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799" activeTab="13"/>
  </bookViews>
  <sheets>
    <sheet name="总部" sheetId="1" r:id="rId1"/>
    <sheet name="昌吉学院" sheetId="20" r:id="rId2"/>
    <sheet name="八一中学" sheetId="19" r:id="rId3"/>
    <sheet name="救助站" sheetId="22" r:id="rId4"/>
    <sheet name="师专安保" sheetId="23" r:id="rId5"/>
    <sheet name="师专物业" sheetId="24" r:id="rId6"/>
    <sheet name="图书馆" sheetId="25" r:id="rId7"/>
    <sheet name="新大保洁" sheetId="26" r:id="rId8"/>
    <sheet name="新大绿化" sheetId="27" r:id="rId9"/>
    <sheet name="总工会" sheetId="28" r:id="rId10"/>
    <sheet name="石河子管理员" sheetId="29" r:id="rId11"/>
    <sheet name="石河子南区" sheetId="30" r:id="rId12"/>
    <sheet name="石河子新北区" sheetId="31" r:id="rId13"/>
    <sheet name="石河子中区" sheetId="32" r:id="rId14"/>
    <sheet name="昌吉州一中" sheetId="21" r:id="rId15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总部!$A$4:$XFB$155</definedName>
    <definedName name="_xlnm._FilterDatabase" localSheetId="1" hidden="1">昌吉学院!$A$4:$BL$164</definedName>
    <definedName name="_xlnm._FilterDatabase" localSheetId="3" hidden="1">救助站!$A$4:$BD$163</definedName>
    <definedName name="_xlnm._FilterDatabase" localSheetId="4" hidden="1">师专安保!$A$4:$XFB$164</definedName>
    <definedName name="_xlnm._FilterDatabase" localSheetId="5" hidden="1">师专物业!$A$4:$XFB$163</definedName>
    <definedName name="_xlnm._FilterDatabase" localSheetId="6" hidden="1">图书馆!$A$4:$BD$165</definedName>
    <definedName name="_xlnm._FilterDatabase" localSheetId="7" hidden="1">新大保洁!$A$4:$BE$164</definedName>
    <definedName name="_xlnm._FilterDatabase" localSheetId="8" hidden="1">新大绿化!$A$4:$BD$162</definedName>
    <definedName name="_xlnm._FilterDatabase" localSheetId="9" hidden="1">总工会!$A$4:$BD$164</definedName>
    <definedName name="_xlnm._FilterDatabase" localSheetId="10" hidden="1">石河子管理员!$A$4:$XFC$164</definedName>
    <definedName name="_xlnm._FilterDatabase" localSheetId="11" hidden="1">石河子南区!$A$4:$BD$160</definedName>
    <definedName name="_xlnm._FilterDatabase" localSheetId="13" hidden="1">石河子中区!$A$4:$BL$168</definedName>
    <definedName name="_xlnm._FilterDatabase" localSheetId="14" hidden="1">昌吉州一中!$A$4:$BD$164</definedName>
    <definedName name="A">'[1]14、应急厅'!$RL$5</definedName>
    <definedName name="_xlnm._FilterDatabase" localSheetId="2" hidden="1">八一中学!$A$4:$BD$165</definedName>
    <definedName name="A" localSheetId="2">'[2]14、应急厅'!$RL$5</definedName>
    <definedName name="A" localSheetId="1">'[3]14、应急厅'!$RL$5</definedName>
    <definedName name="A" localSheetId="3">'[2]14、应急厅'!$RL$5</definedName>
    <definedName name="A" localSheetId="4">'[3]14、应急厅'!$RL$5</definedName>
    <definedName name="A" localSheetId="5">'[2]14、应急厅'!$RL$5</definedName>
    <definedName name="A" localSheetId="6">'[2]14、应急厅'!$RL$5</definedName>
    <definedName name="A" localSheetId="7">'[2]14、应急厅'!$RL$5</definedName>
    <definedName name="A" localSheetId="8">'[2]14、应急厅'!$RL$5</definedName>
    <definedName name="A" localSheetId="9">'[2]14、应急厅'!$RL$5</definedName>
    <definedName name="A" localSheetId="10">'[4]14、应急厅'!$RL$5</definedName>
    <definedName name="A" localSheetId="11">'[4]14、应急厅'!$RL$5</definedName>
    <definedName name="A" localSheetId="12">'[4]14、应急厅'!$RL$5</definedName>
    <definedName name="_xlnm._FilterDatabase" localSheetId="12" hidden="1">石河子新北区!$A$1:$BD$160</definedName>
    <definedName name="A" localSheetId="13">'[4]14、应急厅'!$RL$5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<sst xmlns="http://schemas.openxmlformats.org/spreadsheetml/2006/main" count="5224" uniqueCount="1179">
  <si>
    <t>新疆区域总部服务中心2025年8月工资表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</si>
  <si>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</si>
  <si>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</si>
  <si>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</si>
  <si>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</si>
  <si>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</si>
  <si>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</si>
  <si>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</si>
  <si>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</si>
  <si>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</si>
  <si>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</si>
  <si>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</si>
  <si>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</si>
  <si>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</si>
  <si>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</si>
  <si>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</si>
  <si>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</si>
  <si>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</si>
  <si>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</si>
  <si>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</si>
  <si>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</si>
  <si>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</si>
  <si>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</si>
  <si>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</si>
  <si>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</si>
  <si>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</si>
  <si>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</si>
  <si>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</si>
  <si>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</si>
  <si>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</si>
  <si>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</si>
  <si>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</si>
  <si>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</si>
  <si>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</si>
  <si>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</si>
  <si>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</si>
  <si>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</si>
  <si>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</si>
  <si>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</si>
  <si>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</si>
  <si>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</si>
  <si>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</si>
  <si>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</si>
  <si>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</si>
  <si>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</si>
  <si>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</si>
  <si>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</si>
  <si>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</si>
  <si>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</si>
  <si>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</si>
  <si>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</si>
  <si>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</si>
  <si>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</si>
  <si>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</si>
  <si>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</si>
  <si>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</si>
  <si>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</si>
  <si>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</si>
  <si>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</si>
  <si>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</si>
  <si>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</si>
  <si>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</si>
  <si>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</si>
  <si>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</si>
  <si>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</si>
  <si>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</si>
  <si>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</si>
  <si>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</si>
  <si>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</si>
  <si>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</si>
  <si>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</si>
  <si>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</si>
  <si>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云南总部</t>
  </si>
  <si>
    <t>新疆总部</t>
  </si>
  <si>
    <t>新大绿化</t>
  </si>
  <si>
    <t>新大保洁</t>
  </si>
  <si>
    <t>刘佳伟</t>
  </si>
  <si>
    <t>常务副总经理</t>
  </si>
  <si>
    <t>转正</t>
  </si>
  <si>
    <t>否</t>
  </si>
  <si>
    <t>8月1日工资调整为12000元</t>
  </si>
  <si>
    <t>9000</t>
  </si>
  <si>
    <t>油费补贴1000元/月</t>
  </si>
  <si>
    <t>甄玉琪</t>
  </si>
  <si>
    <t>总经理</t>
  </si>
  <si>
    <t>12000</t>
  </si>
  <si>
    <t>常宝轩</t>
  </si>
  <si>
    <t>市场经理</t>
  </si>
  <si>
    <t>补休6个班（11日，12-18日）；19-31日河南郑州</t>
  </si>
  <si>
    <t>5000</t>
  </si>
  <si>
    <t>21个班(11-31日）3664.84元成本划分云南</t>
  </si>
  <si>
    <t>唐新梅</t>
  </si>
  <si>
    <t>职能人事专员</t>
  </si>
  <si>
    <t>8月1日工资调整为4300+600绩效</t>
  </si>
  <si>
    <t>4300</t>
  </si>
  <si>
    <t>胡月蕊</t>
  </si>
  <si>
    <t>项目人事专员</t>
  </si>
  <si>
    <t>补休6个班（18-22日，27日）；8月1日工资调整为4300+600绩效</t>
  </si>
  <si>
    <t>陈松山</t>
  </si>
  <si>
    <t>招聘培训主管</t>
  </si>
  <si>
    <t>补休0.5个班（19日上午）</t>
  </si>
  <si>
    <t>5200</t>
  </si>
  <si>
    <t>唐甜甜</t>
  </si>
  <si>
    <t>市场助理</t>
  </si>
  <si>
    <t>补休3个班（18-20日),请假1个班（21日）；8月1日转正工资按4000元计发；</t>
  </si>
  <si>
    <t>4000</t>
  </si>
  <si>
    <t>许鸽鸽</t>
  </si>
  <si>
    <t>请假1个班（1日）；余休2个班（17日，27日）；补休1个班（25日）；8月1日转正工资调整为6500元</t>
  </si>
  <si>
    <t>6500</t>
  </si>
  <si>
    <t>克尔曼·吾布力</t>
  </si>
  <si>
    <t>质量技术主管</t>
  </si>
  <si>
    <t>余休1个班（9日），补休1班（28日）；8月1日转正工资调整为4800+700绩效</t>
  </si>
  <si>
    <t>4800</t>
  </si>
  <si>
    <t>8月起项目经理证书补贴100</t>
  </si>
  <si>
    <t>樊红芳</t>
  </si>
  <si>
    <t>项目经理</t>
  </si>
  <si>
    <t>试用</t>
  </si>
  <si>
    <t>6600</t>
  </si>
  <si>
    <t>新大保洁新大绿化一边一半</t>
  </si>
  <si>
    <t>徐建荣</t>
  </si>
  <si>
    <t>出纳</t>
  </si>
  <si>
    <t>8月起学历补贴400，证书补贴200</t>
  </si>
  <si>
    <t>黄伟</t>
  </si>
  <si>
    <t>采购主管</t>
  </si>
  <si>
    <t>8月4日入职</t>
  </si>
  <si>
    <t>昌吉项目服务中心2025年8月工资表</t>
  </si>
  <si>
    <t>狄刚</t>
  </si>
  <si>
    <t>项目主管</t>
  </si>
  <si>
    <t>8月1月工资调整为4700+900绩效</t>
  </si>
  <si>
    <t>4700</t>
  </si>
  <si>
    <t>8月起工龄补贴加100元</t>
  </si>
  <si>
    <t>卢占勇</t>
  </si>
  <si>
    <t>工程维修员</t>
  </si>
  <si>
    <t>3500</t>
  </si>
  <si>
    <t>班德山</t>
  </si>
  <si>
    <t>绿化员</t>
  </si>
  <si>
    <t>3200</t>
  </si>
  <si>
    <t>冯俊跃</t>
  </si>
  <si>
    <t>哈力木努尔·阿达克</t>
  </si>
  <si>
    <t>胡树平</t>
  </si>
  <si>
    <t>姜天旭</t>
  </si>
  <si>
    <t>马建锋</t>
  </si>
  <si>
    <t>赛秀萍</t>
  </si>
  <si>
    <t>3000</t>
  </si>
  <si>
    <t>孙苗</t>
  </si>
  <si>
    <t>工伤假31个班，全额发薪</t>
  </si>
  <si>
    <t>2800</t>
  </si>
  <si>
    <t>张立新</t>
  </si>
  <si>
    <t>张泽年</t>
  </si>
  <si>
    <t>张子留</t>
  </si>
  <si>
    <t>叶尔德别克·沙依兰别克</t>
  </si>
  <si>
    <t>李勇才</t>
  </si>
  <si>
    <t>李清</t>
  </si>
  <si>
    <t>潘风琴</t>
  </si>
  <si>
    <t>杨德兵</t>
  </si>
  <si>
    <t>杨文军</t>
  </si>
  <si>
    <t>绿化领班</t>
  </si>
  <si>
    <t>4200</t>
  </si>
  <si>
    <t>陈百久</t>
  </si>
  <si>
    <t>8月1日入职；</t>
  </si>
  <si>
    <t>聂建芬</t>
  </si>
  <si>
    <t>郑玉萍</t>
  </si>
  <si>
    <t>蒋金环</t>
  </si>
  <si>
    <t>八一中学项目服务中心2025年8月工资表</t>
  </si>
  <si>
    <t>师专</t>
  </si>
  <si>
    <t>八一中学</t>
  </si>
  <si>
    <t>图书馆</t>
  </si>
  <si>
    <t>顾金津</t>
  </si>
  <si>
    <t>补休1个班(3日）</t>
  </si>
  <si>
    <t>6000.00</t>
  </si>
  <si>
    <t>阿米娜·吾布利哈斯木</t>
  </si>
  <si>
    <t>事务主管</t>
  </si>
  <si>
    <t>补休2个班（2日，4日）8月1日转正</t>
  </si>
  <si>
    <t>4400.00</t>
  </si>
  <si>
    <t>吴晓梅</t>
  </si>
  <si>
    <t>1号-11号在师专项目上班1667.74元，12号-31号在八一中学上班3032.25元</t>
  </si>
  <si>
    <t>肖海文</t>
  </si>
  <si>
    <t>客服员</t>
  </si>
  <si>
    <t>补休2个班（5日，6日），</t>
  </si>
  <si>
    <t>4200.00</t>
  </si>
  <si>
    <t>刘淑萍</t>
  </si>
  <si>
    <t>校医</t>
  </si>
  <si>
    <t>社保个人部分公司承担</t>
  </si>
  <si>
    <t>加得拉·加吾达提</t>
  </si>
  <si>
    <t>任洁</t>
  </si>
  <si>
    <t>武锦芸</t>
  </si>
  <si>
    <t>王圆圆</t>
  </si>
  <si>
    <t>杂工</t>
  </si>
  <si>
    <t>学校代发工资（补发6月3300元，7月2070元，合计5370元），合同已签，工资可以发；社保个人部分公司承担</t>
  </si>
  <si>
    <t>曹新春</t>
  </si>
  <si>
    <t>保洁员</t>
  </si>
  <si>
    <t>是</t>
  </si>
  <si>
    <t>张文梅</t>
  </si>
  <si>
    <t>补休2个班（2日，9日）</t>
  </si>
  <si>
    <t>1-5号支援图书馆承担成本516.13元，八一中学承担成本2683.87元</t>
  </si>
  <si>
    <t>康绍霞</t>
  </si>
  <si>
    <t>假期休假17个班（1-17日）不计发工资；</t>
  </si>
  <si>
    <t>雷秀梅</t>
  </si>
  <si>
    <t>顾春立</t>
  </si>
  <si>
    <t>保安保洁员</t>
  </si>
  <si>
    <t>张趁香</t>
  </si>
  <si>
    <t>刘建国</t>
  </si>
  <si>
    <t>李小娟</t>
  </si>
  <si>
    <t>保安员</t>
  </si>
  <si>
    <t>陈永兰</t>
  </si>
  <si>
    <t>郭清慧</t>
  </si>
  <si>
    <t>假期休假10个班（1-10日）不计发工资；</t>
  </si>
  <si>
    <t>孙卫兰</t>
  </si>
  <si>
    <t>武艳</t>
  </si>
  <si>
    <t>假期休假25个班（1-25日）不计发工资；</t>
  </si>
  <si>
    <t>王士菊</t>
  </si>
  <si>
    <t>假期休假6个班（1-6日）不计发工资；</t>
  </si>
  <si>
    <t>郑燕勤</t>
  </si>
  <si>
    <t>假期休假26个班（1-26日）不计发工资；</t>
  </si>
  <si>
    <t>刘凤兰</t>
  </si>
  <si>
    <t>李俊平</t>
  </si>
  <si>
    <t>姚书朋</t>
  </si>
  <si>
    <t>请假12个班（8-19日）</t>
  </si>
  <si>
    <t>夏冬华</t>
  </si>
  <si>
    <t>任月玲</t>
  </si>
  <si>
    <t>周培江</t>
  </si>
  <si>
    <t>保洁领班</t>
  </si>
  <si>
    <t>假期休假31个班（1-31日）不计发工资；</t>
  </si>
  <si>
    <t>彭水芹</t>
  </si>
  <si>
    <t>假期休假13个班（1-13日）不计发工资；</t>
  </si>
  <si>
    <t>齐梅花</t>
  </si>
  <si>
    <t>段昌兰</t>
  </si>
  <si>
    <t>假期休假18个班（1-18日）不计发工资；</t>
  </si>
  <si>
    <t>赵梅香</t>
  </si>
  <si>
    <t>假期休假7个班（1-7日）不计发工资；</t>
  </si>
  <si>
    <t>罗莉</t>
  </si>
  <si>
    <t>高素梅</t>
  </si>
  <si>
    <t>假期休假19个班（1-19日）不计发工资；</t>
  </si>
  <si>
    <t>张佐娃</t>
  </si>
  <si>
    <t>假期休假16个班（1-16日）不计发工资；</t>
  </si>
  <si>
    <t>张祥云</t>
  </si>
  <si>
    <t>假期休假21个班（1-21日）不计发工资；</t>
  </si>
  <si>
    <t>孙金薇</t>
  </si>
  <si>
    <t>龚庆慧</t>
  </si>
  <si>
    <t>任皎皎</t>
  </si>
  <si>
    <t>假期休假20个班（1-20日）不计发工资；</t>
  </si>
  <si>
    <t>桑鹤</t>
  </si>
  <si>
    <t>经沟通发最低保障工资按4300元计发；</t>
  </si>
  <si>
    <t>陈德琼</t>
  </si>
  <si>
    <t>裴秋月</t>
  </si>
  <si>
    <t>救助站项目服务中心2025年8月工资表</t>
  </si>
  <si>
    <t>新疆大学绿化</t>
  </si>
  <si>
    <t>救助站</t>
  </si>
  <si>
    <t>马文强</t>
  </si>
  <si>
    <t>8月4日入职，4-25日22个班的工资由新大绿化分摊；26-31日6个班的工资由救助站分摊。</t>
  </si>
  <si>
    <t>黄亮</t>
  </si>
  <si>
    <t>网络管理员</t>
  </si>
  <si>
    <t>购买社保</t>
  </si>
  <si>
    <t>肖克来提·阿不都拉</t>
  </si>
  <si>
    <t>驾驶员</t>
  </si>
  <si>
    <t>郭虎</t>
  </si>
  <si>
    <t>蒋国兵</t>
  </si>
  <si>
    <t>赵兵</t>
  </si>
  <si>
    <t>刘协新</t>
  </si>
  <si>
    <t>夏代提古丽·吐尔迪</t>
  </si>
  <si>
    <t>苏玉莲</t>
  </si>
  <si>
    <t>李健</t>
  </si>
  <si>
    <t>8月起转正工资上调为4500元</t>
  </si>
  <si>
    <t>文明林</t>
  </si>
  <si>
    <t>王国良</t>
  </si>
  <si>
    <t>离职</t>
  </si>
  <si>
    <t>8月31日下班后离职</t>
  </si>
  <si>
    <t>马海香</t>
  </si>
  <si>
    <t>补休1个班8月22日。</t>
  </si>
  <si>
    <t>马俊辉</t>
  </si>
  <si>
    <t>补休2个班8月1、20日</t>
  </si>
  <si>
    <t>苏玉华</t>
  </si>
  <si>
    <t>刘侠</t>
  </si>
  <si>
    <t>姚建明</t>
  </si>
  <si>
    <t>苏绣莲</t>
  </si>
  <si>
    <t>张多寿</t>
  </si>
  <si>
    <t>7月起工资按3200元计发，实际按照3000元计发，补发差额200元于8月工资中；</t>
  </si>
  <si>
    <t>卢有林</t>
  </si>
  <si>
    <t>8月1日入职</t>
  </si>
  <si>
    <t>王连红</t>
  </si>
  <si>
    <t>钱晓春</t>
  </si>
  <si>
    <t>8月15日入职</t>
  </si>
  <si>
    <t>4500</t>
  </si>
  <si>
    <t>师专保安项目服务中心2025年8月工资表</t>
  </si>
  <si>
    <t>陈松</t>
  </si>
  <si>
    <t>9月2日已办理离职，9月出勤1个班计发在8月工资中；余休3个班计发在8月工资中；</t>
  </si>
  <si>
    <t>买社保；9月2日已办理离职，9月出勤1个班计发在8月工资中；余休3个班计发在8月工资中；</t>
  </si>
  <si>
    <t>马文义</t>
  </si>
  <si>
    <t>保安队长</t>
  </si>
  <si>
    <t>带班费100元已在工资标准中体现；</t>
  </si>
  <si>
    <t>3700</t>
  </si>
  <si>
    <t>布阿依夏木·买买提</t>
  </si>
  <si>
    <t>3600</t>
  </si>
  <si>
    <t>唐悦</t>
  </si>
  <si>
    <t>3800</t>
  </si>
  <si>
    <t>何晓燕</t>
  </si>
  <si>
    <t>周明军</t>
  </si>
  <si>
    <t>阿山别克·哈了太</t>
  </si>
  <si>
    <t xml:space="preserve">恩土马克·阿合恰白 </t>
  </si>
  <si>
    <t>8.2下班离职，出勤2天</t>
  </si>
  <si>
    <t>3900</t>
  </si>
  <si>
    <t>胡斯曼·扎曼别克</t>
  </si>
  <si>
    <t>沙合都拉·克孜尔木拉</t>
  </si>
  <si>
    <t>古丽加汗·胡斯别克</t>
  </si>
  <si>
    <t>也尔肯·阿合恰白</t>
  </si>
  <si>
    <t>8.25下班离职，出勤25天</t>
  </si>
  <si>
    <t>波拉提别克·卡克巴提</t>
  </si>
  <si>
    <t>马力亚·依米提</t>
  </si>
  <si>
    <t>托合塔尔别克·胡泉</t>
  </si>
  <si>
    <t>哈吉木拉提·努尔沙帕西</t>
  </si>
  <si>
    <t xml:space="preserve">胡小林  </t>
  </si>
  <si>
    <t>保安班长</t>
  </si>
  <si>
    <t>哈比·焦代</t>
  </si>
  <si>
    <t>陈顺林</t>
  </si>
  <si>
    <t>8.22下班离职。出勤22天</t>
  </si>
  <si>
    <t>邹陆东</t>
  </si>
  <si>
    <t>宋艳萍</t>
  </si>
  <si>
    <t>努尔沙黑拉·马合买提</t>
  </si>
  <si>
    <t>辛增锋</t>
  </si>
  <si>
    <t>卢云侠</t>
  </si>
  <si>
    <t>玉素甫·阿不都热依木</t>
  </si>
  <si>
    <t>阿衣夏木·卡哈尔</t>
  </si>
  <si>
    <t>张云</t>
  </si>
  <si>
    <t>陈良兴</t>
  </si>
  <si>
    <t>8.5下班离职，出勤5天</t>
  </si>
  <si>
    <t>穆沙江·麦麦提明</t>
  </si>
  <si>
    <t>迪力沙提·阿伍提</t>
  </si>
  <si>
    <t>请假2个班（4日、20日）</t>
  </si>
  <si>
    <t>不阿依夏木·艾买提</t>
  </si>
  <si>
    <t>阿合提·胡三音</t>
  </si>
  <si>
    <t>魏雅婷</t>
  </si>
  <si>
    <t>孙佳惠</t>
  </si>
  <si>
    <t>艾尼娃·阿不都热西提</t>
  </si>
  <si>
    <t>热夏提·阿伊克木</t>
  </si>
  <si>
    <t>8.6下班离职，出勤6天</t>
  </si>
  <si>
    <t>阿卜杜热伊木江·伊卜拉伊木</t>
  </si>
  <si>
    <t>沙吾来克汗·哈不开</t>
  </si>
  <si>
    <t>克楼克·阿合买提</t>
  </si>
  <si>
    <t>凯迪尔耶·吾布力喀斯麦</t>
  </si>
  <si>
    <t>买买提江·依米提</t>
  </si>
  <si>
    <t>8.18下班后离职，出勤12天</t>
  </si>
  <si>
    <t>努尔顿·玉森</t>
  </si>
  <si>
    <t>玉素甫江·托乎提</t>
  </si>
  <si>
    <t>热扎依丁·吐逊</t>
  </si>
  <si>
    <t>艾合买提江·达吾提</t>
  </si>
  <si>
    <t>师专物业项目服务中心2025年8月工资表</t>
  </si>
  <si>
    <t>李友园</t>
  </si>
  <si>
    <t>项目助理</t>
  </si>
  <si>
    <t>请假1个班（19号）</t>
  </si>
  <si>
    <t>赵庭有</t>
  </si>
  <si>
    <t>请假8个班（1-8日）</t>
  </si>
  <si>
    <t>奥布力喀斯木·居麦</t>
  </si>
  <si>
    <t>夜班补贴50元/天，值班11天</t>
  </si>
  <si>
    <t>沙吾提·艾沙</t>
  </si>
  <si>
    <t>请假4个班（28-31）</t>
  </si>
  <si>
    <t xml:space="preserve">夜班补贴50元/天，值班10天，合计500元
</t>
  </si>
  <si>
    <t>依丽米妮罕·喀日</t>
  </si>
  <si>
    <t>27日迟到6分钟；假期休假1个班（26日）不计发工资；</t>
  </si>
  <si>
    <t>张新</t>
  </si>
  <si>
    <t>假期1个班（21日）不计发工资；</t>
  </si>
  <si>
    <t>美合日古丽·麦合木提</t>
  </si>
  <si>
    <t>28日迟到1分钟；假期休假1个班（19日）不计发工资；</t>
  </si>
  <si>
    <t>黑力古力·艾拜</t>
  </si>
  <si>
    <t>请假2天（14,15日）；假期休假1个班（27日）不计发工资；</t>
  </si>
  <si>
    <t>阿米乃·艾合麦提尼亚孜</t>
  </si>
  <si>
    <t>19日迟到7分钟；假期休假1个班（18日）不计发工资；</t>
  </si>
  <si>
    <t>李金秀</t>
  </si>
  <si>
    <t>7月余休1个班（30日），8月补休1个班（2日）8月6日下班后离职，出勤6天；</t>
  </si>
  <si>
    <t>石钟山</t>
  </si>
  <si>
    <t>救助站调入工资为4000元</t>
  </si>
  <si>
    <t>夜班补贴50元/天，值班10天，合计500元</t>
  </si>
  <si>
    <t>罗环</t>
  </si>
  <si>
    <t>假期休假1个班（22日）不计发工资；8月5日入职，出勤27天</t>
  </si>
  <si>
    <t>图书馆项目服务中心25年8月工资表</t>
  </si>
  <si>
    <t>周娟</t>
  </si>
  <si>
    <t>8月1日转正且工资调整为5000+1000绩效</t>
  </si>
  <si>
    <t>古丽加马力·艾买提</t>
  </si>
  <si>
    <t>事务助理</t>
  </si>
  <si>
    <t>艾山·吉斯别克</t>
  </si>
  <si>
    <t>不交社保</t>
  </si>
  <si>
    <t>周慧敏</t>
  </si>
  <si>
    <t>投稿奖励50元；</t>
  </si>
  <si>
    <t>陈志远</t>
  </si>
  <si>
    <t>胡国振</t>
  </si>
  <si>
    <t>温金春</t>
  </si>
  <si>
    <t>王苇</t>
  </si>
  <si>
    <t>缺岗一人，王苇顶岗21天,补贴为4600/31*21=3116.12</t>
  </si>
  <si>
    <t>曹文生</t>
  </si>
  <si>
    <t>消防监控员</t>
  </si>
  <si>
    <t>胡小波</t>
  </si>
  <si>
    <t>李永成</t>
  </si>
  <si>
    <t>罗华炜</t>
  </si>
  <si>
    <t>王元方</t>
  </si>
  <si>
    <t>林涛</t>
  </si>
  <si>
    <t>安全生产员</t>
  </si>
  <si>
    <t>证书补贴：300元</t>
  </si>
  <si>
    <t>陈祖玉</t>
  </si>
  <si>
    <t>排架员</t>
  </si>
  <si>
    <t>赵小可</t>
  </si>
  <si>
    <t>卢艳梅</t>
  </si>
  <si>
    <t>马春艳</t>
  </si>
  <si>
    <t>王新艳</t>
  </si>
  <si>
    <t>孙振兰</t>
  </si>
  <si>
    <t>苏来卡·许库尔</t>
  </si>
  <si>
    <t>请假1天(21日)</t>
  </si>
  <si>
    <t>银花</t>
  </si>
  <si>
    <t>张月华</t>
  </si>
  <si>
    <t>阿丽亚·阿里木</t>
  </si>
  <si>
    <t>热汗古丽·吐尔逊</t>
  </si>
  <si>
    <t>柔鲜古丽·图尔荪</t>
  </si>
  <si>
    <t>请假1天(23日)</t>
  </si>
  <si>
    <t>马里亚木</t>
  </si>
  <si>
    <t>安金莉</t>
  </si>
  <si>
    <t>宋羽涵</t>
  </si>
  <si>
    <t>请假1天(6日)</t>
  </si>
  <si>
    <t>曹静怡</t>
  </si>
  <si>
    <t>八月份交社保</t>
  </si>
  <si>
    <t>顾东升</t>
  </si>
  <si>
    <t>杨波</t>
  </si>
  <si>
    <t>黄勇</t>
  </si>
  <si>
    <t>刘淑芳</t>
  </si>
  <si>
    <t>张建锁</t>
  </si>
  <si>
    <t>韩雅竹</t>
  </si>
  <si>
    <t>5040</t>
  </si>
  <si>
    <t>刘占文</t>
  </si>
  <si>
    <t>马新龙</t>
  </si>
  <si>
    <t>贾勇</t>
  </si>
  <si>
    <t>辛洪瑜</t>
  </si>
  <si>
    <t>7月工资为3060元，实际按3300元计发；补扣多发工资（3300-3060）/31*28=216.77</t>
  </si>
  <si>
    <t>3060</t>
  </si>
  <si>
    <t>范玉枝</t>
  </si>
  <si>
    <t>请假1天（2日）；</t>
  </si>
  <si>
    <t>安建梅</t>
  </si>
  <si>
    <t>8月20日下班后离职；8月出勤20天；请假1天（ 5日）</t>
  </si>
  <si>
    <t>买尔哈巴·阿扎提</t>
  </si>
  <si>
    <t>周强</t>
  </si>
  <si>
    <t>8月26日下班后离职；8月出勤26天</t>
  </si>
  <si>
    <t>陈孝义</t>
  </si>
  <si>
    <t>石成盛</t>
  </si>
  <si>
    <t>该人员7月2日入职；7月入职时间填成7月4日入职，补发2日、3日差额工资3900/31*2=251.61元；</t>
  </si>
  <si>
    <t>高军</t>
  </si>
  <si>
    <t>杨秀云</t>
  </si>
  <si>
    <t>刘强</t>
  </si>
  <si>
    <t>刘国全</t>
  </si>
  <si>
    <t>吴盛新</t>
  </si>
  <si>
    <t>谢武</t>
  </si>
  <si>
    <t>顾辉</t>
  </si>
  <si>
    <t>8月25日下班后离职；8月出勤25天</t>
  </si>
  <si>
    <t>马海燕</t>
  </si>
  <si>
    <t>王东生</t>
  </si>
  <si>
    <t>8月13日下班后离职；8月出勤13天</t>
  </si>
  <si>
    <t>吐尔地·玉苏甫</t>
  </si>
  <si>
    <t>刘喜荣</t>
  </si>
  <si>
    <t>该人员7月1日入职；7月入职时间填成7月4日入职，补发1-3日差额工资3300/31*3=319.35元；</t>
  </si>
  <si>
    <t>韩翠琴</t>
  </si>
  <si>
    <t>请假1天（ 5日）</t>
  </si>
  <si>
    <t>叶红</t>
  </si>
  <si>
    <t>7月工资为3300元，实际按3610元计发；补扣多发工资（3610-3300）/31*28=280元</t>
  </si>
  <si>
    <t>3300</t>
  </si>
  <si>
    <t>高畅</t>
  </si>
  <si>
    <t>舒新涛</t>
  </si>
  <si>
    <t>请假1天（ 13日）</t>
  </si>
  <si>
    <t>阿曼古力·萨吾提</t>
  </si>
  <si>
    <t>刘桂芝</t>
  </si>
  <si>
    <t>包东银</t>
  </si>
  <si>
    <t>袁丽萍</t>
  </si>
  <si>
    <t>苑枫翎</t>
  </si>
  <si>
    <t>9月1日离职，8月出勤31天</t>
  </si>
  <si>
    <t>正确</t>
  </si>
  <si>
    <t>布麦尔耶姆古丽·托合荪</t>
  </si>
  <si>
    <t>蒋翠萍</t>
  </si>
  <si>
    <t>孙小莉</t>
  </si>
  <si>
    <t>8月11日下班后离职；8月出勤11天</t>
  </si>
  <si>
    <t>热孜瓦古丽·伊明</t>
  </si>
  <si>
    <t>吴改华</t>
  </si>
  <si>
    <t>祖丽胡玛尔·艾力</t>
  </si>
  <si>
    <t>赵立轩</t>
  </si>
  <si>
    <t>马树法</t>
  </si>
  <si>
    <t>路立德</t>
  </si>
  <si>
    <t>胡小早</t>
  </si>
  <si>
    <t>8月13日入职</t>
  </si>
  <si>
    <t>郭晓梅</t>
  </si>
  <si>
    <t>8月18日入职</t>
  </si>
  <si>
    <t>佟钰</t>
  </si>
  <si>
    <t>8月12日入职</t>
  </si>
  <si>
    <t>李慧彬</t>
  </si>
  <si>
    <t>8月2日入职</t>
  </si>
  <si>
    <t>王军</t>
  </si>
  <si>
    <t>杨全江</t>
  </si>
  <si>
    <t>新疆大学保洁标段项目服务中心2025年8月工资表</t>
  </si>
  <si>
    <t>尹晓夺</t>
  </si>
  <si>
    <t>马丽</t>
  </si>
  <si>
    <t>雷亚峰</t>
  </si>
  <si>
    <t>8月未出车</t>
  </si>
  <si>
    <t>0</t>
  </si>
  <si>
    <t>马玉英</t>
  </si>
  <si>
    <t>出车13天，每天270元费用，270*13=3510元</t>
  </si>
  <si>
    <t>3510</t>
  </si>
  <si>
    <t>刘 芳</t>
  </si>
  <si>
    <t>假期休假8个班按50%工资计发1-3号，9-13号</t>
  </si>
  <si>
    <t>马清秀</t>
  </si>
  <si>
    <r>
      <rPr>
        <sz val="10"/>
        <rFont val="微软雅黑"/>
        <charset val="134"/>
      </rPr>
      <t>假期休8天按50%发工资，1-3号，9-13号</t>
    </r>
    <r>
      <rPr>
        <sz val="10"/>
        <color rgb="FFFF0000"/>
        <rFont val="微软雅黑"/>
        <charset val="134"/>
      </rPr>
      <t>;8.31下班后离职；</t>
    </r>
  </si>
  <si>
    <t>牛建梅</t>
  </si>
  <si>
    <t>印叔军</t>
  </si>
  <si>
    <t>假期休假8个班按50%工资计发50%发工资    1-3号，9-13号</t>
  </si>
  <si>
    <t>假期休息8天运输费按50%发为1500/31*8/2=193.55元（正常出勤23天运输费）1500/31*23=1112.9元，</t>
  </si>
  <si>
    <t>丁 悦</t>
  </si>
  <si>
    <t>假期休假8个班按50%工资计发,1-3号，9-13号;</t>
  </si>
  <si>
    <t>热尔扎·巴哈达提</t>
  </si>
  <si>
    <t>假期休假8个班按50%工资计发,1-3号，9号，10号，16-18号 ;请假1天(13日）；21日下班后离职，出勤21个班；</t>
  </si>
  <si>
    <t>张小红</t>
  </si>
  <si>
    <t>假期休假8个班按50%工资计发 1-3号，9-13号，</t>
  </si>
  <si>
    <t>马 兰（A）</t>
  </si>
  <si>
    <t>杨茹红</t>
  </si>
  <si>
    <t xml:space="preserve">假期休假8个班按50%工资计发1-8号；
</t>
  </si>
  <si>
    <t>补发7月假期休假多扣2个50%班（30日31日）</t>
  </si>
  <si>
    <t>苏文花</t>
  </si>
  <si>
    <t>假期休假10个班按50%工资计发4-8号，14-18号；请假1天（25日）</t>
  </si>
  <si>
    <t>田玉芬</t>
  </si>
  <si>
    <t>假期休假13个班按50%工资计发1-8号，14-18号</t>
  </si>
  <si>
    <t>补发6月1日少发半天加班工资58.33</t>
  </si>
  <si>
    <t>布里恒·玉素提</t>
  </si>
  <si>
    <t>假期休假8个班按50%工资计发，1-3号，9号，10号，16-18号，请假1.5天（22号上午，24日）26号下班后离职，出勤26个班；</t>
  </si>
  <si>
    <t>刘春华</t>
  </si>
  <si>
    <t>假期休假13个班按50%工资计发1-3号，9-18号</t>
  </si>
  <si>
    <t>马发梅</t>
  </si>
  <si>
    <t>假期休假10个班按50%工资计发4-8号，14-18号，</t>
  </si>
  <si>
    <t>一号教学楼一楼补助100元</t>
  </si>
  <si>
    <t>马小梅</t>
  </si>
  <si>
    <t>假期休假10个班按50%工资计发4-8号，14-18号</t>
  </si>
  <si>
    <t>补6月11号半天加班工资58.33元</t>
  </si>
  <si>
    <t>马彦红</t>
  </si>
  <si>
    <t>假期休假10个班按50%工资计发，4-8号，14-18号</t>
  </si>
  <si>
    <t>冶彩霞</t>
  </si>
  <si>
    <t>张桂珍</t>
  </si>
  <si>
    <t>韩东立</t>
  </si>
  <si>
    <t>假期休息10天运输费按50%发为：2500/31*10/2=403.22， 正常出勤油补21天2500/31*21=1693.54</t>
  </si>
  <si>
    <t>高梅</t>
  </si>
  <si>
    <t>假期休假15个班按50%工资计发4-18号，</t>
  </si>
  <si>
    <t>宫继梅</t>
  </si>
  <si>
    <t>假期休假13个班按50%工资计发，1-13号</t>
  </si>
  <si>
    <t>张月梅</t>
  </si>
  <si>
    <t>假期休假10个班按50%工资计发4-13号；
请假2.5天(18日上午，19-20日）</t>
  </si>
  <si>
    <t>云淑媛</t>
  </si>
  <si>
    <t>假期休假13个班按50%工资计发，假期休假13个班：1-8号、14-18日</t>
  </si>
  <si>
    <t>教学楼一楼补助100元</t>
  </si>
  <si>
    <t>刘桂云</t>
  </si>
  <si>
    <t>假期休假8个班按50%工资计发，1-3号，9-13号；</t>
  </si>
  <si>
    <t>李琴</t>
  </si>
  <si>
    <t>假期休假10个班按50%工资计发:假期休假10个班：9-18号，</t>
  </si>
  <si>
    <t>李英</t>
  </si>
  <si>
    <t>假期休假10个班按50%工资计发4-8号，14-18号  ；请假1天(19号);</t>
  </si>
  <si>
    <t>孙存英</t>
  </si>
  <si>
    <t>8月1日离职，本月未出勤；</t>
  </si>
  <si>
    <t>白永花</t>
  </si>
  <si>
    <t>马发夜</t>
  </si>
  <si>
    <t>马志江</t>
  </si>
  <si>
    <t>假期出勤21个班运输费2500/31*21=1693.55</t>
  </si>
  <si>
    <t>余东来</t>
  </si>
  <si>
    <t>马会</t>
  </si>
  <si>
    <t>假期休假10个班按50%工资计发4-8号，14-18号；请假1个班（21日）</t>
  </si>
  <si>
    <t>马艳花</t>
  </si>
  <si>
    <t>阿依古丽·马尔里</t>
  </si>
  <si>
    <t>期休假8个班按50%工资计发1-3号，9-13号；
 请假 1个班（19日）</t>
  </si>
  <si>
    <t>10天运输费为：2000/31*10=654.16</t>
  </si>
  <si>
    <t>马存珍</t>
  </si>
  <si>
    <t>吾尼其姑丽·肉孜</t>
  </si>
  <si>
    <r>
      <rPr>
        <sz val="10"/>
        <color rgb="FFFF0000"/>
        <rFont val="微软雅黑"/>
        <charset val="134"/>
      </rPr>
      <t>20号下班后离职；出勤20个班；</t>
    </r>
    <r>
      <rPr>
        <sz val="10"/>
        <rFont val="微软雅黑"/>
        <charset val="134"/>
      </rPr>
      <t>假期休假8个班按50%工资计发1-3号，9-13号</t>
    </r>
  </si>
  <si>
    <t>关翠芳</t>
  </si>
  <si>
    <t>杨茹梅</t>
  </si>
  <si>
    <t>王金玲</t>
  </si>
  <si>
    <t>假期休假8个班按50%工资计发1-3号，9-13号；请假1个班（20日）</t>
  </si>
  <si>
    <t>陈飞</t>
  </si>
  <si>
    <t>8月5号入职</t>
  </si>
  <si>
    <t>支援绿化10个班(5号-14号)分摊1129.03元</t>
  </si>
  <si>
    <t>郭兰英</t>
  </si>
  <si>
    <t xml:space="preserve">8月5号入职             </t>
  </si>
  <si>
    <t>出勤27天运输费为：2000/31*27=1741.94元
支援新大绿化11个班（5-15日）分摊工资为：3500/31*11=1241.93元运输费为2000/31*11=709.68</t>
  </si>
  <si>
    <t>冯小玲</t>
  </si>
  <si>
    <t>8月5号入职，请假4个班（18-21号）</t>
  </si>
  <si>
    <t>支援新大绿化13个班（5号-17号）分摊1467.74元</t>
  </si>
  <si>
    <t>马新红</t>
  </si>
  <si>
    <t>支援新大绿化3个班（12-14号）分摊338.71元</t>
  </si>
  <si>
    <t>马海兰</t>
  </si>
  <si>
    <t>8月15号入职，15-16支援绿化，17号离职，出勤2个班；（申请发2个班的工资，已提审批）</t>
  </si>
  <si>
    <t>支援新大绿化2个班（15-16号）分摊225.81元</t>
  </si>
  <si>
    <t>8月5号入职，5-9号支援绿化，10号离职，出勤5个班；</t>
  </si>
  <si>
    <t>支援新大绿化5个班（5-9号）分摊564.52元</t>
  </si>
  <si>
    <t>高云英</t>
  </si>
  <si>
    <t>8月5号入职，5-13号支援绿化，14号离职（正常出勤9个班）</t>
  </si>
  <si>
    <t>支持新大绿化9个班（5-13号）分摊1016.13元</t>
  </si>
  <si>
    <t>玛拉提·马纳提汗</t>
  </si>
  <si>
    <t>8月4号入职，23号下班后离职；出勤19天；假期休假5个班按50%发工资9-10号，16-18号  
请假2个班（6号，21号)</t>
  </si>
  <si>
    <t>14天运输费1000/31*14=451.61（请假2个班也有运输费）</t>
  </si>
  <si>
    <t>新的绿化项目服务中心2028年8月工资表</t>
  </si>
  <si>
    <t>徐成鑫</t>
  </si>
  <si>
    <t>补休2个班（24日、25日）</t>
  </si>
  <si>
    <t>窦伟</t>
  </si>
  <si>
    <t>绿化主管</t>
  </si>
  <si>
    <t>8.3已办理离职；8月出勤2个班（1日，2日）</t>
  </si>
  <si>
    <t>社保个人部分一转到公司，8月社保不扣</t>
  </si>
  <si>
    <t>马彦龙</t>
  </si>
  <si>
    <t>努尔巴合提·胡马什</t>
  </si>
  <si>
    <t>补休2个班（6日、7日）</t>
  </si>
  <si>
    <t>艾日肯·阿合买提见</t>
  </si>
  <si>
    <t>张启林</t>
  </si>
  <si>
    <t>补休1个班（11日）</t>
  </si>
  <si>
    <t>张启刚</t>
  </si>
  <si>
    <t>满勤车补1500/月</t>
  </si>
  <si>
    <t>艾山·艾依提</t>
  </si>
  <si>
    <t>8月余休1个班（16日）</t>
  </si>
  <si>
    <t>马丽娜</t>
  </si>
  <si>
    <t>秦贵</t>
  </si>
  <si>
    <t>满勤车补4160/月</t>
  </si>
  <si>
    <t>蒋振龙</t>
  </si>
  <si>
    <t>8月余休2个班（11日、23日）</t>
  </si>
  <si>
    <t>蒋振海</t>
  </si>
  <si>
    <t>寇亚蓉</t>
  </si>
  <si>
    <t>麦合木提·亚库甫</t>
  </si>
  <si>
    <t>8月余休1个班（7日）</t>
  </si>
  <si>
    <t>李生军</t>
  </si>
  <si>
    <t>唐忠</t>
  </si>
  <si>
    <t>8月1日至20日为维修岗，薪资标准4500/月，共20工作日；8月21日至31日为浇水工，薪资标准为5000元/月，共11个工作日；</t>
  </si>
  <si>
    <t>4500/5000</t>
  </si>
  <si>
    <t>马秀兰</t>
  </si>
  <si>
    <t>请假2个班（2日，8日）</t>
  </si>
  <si>
    <t>马跃林</t>
  </si>
  <si>
    <t>马彦荣</t>
  </si>
  <si>
    <t>调休1个班（2日）；请假2个班（7日、9日）</t>
  </si>
  <si>
    <t>马召明</t>
  </si>
  <si>
    <t>罗世忠</t>
  </si>
  <si>
    <t>8月余休3个班（10日，17日，23日，）</t>
  </si>
  <si>
    <t>5500</t>
  </si>
  <si>
    <t>满勤车补2000/月</t>
  </si>
  <si>
    <t>缐福贵</t>
  </si>
  <si>
    <t>张金星</t>
  </si>
  <si>
    <t>刘国军</t>
  </si>
  <si>
    <t>8月余休2个班（4日、17日）</t>
  </si>
  <si>
    <t>李传学</t>
  </si>
  <si>
    <t>木胡达尔·再努拉</t>
  </si>
  <si>
    <t>1700</t>
  </si>
  <si>
    <t>马占付</t>
  </si>
  <si>
    <t>马付祥</t>
  </si>
  <si>
    <t>马万军</t>
  </si>
  <si>
    <t>刘茂福</t>
  </si>
  <si>
    <t>8月余休1个班（14日）</t>
  </si>
  <si>
    <t>杨福国</t>
  </si>
  <si>
    <t>8月21日下班后办离职；出勤21个班</t>
  </si>
  <si>
    <t>马娟</t>
  </si>
  <si>
    <t>曹进虎</t>
  </si>
  <si>
    <t>7月22日入职，请假2天，7月31日下班后离职，出勤（10-2）=8个班；补发这8个班的工资；</t>
  </si>
  <si>
    <t>杨会琴</t>
  </si>
  <si>
    <t>7月22日入职，7月31日下班后离职，出勤10个班；补发这10个班的工资；</t>
  </si>
  <si>
    <t>总工会项目服务中心2025年8月工资表</t>
  </si>
  <si>
    <t>唐言泽</t>
  </si>
  <si>
    <t>8月1日工资调整为3800+600绩效</t>
  </si>
  <si>
    <t>孙都喜</t>
  </si>
  <si>
    <t>吕庆威</t>
  </si>
  <si>
    <t>赵勇</t>
  </si>
  <si>
    <t>刘虎田</t>
  </si>
  <si>
    <t>郑建梅</t>
  </si>
  <si>
    <t>马桂菊</t>
  </si>
  <si>
    <t>请假5个班（8月4日-8月8日）</t>
  </si>
  <si>
    <t>钱继忠</t>
  </si>
  <si>
    <t>卡玛丽汗·热肯巴依</t>
  </si>
  <si>
    <t>孜比尔尼沙·阿不都热合曼</t>
  </si>
  <si>
    <t>荆磊</t>
  </si>
  <si>
    <t>米新</t>
  </si>
  <si>
    <t>李养社</t>
  </si>
  <si>
    <t>杨江平</t>
  </si>
  <si>
    <t>刘晓东</t>
  </si>
  <si>
    <t>李军</t>
  </si>
  <si>
    <t>9月9日下班后离职；9月出勤9个班（1-9日）计发在8月工资中；</t>
  </si>
  <si>
    <t>石河子大学项目服务中心2025年8月工资表</t>
  </si>
  <si>
    <t>罗  曼</t>
  </si>
  <si>
    <t>其他补贴及调整项（说明）：南区杏一耿艳工资转账260元，已提审批。</t>
  </si>
  <si>
    <t>聂珊珊</t>
  </si>
  <si>
    <t>8月1日起，工资调整为3800+600；</t>
  </si>
  <si>
    <t>周钰翔</t>
  </si>
  <si>
    <t>8月1日起，工资调整为3500+500；</t>
  </si>
  <si>
    <t>马燕红</t>
  </si>
  <si>
    <t>马靖宇</t>
  </si>
  <si>
    <t>袁国辉</t>
  </si>
  <si>
    <r>
      <rPr>
        <sz val="8"/>
        <color rgb="FFFF0000"/>
        <rFont val="Calibri"/>
        <charset val="134"/>
      </rPr>
      <t>①</t>
    </r>
    <r>
      <rPr>
        <sz val="8"/>
        <color rgb="FFFF0000"/>
        <rFont val="宋体"/>
        <charset val="134"/>
      </rPr>
      <t>本月出勤</t>
    </r>
    <r>
      <rPr>
        <sz val="8"/>
        <color rgb="FFFF0000"/>
        <rFont val="Calibri"/>
        <charset val="134"/>
      </rPr>
      <t>9</t>
    </r>
    <r>
      <rPr>
        <sz val="8"/>
        <color rgb="FFFF0000"/>
        <rFont val="宋体"/>
        <charset val="134"/>
      </rPr>
      <t>个班（</t>
    </r>
    <r>
      <rPr>
        <sz val="8"/>
        <color rgb="FFFF0000"/>
        <rFont val="Calibri"/>
        <charset val="134"/>
      </rPr>
      <t>13-21</t>
    </r>
    <r>
      <rPr>
        <sz val="8"/>
        <color rgb="FFFF0000"/>
        <rFont val="宋体"/>
        <charset val="134"/>
      </rPr>
      <t>日），</t>
    </r>
    <r>
      <rPr>
        <sz val="8"/>
        <color rgb="FFFF0000"/>
        <rFont val="Calibri"/>
        <charset val="134"/>
      </rPr>
      <t>8</t>
    </r>
    <r>
      <rPr>
        <sz val="8"/>
        <color rgb="FFFF0000"/>
        <rFont val="宋体"/>
        <charset val="134"/>
      </rPr>
      <t>月</t>
    </r>
    <r>
      <rPr>
        <sz val="8"/>
        <color rgb="FFFF0000"/>
        <rFont val="Calibri"/>
        <charset val="134"/>
      </rPr>
      <t>22</t>
    </r>
    <r>
      <rPr>
        <sz val="8"/>
        <color rgb="FFFF0000"/>
        <rFont val="宋体"/>
        <charset val="134"/>
      </rPr>
      <t>日已办理离职；</t>
    </r>
  </si>
  <si>
    <t>9月补缴8月社保</t>
  </si>
  <si>
    <t>司健</t>
  </si>
  <si>
    <t>①本月出勤31个班（1-31日），9月1日已办理离职；</t>
  </si>
  <si>
    <t>石河子南区项目服务中心2025年8月工资表</t>
  </si>
  <si>
    <t>马维珍</t>
  </si>
  <si>
    <t>严涛</t>
  </si>
  <si>
    <t>①假期休假6.5个班（1-13日上半天休半天）按2300元/月的50%工资计发；②（14-31日）18个班按3300元工资计发；</t>
  </si>
  <si>
    <t>3300/2300</t>
  </si>
  <si>
    <t>陈洁</t>
  </si>
  <si>
    <t>①假期休假11个班（1-2日、4-5日、7-8日、10-11日、13日、15-16日）按50%工资计发；</t>
  </si>
  <si>
    <t>司红梅</t>
  </si>
  <si>
    <t>①假期休假13个班（1-2日、4-6日、8-10日、12-14日、16-17日）按50%工资计发；</t>
  </si>
  <si>
    <t>图尔荪古丽·塞麦提</t>
  </si>
  <si>
    <t>①假期休假12个班（1-17日上一休三）按50%工资计发；</t>
  </si>
  <si>
    <t>张爱江</t>
  </si>
  <si>
    <t>楼宇值班员</t>
  </si>
  <si>
    <t>熊杨军</t>
  </si>
  <si>
    <t>吕晓明</t>
  </si>
  <si>
    <t>马彩红</t>
  </si>
  <si>
    <t>宿管员</t>
  </si>
  <si>
    <t>蔡凤</t>
  </si>
  <si>
    <t>①假期休假8.5个班（1-17日只上白天）按50%工资计发；②18-31日正常工资</t>
  </si>
  <si>
    <t>闫爱军</t>
  </si>
  <si>
    <t>杜建峰</t>
  </si>
  <si>
    <t>何梅</t>
  </si>
  <si>
    <t>侯珍</t>
  </si>
  <si>
    <t>刘玉兰</t>
  </si>
  <si>
    <t>张明明</t>
  </si>
  <si>
    <t>①假期休假12个班（1-3日、5-7日、9-11日、13日、15日、17日）按50%工资计发；</t>
  </si>
  <si>
    <t>沈淑华</t>
  </si>
  <si>
    <t>宗利萍</t>
  </si>
  <si>
    <t>岑爱华</t>
  </si>
  <si>
    <t>李守群</t>
  </si>
  <si>
    <t>①假期休假8.5个班（1-17日上半天休半天）按50%工资计发；</t>
  </si>
  <si>
    <t>范金卯</t>
  </si>
  <si>
    <t>王玲</t>
  </si>
  <si>
    <t>庞娣玲</t>
  </si>
  <si>
    <t>王惠</t>
  </si>
  <si>
    <t>张秀玲</t>
  </si>
  <si>
    <t>王玉萍</t>
  </si>
  <si>
    <t>王洁</t>
  </si>
  <si>
    <t>刘海英</t>
  </si>
  <si>
    <t>杨建萍</t>
  </si>
  <si>
    <t>假期休假8.5个班（1-17日上半天休半天）按50%工资计发；</t>
  </si>
  <si>
    <t>沈海燕</t>
  </si>
  <si>
    <t>朱红艳</t>
  </si>
  <si>
    <t>龙黎辉</t>
  </si>
  <si>
    <t>孙玉梅</t>
  </si>
  <si>
    <t>刘旭华</t>
  </si>
  <si>
    <t>邓爱荣</t>
  </si>
  <si>
    <t>陈建丽</t>
  </si>
  <si>
    <t>段友英</t>
  </si>
  <si>
    <t>吕翠平</t>
  </si>
  <si>
    <t>①假期休假8个班（1-17日上一休一）按50%工资计发；</t>
  </si>
  <si>
    <t>赵春燕</t>
  </si>
  <si>
    <t>李红</t>
  </si>
  <si>
    <t>叶青</t>
  </si>
  <si>
    <t>①假期休假13个班（1日、3-5日、7-9日、11-13日、15-17日）按50%工资计发；</t>
  </si>
  <si>
    <t>郭江华</t>
  </si>
  <si>
    <t>陶桂兰</t>
  </si>
  <si>
    <t>郑列侠</t>
  </si>
  <si>
    <t>王宏</t>
  </si>
  <si>
    <t>李国胜</t>
  </si>
  <si>
    <t>王红梅</t>
  </si>
  <si>
    <t>罗华</t>
  </si>
  <si>
    <t>朱爱霞</t>
  </si>
  <si>
    <t>①假期休假10个班（1-17日上一休二）按50％的工资计发；②工伤假6个班(26-31日)按全勤工资发放；</t>
  </si>
  <si>
    <t>刘新东</t>
  </si>
  <si>
    <t>①本月出勤12个班（1-12日），13日离职；</t>
  </si>
  <si>
    <t>张风香</t>
  </si>
  <si>
    <t>赵金才</t>
  </si>
  <si>
    <t>①假期休假8.5个班（1-17日上半天休半天）按50％的工资计发；</t>
  </si>
  <si>
    <t>巴瑞香</t>
  </si>
  <si>
    <t>孟新彩</t>
  </si>
  <si>
    <t>李静</t>
  </si>
  <si>
    <t>周继红</t>
  </si>
  <si>
    <t>1900</t>
  </si>
  <si>
    <t>刘景春</t>
  </si>
  <si>
    <t>①本月出勤6个班（1-6日），7日离职；</t>
  </si>
  <si>
    <t>秦秀娟</t>
  </si>
  <si>
    <t>1400</t>
  </si>
  <si>
    <t>陈淑珍</t>
  </si>
  <si>
    <t>徐芳</t>
  </si>
  <si>
    <t>蒲丽</t>
  </si>
  <si>
    <t>①本月假期休假8.5天（1-17日上半天休半天），9月1日离职不发放假期休假的半工资，已在后面的公式中体现；</t>
  </si>
  <si>
    <t>2300</t>
  </si>
  <si>
    <t>冯保红</t>
  </si>
  <si>
    <t>请假6个班（26-31）</t>
  </si>
  <si>
    <t>曾静</t>
  </si>
  <si>
    <t>①本月出勤31个班（1-31日）；</t>
  </si>
  <si>
    <t>刘永红</t>
  </si>
  <si>
    <t>①本月出勤15个班（17-31日）；</t>
  </si>
  <si>
    <t>刘巧荣</t>
  </si>
  <si>
    <t>①本月出勤9个班（23-31日）；</t>
  </si>
  <si>
    <t>李春霞</t>
  </si>
  <si>
    <t>①本月出勤7个班（25-31日）；</t>
  </si>
  <si>
    <t>王志</t>
  </si>
  <si>
    <t>①本月出勤24个班（8-31日）；</t>
  </si>
  <si>
    <t>陈忠于</t>
  </si>
  <si>
    <t>①本月出勤27个班（5-31日）；②假期休假6.5个班（5- 17日上半天休半天）按半工资50％计发；</t>
  </si>
  <si>
    <t>李翠兰</t>
  </si>
  <si>
    <t>邹新年</t>
  </si>
  <si>
    <t>①本月出勤9个班（23-32日）；</t>
  </si>
  <si>
    <t>石河子项目服务中心新北区2025年8月工资表</t>
  </si>
  <si>
    <t>付能英</t>
  </si>
  <si>
    <t>①假期休假8.5个班（1-17日上半天休半天）按50%工资计发</t>
  </si>
  <si>
    <t>李惠玲</t>
  </si>
  <si>
    <t>2200</t>
  </si>
  <si>
    <t>考核不达标扣除20元</t>
  </si>
  <si>
    <t>龙霖</t>
  </si>
  <si>
    <t>陈玲玲</t>
  </si>
  <si>
    <t>米美沙</t>
  </si>
  <si>
    <t>杨俊霞</t>
  </si>
  <si>
    <t>2250</t>
  </si>
  <si>
    <t>保洁领班300元/月，7月漏做补发在8月工资中</t>
  </si>
  <si>
    <t>章四华</t>
  </si>
  <si>
    <t>2400</t>
  </si>
  <si>
    <t>考核卫生不达标扣除20元</t>
  </si>
  <si>
    <t>盖青爱</t>
  </si>
  <si>
    <t>1600</t>
  </si>
  <si>
    <t>康海元</t>
  </si>
  <si>
    <t>何菊儒</t>
  </si>
  <si>
    <t>郑玉香</t>
  </si>
  <si>
    <t>吴惠芳</t>
  </si>
  <si>
    <t>张艳梅</t>
  </si>
  <si>
    <t>考核不达标扣除10元</t>
  </si>
  <si>
    <t>阿依古力</t>
  </si>
  <si>
    <t>程玉梅</t>
  </si>
  <si>
    <t>王永梅</t>
  </si>
  <si>
    <t>7月1日起调整至理工楼，底薪调整为1600元</t>
  </si>
  <si>
    <t>吴子英</t>
  </si>
  <si>
    <t>肖冬梅</t>
  </si>
  <si>
    <t>蔡春涛</t>
  </si>
  <si>
    <t>张艳玲</t>
  </si>
  <si>
    <t>张汝珍</t>
  </si>
  <si>
    <t>朱平</t>
  </si>
  <si>
    <t>朱慧丽</t>
  </si>
  <si>
    <t>熊永勤</t>
  </si>
  <si>
    <t>吴文娟</t>
  </si>
  <si>
    <t>张丽丽</t>
  </si>
  <si>
    <t>何丽辉</t>
  </si>
  <si>
    <t>①假期休假9个班（1-17日上一休一）按50%工资计发；</t>
  </si>
  <si>
    <t>任莉</t>
  </si>
  <si>
    <t>在职</t>
  </si>
  <si>
    <t>海尼古丽</t>
  </si>
  <si>
    <t>①假期休假8.5个班（1-17日上半天休班天）按50%工资计发；</t>
  </si>
  <si>
    <t>胡江华</t>
  </si>
  <si>
    <t>张新燕</t>
  </si>
  <si>
    <t>2500</t>
  </si>
  <si>
    <t>郑书英</t>
  </si>
  <si>
    <t>夏桂荣</t>
  </si>
  <si>
    <t>曹霞</t>
  </si>
  <si>
    <t>①假期休假8.5个班（1-17上半天休半天）按50%工资计发；</t>
  </si>
  <si>
    <t>闫芳</t>
  </si>
  <si>
    <t>刘东红</t>
  </si>
  <si>
    <t>谢荣</t>
  </si>
  <si>
    <t>①本月19日离职，在岗18个班（1-18日）；②假期休假8.5个班（1-17日上半天休半天）按50%工资计发</t>
  </si>
  <si>
    <t>桂长玉</t>
  </si>
  <si>
    <t>李美芝</t>
  </si>
  <si>
    <t>①假期休假8个班（1-16日上半天休天、17日下午）按50%工资计发；</t>
  </si>
  <si>
    <t>冉伟萍</t>
  </si>
  <si>
    <t>崔云</t>
  </si>
  <si>
    <t>①本月出勤12个班（1-12日）;13号办离职；</t>
  </si>
  <si>
    <t>韩荃</t>
  </si>
  <si>
    <t>①假期休假8个班（1-16日上半天休1.5天、17日下午）按50%工资计发；</t>
  </si>
  <si>
    <t>李晓琴</t>
  </si>
  <si>
    <t>①本月在岗17个班（1日-17日），18号办离职； ②假期休假9个班（1日、2-17日上一休二）不计发已在后面公式内体现；</t>
  </si>
  <si>
    <t>2600</t>
  </si>
  <si>
    <t>樊新凤</t>
  </si>
  <si>
    <t>①本月在岗30个班（1日-30日），31号办离职； ②假期休假9个班（1-17日上一休一）不计发已在后面公式内体现；</t>
  </si>
  <si>
    <t>林素侠</t>
  </si>
  <si>
    <t>康新安</t>
  </si>
  <si>
    <t>假期休假9个班（1-17日上一休一）按50%工资计发</t>
  </si>
  <si>
    <t>韩红梅</t>
  </si>
  <si>
    <t>张绍英</t>
  </si>
  <si>
    <t>马传华</t>
  </si>
  <si>
    <t>杨常英</t>
  </si>
  <si>
    <t>王秀菊</t>
  </si>
  <si>
    <t>张艳丽</t>
  </si>
  <si>
    <t>胡绍华</t>
  </si>
  <si>
    <t>路爱民</t>
  </si>
  <si>
    <t>苏红艳</t>
  </si>
  <si>
    <t>①本月出勤19个班，20日办离职；</t>
  </si>
  <si>
    <t>曹爱武</t>
  </si>
  <si>
    <t>出勤29个班，30日办理离职；</t>
  </si>
  <si>
    <t>肖红丽</t>
  </si>
  <si>
    <t>王玫</t>
  </si>
  <si>
    <t>①8月21日重新入职；②本月出勤11个班（21-31日）；</t>
  </si>
  <si>
    <t>李淑芹</t>
  </si>
  <si>
    <t>8月15日正式上班</t>
  </si>
  <si>
    <t>黄丽</t>
  </si>
  <si>
    <t>8月19日正式上班</t>
  </si>
  <si>
    <t>厚德刚</t>
  </si>
  <si>
    <t>8月18日正式上班</t>
  </si>
  <si>
    <t>仲红妹</t>
  </si>
  <si>
    <t>高翠</t>
  </si>
  <si>
    <t>王玉霞</t>
  </si>
  <si>
    <t>石河子项目服务中心2025年8月工资表</t>
  </si>
  <si>
    <t>贺宝珠</t>
  </si>
  <si>
    <t>况勇</t>
  </si>
  <si>
    <t>李春</t>
  </si>
  <si>
    <t>刘芳</t>
  </si>
  <si>
    <t>刘雪梅</t>
  </si>
  <si>
    <t>①假期休假11个班（1-17日上一休二）按50%工资计发；</t>
  </si>
  <si>
    <t>张海娥</t>
  </si>
  <si>
    <t>王梅</t>
  </si>
  <si>
    <t>①假期休假10.5个班（1-2日、5-7日、10日、12日下午、13日、15-17日）按50%工资计发；</t>
  </si>
  <si>
    <t>张玉静</t>
  </si>
  <si>
    <t>吴文香</t>
  </si>
  <si>
    <t>①假期休假13个班（1-7日、8-9日上午、10日、13-15日、17日）按50%工资计发；</t>
  </si>
  <si>
    <t>滕建琼</t>
  </si>
  <si>
    <t>李嘉欣</t>
  </si>
  <si>
    <t>①假期休假12个班（1-2日、7-15日、17日）按50%工资计发；</t>
  </si>
  <si>
    <t>①(18-31日）大教室150元×1间=150元，中教室80元×6间=480元，小教室50元×1间=50元；8月另计发工资为：（150+480+50）/31*14=307.1元</t>
  </si>
  <si>
    <t>顾龙华</t>
  </si>
  <si>
    <t>保洁兼门岗</t>
  </si>
  <si>
    <t>代班费200元 ；2间大教室100×2=200元，
200/31*18=116.13元；夜班门岗全职1700元；</t>
  </si>
  <si>
    <t>侯彩霞</t>
  </si>
  <si>
    <t>8.1离职，本月未出勤；</t>
  </si>
  <si>
    <t>8月社保联系本人</t>
  </si>
  <si>
    <t>张海江</t>
  </si>
  <si>
    <t>①假期休假10个班（1-20日上一休一）按50%工资计发</t>
  </si>
  <si>
    <t>王隔</t>
  </si>
  <si>
    <t>①假期休假13个班（1-6日、11-17日）按工资50％计发；</t>
  </si>
  <si>
    <t>（18-31日）中教室80元×14间=1120元，小教室50元×1间=50元
8月另计发工资为：（1120+50）/31*14=528.39</t>
  </si>
  <si>
    <t>赵雪霞</t>
  </si>
  <si>
    <t>①假期休假12个班（1-2日、8-17日）按工资50％计发；</t>
  </si>
  <si>
    <t>（18-31日）大教室150元×1间=150元，中教室80元×5间=400元，小教室50元×2间=100元
8月另计发：（150+400+100)/31*14=293.55</t>
  </si>
  <si>
    <t>杨英奎</t>
  </si>
  <si>
    <t>楼宇夜班值班员</t>
  </si>
  <si>
    <t>赵新友</t>
  </si>
  <si>
    <t>李敏</t>
  </si>
  <si>
    <t>①期休假8个班（1-17日上一休一）按50%工资计发；</t>
  </si>
  <si>
    <t>李华</t>
  </si>
  <si>
    <t>陈爱敏</t>
  </si>
  <si>
    <t>违法学院规定骑学生自行车被甲方老师反应批评扣除50</t>
  </si>
  <si>
    <t>马玉萍</t>
  </si>
  <si>
    <t>①假期休假8个班（1-17上一休一日）按50%工资计发；</t>
  </si>
  <si>
    <t>谢国芳</t>
  </si>
  <si>
    <t>门岗兼保洁</t>
  </si>
  <si>
    <t>周陈云</t>
  </si>
  <si>
    <t>井华</t>
  </si>
  <si>
    <t>刘明红</t>
  </si>
  <si>
    <t>王怀秀</t>
  </si>
  <si>
    <t>范淑兰</t>
  </si>
  <si>
    <t>尹小菊</t>
  </si>
  <si>
    <t>杭淑萍</t>
  </si>
  <si>
    <t>曹建梅</t>
  </si>
  <si>
    <t>张玉华</t>
  </si>
  <si>
    <t>①假期休假10.5个班（1-2日、5-7日、9日、12日下午、13日、15-17日）按50%工资计发；</t>
  </si>
  <si>
    <t>特藏部书库打扫随时到岗补贴400元</t>
  </si>
  <si>
    <t>严玲</t>
  </si>
  <si>
    <t>①假期休假10.5个班（1-4日、7日、10日、12日下午、13-14日、16-17日）按50%工资计发；</t>
  </si>
  <si>
    <t>张惠连</t>
  </si>
  <si>
    <t>①假期休假10.5个班（3-7日、10-11日、12日下午、14-16日）按50%工资计发；</t>
  </si>
  <si>
    <t>苟涛涛</t>
  </si>
  <si>
    <t>①假期休假9.5个班（3-7日、9日、12日下午、13-15日日）按50%工资计发；</t>
  </si>
  <si>
    <t>王小红</t>
  </si>
  <si>
    <t>①假期休假12.5个班（1-7日、10日、12日下午、13日、15-17日）按50%工资计发；</t>
  </si>
  <si>
    <t>王月华</t>
  </si>
  <si>
    <t>①假期休假11.5个班（1-6日、9日、12日下午、13日、15-17日）按50%工资计发；</t>
  </si>
  <si>
    <t>齐秋玲</t>
  </si>
  <si>
    <t>①假期休假11个班（1-6日、10日、13-15日、17日）按50%工资计发；</t>
  </si>
  <si>
    <t>范翠玲</t>
  </si>
  <si>
    <t>①假期休假11.5个班（1-7日、9日、12日下午、14-16日）按50%工资计发；</t>
  </si>
  <si>
    <t>杨玉香</t>
  </si>
  <si>
    <t>①假期休假11个班（1-6日、9日、13-14日、17日）按50%工资计发；</t>
  </si>
  <si>
    <t>许莉</t>
  </si>
  <si>
    <t>①假期休假12.5个班（1-7日、10日、12日下午、13-14日、16-17日）按50%工资计发；</t>
  </si>
  <si>
    <t>每月代班费200元；特藏部书库打扫随时到岗补贴400元</t>
  </si>
  <si>
    <t>牛旭玲</t>
  </si>
  <si>
    <t>何勤香</t>
  </si>
  <si>
    <t xml:space="preserve">  </t>
  </si>
  <si>
    <t>每月代班费200元</t>
  </si>
  <si>
    <t>刘英</t>
  </si>
  <si>
    <t>范国红</t>
  </si>
  <si>
    <t>①假期休假14个班（2-8日、10-16日）按50%工资计发；</t>
  </si>
  <si>
    <t>2间大教室（100元/间）、1间小教室（50元/间）：(100×2＋50)/31*14=112.9；                                     7月范国红扩岗知行楼5楼20天，在8月调休3天，补发7月扩岗工资1200/31*17=658.07已提审批。</t>
  </si>
  <si>
    <t>邓玲</t>
  </si>
  <si>
    <t>何立新</t>
  </si>
  <si>
    <t>刘文荣</t>
  </si>
  <si>
    <t>楼宇值班领班</t>
  </si>
  <si>
    <t>领班补贴200元</t>
  </si>
  <si>
    <t>张志勇</t>
  </si>
  <si>
    <t>肖红慧</t>
  </si>
  <si>
    <t>张晓蓉</t>
  </si>
  <si>
    <t>苏丽</t>
  </si>
  <si>
    <t>刘青珍</t>
  </si>
  <si>
    <t>程忠祥</t>
  </si>
  <si>
    <t>刘艳</t>
  </si>
  <si>
    <t>王春晖</t>
  </si>
  <si>
    <t>解玉玲</t>
  </si>
  <si>
    <t>邹翠萍</t>
  </si>
  <si>
    <t>关月新</t>
  </si>
  <si>
    <t>贺春梅</t>
  </si>
  <si>
    <t>沈晓华</t>
  </si>
  <si>
    <t>李建平</t>
  </si>
  <si>
    <t>文婧</t>
  </si>
  <si>
    <t>许仙社</t>
  </si>
  <si>
    <t>①本月请假13个班（1-13日）；②假期休假2个班（14-17日上半天休半天）按50%工资计发；</t>
  </si>
  <si>
    <t>王开林</t>
  </si>
  <si>
    <t>魏少梅</t>
  </si>
  <si>
    <t>①假期休假15个班(1-4日，6-12日，14-17日)按50%工资计发;</t>
  </si>
  <si>
    <t>从1日开始4间小教室（50元/间），3间大教室（100元/间），共计500元 ； 500/31*16=258.06元</t>
  </si>
  <si>
    <t>郑世杰</t>
  </si>
  <si>
    <t>假期休假15个班(1-3日，5-11日，13-17日)按50%工资计发</t>
  </si>
  <si>
    <t>假期休假15个班(1-7日，9-15日，17日)按50%工资计发;</t>
  </si>
  <si>
    <t>4间小教室（50元/间）共计200元  
   200/31*16=103.23</t>
  </si>
  <si>
    <t>杨贵秀</t>
  </si>
  <si>
    <t>①假期休假15个班(1-6日，8-14日，16-17日)按50%工资计发;</t>
  </si>
  <si>
    <t>陈丽霞</t>
  </si>
  <si>
    <t>①假期休假9个班（3日、6-7日、9-10日、12-13、15-16日）按50%工资计发；</t>
  </si>
  <si>
    <t>①每月代班费200元
②6间教室（50元/间），共计300元300/31*22=212.9
8月计发：200+212.9=412.9元</t>
  </si>
  <si>
    <t>刘萍</t>
  </si>
  <si>
    <t>①假期休假13个班（1-2日、7-17日）按50%工资计发；</t>
  </si>
  <si>
    <t>①18号开学中教室80元×10间=800元，小教室50元×1间=50元（800+50）÷31×14=383.87元</t>
  </si>
  <si>
    <t>张军玲</t>
  </si>
  <si>
    <t>①假期休假9个班（5-17日上一休二）按50%工资计发；</t>
  </si>
  <si>
    <t>6间教室（50元/间），共计300元；300/31*22=212.9</t>
  </si>
  <si>
    <t xml:space="preserve">王玉玲 </t>
  </si>
  <si>
    <t>①假期休假11.5个班（1-7日、10日、12日下午14-16日）按50%工资计发；</t>
  </si>
  <si>
    <t>吴艳红</t>
  </si>
  <si>
    <t>①假期休假10.5个班（1-4日、7日、9日、12日上午、13-14日、16-17日）按50%工资计发；</t>
  </si>
  <si>
    <t>郭玉合</t>
  </si>
  <si>
    <t>何凤</t>
  </si>
  <si>
    <t>①假期休假8.5个班（1-17日上半天休半天）工资按50％计发；</t>
  </si>
  <si>
    <t>周海花</t>
  </si>
  <si>
    <t>李秀梅</t>
  </si>
  <si>
    <t>①假期休假12个班（3-14日）按50%工资计发；</t>
  </si>
  <si>
    <t>18号开学5间中教室80元×5＝400元÷31×14=180.65元</t>
  </si>
  <si>
    <t>刘淑珍</t>
  </si>
  <si>
    <t>王桂云</t>
  </si>
  <si>
    <t>封彩霞</t>
  </si>
  <si>
    <t>①假期休假12.5个班（1-7日、9日、12日下午、13-14日、16-17日）按50%工资计发；</t>
  </si>
  <si>
    <t>薛爱红</t>
  </si>
  <si>
    <t>邓强</t>
  </si>
  <si>
    <t>王天伟</t>
  </si>
  <si>
    <t>齐德明</t>
  </si>
  <si>
    <t>王慧兰</t>
  </si>
  <si>
    <t>①假期休假13个班（1-6日、11-17日)按工资50％计发；</t>
  </si>
  <si>
    <t>(18-31日）大教室150元×1间=150元，中教室80元×6间=480元，小教室50元×9间=450元
8月另计发工资为：（150+480+450）÷31×14=487.74元</t>
  </si>
  <si>
    <t>吴爱杰</t>
  </si>
  <si>
    <t>①假期休假12个班（1-7日、9-10日、16-18日）；</t>
  </si>
  <si>
    <t>(18-31日）大教室150元×1间=150元，中教室80元×7间=560元8月另计发工资为：（150+560）/31×14=320.65元</t>
  </si>
  <si>
    <t>刘红</t>
  </si>
  <si>
    <t>(18-31日）大教室150元×2间=300元，中教室80元×3间=240元，小教室50元×8间=400元
8月另计发工资为：（300+240+400）÷31×14=424.52元</t>
  </si>
  <si>
    <t>郑兴菊</t>
  </si>
  <si>
    <t>(18-31日）大教室150元×1间=150元，中教室80元×8间=640元8月另计发工资为：（150+640）÷31×14=356.77元；</t>
  </si>
  <si>
    <t>孙素勤</t>
  </si>
  <si>
    <t>①假期休假13个班（1-6日、11-17日）按50%工资计发；</t>
  </si>
  <si>
    <t>(18-31日）大教室150元×1间=150元，中教室80元×11间=880元8月另计发工资为：（150+880）÷31×14=465.16元</t>
  </si>
  <si>
    <t>刘增兰</t>
  </si>
  <si>
    <t>①假期休假13个班（1-10日、15-17日）按50%工资计发；</t>
  </si>
  <si>
    <t>许桂芳</t>
  </si>
  <si>
    <t>(18-31日）中教室80元×14间=1120元，小教室50元×1间=50元8月另计发工资为：（1120+50）/31×14=528.39元</t>
  </si>
  <si>
    <t>朱德福</t>
  </si>
  <si>
    <t>潘玉忠</t>
  </si>
  <si>
    <t>(18-31日）中教室80元×9间=720元
8月另计发工资为：720÷31×14=325.16元</t>
  </si>
  <si>
    <t>田泽付</t>
  </si>
  <si>
    <t>①假期休假12个班（1日、3-5日、7-9日、11-13日，15-16）按50%工资计发；</t>
  </si>
  <si>
    <t>钟胜元</t>
  </si>
  <si>
    <t>(18-31日）大教室150元×1间=150元，中教室80元×7间=560元8月另计发工资为：（150+560）÷31×14=320.65元</t>
  </si>
  <si>
    <t>张晓梅</t>
  </si>
  <si>
    <t>①假期休假15个班（1-15日）按50%工资计发；</t>
  </si>
  <si>
    <t>(18-31日）①中教室80元×5间=400元
8月另计发工资为：400/31*14=180.65元</t>
  </si>
  <si>
    <t>马英</t>
  </si>
  <si>
    <t>(18-31日）中教室80元×6间=480元，小教室50元×1间=50元
8月另计发工资为：（480+50）÷31×14=239.35元</t>
  </si>
  <si>
    <t>张华</t>
  </si>
  <si>
    <t>(18-31日）中教室80元×3间=240元，小教室50元×8间=400元
8月另计发工资为：（240+400）÷31×14=289.03元</t>
  </si>
  <si>
    <t>周军</t>
  </si>
  <si>
    <t>①假期休假12个班（1日、3-10日、15-17日）按50%工资计发；</t>
  </si>
  <si>
    <t>(18-31日）中教室80元×1间=80元，小教室50元×5间=250元
7月另计发工资为：（80+250）÷31×14=149.03元</t>
  </si>
  <si>
    <t>温玉芝</t>
  </si>
  <si>
    <t>假期休假13个班（1-2日，7-17日）按50%工资计发；</t>
  </si>
  <si>
    <t xml:space="preserve">(18-31日）大教室150元×1间=150元，中教室80元×8间=640元7月另计发工资为：（150+640）÷31×14=356.77元；
</t>
  </si>
  <si>
    <t>吴海梅</t>
  </si>
  <si>
    <t>陈月英</t>
  </si>
  <si>
    <t>袁萍</t>
  </si>
  <si>
    <t>①本月出勤16个班（1-16日），17号办离职；</t>
  </si>
  <si>
    <t>魏秋凤</t>
  </si>
  <si>
    <t>陈秀芳</t>
  </si>
  <si>
    <t>①假期休假12个班（1-17日上一休二）按工资50％计发；</t>
  </si>
  <si>
    <t>马翠英</t>
  </si>
  <si>
    <t>①假期休假7.5个班（1-15日上一休一、16日下午）按50%工资计发；</t>
  </si>
  <si>
    <t>杨金玲</t>
  </si>
  <si>
    <t>温玉萍</t>
  </si>
  <si>
    <t>李俊</t>
  </si>
  <si>
    <t>方兰银</t>
  </si>
  <si>
    <t>假期休假6个班（1-2日，4-10日，12-17日）按50%工资计发；</t>
  </si>
  <si>
    <t>3间大教室(100元/间)共计300元
300/31*16=154.84元</t>
  </si>
  <si>
    <t>史小平</t>
  </si>
  <si>
    <t>何蝶英</t>
  </si>
  <si>
    <t>袁卫红</t>
  </si>
  <si>
    <t>假期休假12个班（1-7日、9日、13-15日、17日）按50%工资计发；</t>
  </si>
  <si>
    <t>张宏邦</t>
  </si>
  <si>
    <t>①本月请假13个班（1-13日）；②假期休假2个班（14-17日上半天休半天）按工资50％计发；</t>
  </si>
  <si>
    <t>李春红</t>
  </si>
  <si>
    <t>①本月出勤18个班（1-18日）；②本月请假13个班（19-31日）</t>
  </si>
  <si>
    <t>马玉珍</t>
  </si>
  <si>
    <t>林红</t>
  </si>
  <si>
    <t>①假期休假12个班（1-6日、11-15日、17日）按50%工资计发；</t>
  </si>
  <si>
    <t>(18-31日）中教室80元×7间=560元，小教室50元1间=50元
8月计发工资为：（560+50=）÷31×14=275.48元</t>
  </si>
  <si>
    <t>岑爱君</t>
  </si>
  <si>
    <t>祁秀林</t>
  </si>
  <si>
    <t>肖红霞</t>
  </si>
  <si>
    <t>吴玲智</t>
  </si>
  <si>
    <t>8月15日上了2小时后离职；请假1个班（14日）</t>
  </si>
  <si>
    <t xml:space="preserve">15日加班2小时结算工资：1900/31/24=2.55*2小时=5.1 元                  </t>
  </si>
  <si>
    <t>宁海霞</t>
  </si>
  <si>
    <t>朱李平</t>
  </si>
  <si>
    <t>7月门岗工资应为1400元，多发500于8月扣除</t>
  </si>
  <si>
    <t>赵云兰</t>
  </si>
  <si>
    <t>①假期休假8.5个班（1-17日上一休一）工资按50％计发；</t>
  </si>
  <si>
    <t>余思兰</t>
  </si>
  <si>
    <t>李小珍</t>
  </si>
  <si>
    <t>徐典寿</t>
  </si>
  <si>
    <t>①假期休假11个班(3-7日、10-14日、17日)工资按50％计发；</t>
  </si>
  <si>
    <t>衡玲</t>
  </si>
  <si>
    <t>安新</t>
  </si>
  <si>
    <t>杨静</t>
  </si>
  <si>
    <t>①假期休假9个班（2日、6日、8-9日、11-12日、14-15日、17日）按50%工资计发；</t>
  </si>
  <si>
    <t>巴桂花</t>
  </si>
  <si>
    <t>于芳红</t>
  </si>
  <si>
    <t>雷玲</t>
  </si>
  <si>
    <t>①本月出勤11个班（1-11日）；12日办离职</t>
  </si>
  <si>
    <t>钱新红</t>
  </si>
  <si>
    <t>①假期休假13个班（2-14日）工资按50计发；</t>
  </si>
  <si>
    <t>18号开学中教室80元×3间=240元，小教室50元*7间=350元
8月另计发工资为：（240+350）÷31×14=266.45元</t>
  </si>
  <si>
    <t>陈素芳</t>
  </si>
  <si>
    <t>邢铁花</t>
  </si>
  <si>
    <t>李玉芹</t>
  </si>
  <si>
    <t>假期休假7个班（25-31日）按50%工资计发；7月工资标准为2300元，实际按1600元计发，补发差额700元于8月工资中；</t>
  </si>
  <si>
    <t>①因假期招人困难，该保洁承担保洁兼门岗的工作1、7月扩岗工资半天补贴15元/天，15*31=465元，夜班补贴1600/31/2*31=800元，减去调整余休补贴的8天工资白班15元/天*8=120元，夜班补贴1600/31/2*8=206.45元，合计120＋206.45=326.45元，七月合计补发700+465+800-326.45=1638.55元；③8月门岗出勤23天，白天补贴15/天，15*23=345元，夜班补贴1600/31/2*23=593.55元，合计938.55元。</t>
  </si>
  <si>
    <t>芦慧玲</t>
  </si>
  <si>
    <t>两间大教室100元/间
200/31*17=109.67</t>
  </si>
  <si>
    <t>徐玉珍</t>
  </si>
  <si>
    <t>三间大教室50元/间，150/31*13=62.9</t>
  </si>
  <si>
    <t>刘建红</t>
  </si>
  <si>
    <t>①本月出勤29个班(3-31日)</t>
  </si>
  <si>
    <t>200/31*16=103.22</t>
  </si>
  <si>
    <t>努尔加米娜</t>
  </si>
  <si>
    <t>本月出勤9天</t>
  </si>
  <si>
    <t>邹兴莲</t>
  </si>
  <si>
    <t>晏海英</t>
  </si>
  <si>
    <t>①本月出勤12个班（20-31日）；</t>
  </si>
  <si>
    <t>张英</t>
  </si>
  <si>
    <t>①本月出勤19个班（13-31日）；</t>
  </si>
  <si>
    <t>张惠莉</t>
  </si>
  <si>
    <t>①本月出勤4个班（28-31日），9月2号离职，9月出勤1个班（1日工资发放到8月工资中；</t>
  </si>
  <si>
    <t>9月2号离职，9月出勤1个班（1日）工资发放到8月工资中；</t>
  </si>
  <si>
    <t>周爱萍</t>
  </si>
  <si>
    <t>冉正兰</t>
  </si>
  <si>
    <t>丁桂花</t>
  </si>
  <si>
    <t>①本月出勤8个班（24-31日）；</t>
  </si>
  <si>
    <t>蔡建芳</t>
  </si>
  <si>
    <t>①本月出勤3个班（29-31日）；</t>
  </si>
  <si>
    <t>昌吉州一中服务中心2025年8月工资表</t>
  </si>
  <si>
    <t>王武和</t>
  </si>
  <si>
    <t>300元带班费；9月4日补缴8月份社保</t>
  </si>
  <si>
    <t>张新平</t>
  </si>
  <si>
    <t>3225</t>
  </si>
  <si>
    <t>9月4日补缴8月份社保</t>
  </si>
  <si>
    <t>何诗金</t>
  </si>
  <si>
    <t>3515</t>
  </si>
  <si>
    <t>马建萍</t>
  </si>
  <si>
    <t>3215</t>
  </si>
  <si>
    <t>李红艳</t>
  </si>
  <si>
    <t>郭秀峰</t>
  </si>
  <si>
    <t>9月开始买社保</t>
  </si>
  <si>
    <t>马志强</t>
  </si>
  <si>
    <t>马晓霞</t>
  </si>
  <si>
    <t>席淑莲</t>
  </si>
  <si>
    <t>马红萍</t>
  </si>
  <si>
    <t>2515</t>
  </si>
  <si>
    <t>胡翠玲</t>
  </si>
  <si>
    <t>2850</t>
  </si>
  <si>
    <t>刘世利</t>
  </si>
  <si>
    <t>4170</t>
  </si>
  <si>
    <t>该员工8月兼职绿化员，增加500元补贴；9月4日补缴8月份社保</t>
  </si>
  <si>
    <t>卢新房</t>
  </si>
  <si>
    <t>司机</t>
  </si>
  <si>
    <t>4550</t>
  </si>
  <si>
    <t>赵学明</t>
  </si>
  <si>
    <t>王涛</t>
  </si>
  <si>
    <t>宋斌</t>
  </si>
  <si>
    <t>王金生</t>
  </si>
  <si>
    <t>樊庆点</t>
  </si>
  <si>
    <t>李方扬</t>
  </si>
  <si>
    <t>白绪宝</t>
  </si>
  <si>
    <t>王海燕</t>
  </si>
  <si>
    <t>2710</t>
  </si>
  <si>
    <t>罗素芳</t>
  </si>
  <si>
    <t>窦金香</t>
  </si>
  <si>
    <t>侯青春</t>
  </si>
  <si>
    <t>刘文莲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</si>
</sst>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  <numFmt numFmtId="181" formatCode="[$-409]yyyy/mm/dd;@"/>
  </numFmts>
  <fonts count="98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sz val="16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rgb="FF000000"/>
      <name val="微软雅黑"/>
      <charset val="134"/>
    </font>
    <font>
      <sz val="11"/>
      <color rgb="FF000000"/>
      <name val="宋体"/>
      <charset val="134"/>
    </font>
    <font>
      <b/>
      <sz val="10"/>
      <color rgb="FFFF0000"/>
      <name val="微软雅黑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sz val="12"/>
      <color indexed="8"/>
      <name val="微软雅黑"/>
      <charset val="134"/>
    </font>
    <font>
      <b/>
      <sz val="12"/>
      <color indexed="8"/>
      <name val="微软雅黑"/>
      <charset val="134"/>
    </font>
    <font>
      <b/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2"/>
      <color rgb="FF333333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  <scheme val="minor"/>
    </font>
    <font>
      <sz val="9"/>
      <color rgb="FF000000"/>
      <name val="微软雅黑"/>
      <charset val="134"/>
    </font>
    <font>
      <sz val="12"/>
      <color indexed="8"/>
      <name val="宋体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rgb="FFFF0000"/>
      <name val="微软雅黑"/>
      <charset val="134"/>
    </font>
    <font>
      <sz val="8"/>
      <color rgb="FF000000"/>
      <name val="Calibri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</font>
    <font>
      <sz val="8"/>
      <color rgb="FFFF0000"/>
      <name val="Calibri"/>
      <charset val="134"/>
    </font>
    <font>
      <sz val="11"/>
      <color indexed="8"/>
      <name val="微软雅黑"/>
      <charset val="134"/>
    </font>
    <font>
      <sz val="11"/>
      <color theme="9" tint="-0.5"/>
      <name val="微软雅黑"/>
      <charset val="134"/>
    </font>
    <font>
      <sz val="14"/>
      <color theme="1"/>
      <name val="宋体"/>
      <charset val="134"/>
    </font>
    <font>
      <sz val="11"/>
      <color theme="9" tint="-0.5"/>
      <name val="宋体"/>
      <charset val="134"/>
    </font>
    <font>
      <sz val="11"/>
      <color rgb="FF1616FC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4"/>
      <name val="宋体"/>
      <charset val="0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微软雅黑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000000"/>
      <name val="微软雅黑"/>
      <charset val="134"/>
    </font>
    <font>
      <sz val="14"/>
      <color theme="1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FF0000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85" fillId="0" borderId="26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17" borderId="27" applyNumberFormat="0" applyAlignment="0" applyProtection="0">
      <alignment vertical="center"/>
    </xf>
    <xf numFmtId="0" fontId="87" fillId="18" borderId="28" applyNumberFormat="0" applyAlignment="0" applyProtection="0">
      <alignment vertical="center"/>
    </xf>
    <xf numFmtId="0" fontId="88" fillId="18" borderId="27" applyNumberFormat="0" applyAlignment="0" applyProtection="0">
      <alignment vertical="center"/>
    </xf>
    <xf numFmtId="0" fontId="89" fillId="19" borderId="29" applyNumberFormat="0" applyAlignment="0" applyProtection="0">
      <alignment vertical="center"/>
    </xf>
    <xf numFmtId="0" fontId="90" fillId="0" borderId="30" applyNumberFormat="0" applyFill="0" applyAlignment="0" applyProtection="0">
      <alignment vertical="center"/>
    </xf>
    <xf numFmtId="0" fontId="91" fillId="0" borderId="31" applyNumberFormat="0" applyFill="0" applyAlignment="0" applyProtection="0">
      <alignment vertical="center"/>
    </xf>
    <xf numFmtId="0" fontId="92" fillId="20" borderId="0" applyNumberFormat="0" applyBorder="0" applyAlignment="0" applyProtection="0">
      <alignment vertical="center"/>
    </xf>
    <xf numFmtId="0" fontId="93" fillId="21" borderId="0" applyNumberFormat="0" applyBorder="0" applyAlignment="0" applyProtection="0">
      <alignment vertical="center"/>
    </xf>
    <xf numFmtId="0" fontId="94" fillId="22" borderId="0" applyNumberFormat="0" applyBorder="0" applyAlignment="0" applyProtection="0">
      <alignment vertical="center"/>
    </xf>
    <xf numFmtId="0" fontId="95" fillId="23" borderId="0" applyNumberFormat="0" applyBorder="0" applyAlignment="0" applyProtection="0">
      <alignment vertical="center"/>
    </xf>
    <xf numFmtId="0" fontId="96" fillId="24" borderId="0" applyNumberFormat="0" applyBorder="0" applyAlignment="0" applyProtection="0">
      <alignment vertical="center"/>
    </xf>
    <xf numFmtId="0" fontId="96" fillId="25" borderId="0" applyNumberFormat="0" applyBorder="0" applyAlignment="0" applyProtection="0">
      <alignment vertical="center"/>
    </xf>
    <xf numFmtId="0" fontId="95" fillId="26" borderId="0" applyNumberFormat="0" applyBorder="0" applyAlignment="0" applyProtection="0">
      <alignment vertical="center"/>
    </xf>
    <xf numFmtId="0" fontId="95" fillId="27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5" fillId="31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5" fillId="34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6" fillId="35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95" fillId="37" borderId="0" applyNumberFormat="0" applyBorder="0" applyAlignment="0" applyProtection="0">
      <alignment vertical="center"/>
    </xf>
    <xf numFmtId="0" fontId="95" fillId="38" borderId="0" applyNumberFormat="0" applyBorder="0" applyAlignment="0" applyProtection="0">
      <alignment vertical="center"/>
    </xf>
    <xf numFmtId="0" fontId="96" fillId="39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5" fillId="41" borderId="0" applyNumberFormat="0" applyBorder="0" applyAlignment="0" applyProtection="0">
      <alignment vertical="center"/>
    </xf>
    <xf numFmtId="0" fontId="95" fillId="42" borderId="0" applyNumberFormat="0" applyBorder="0" applyAlignment="0" applyProtection="0">
      <alignment vertical="center"/>
    </xf>
    <xf numFmtId="0" fontId="96" fillId="43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5" fillId="4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624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7" fillId="4" borderId="3" xfId="0" applyNumberFormat="1" applyFont="1" applyFill="1" applyBorder="1" applyAlignment="1" applyProtection="1">
      <alignment horizontal="center" vertical="center"/>
      <protection locked="0"/>
    </xf>
    <xf numFmtId="176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3" xfId="0" applyNumberFormat="1" applyFont="1" applyFill="1" applyBorder="1" applyAlignment="1" applyProtection="1">
      <alignment horizontal="center" vertical="center"/>
      <protection locked="0"/>
    </xf>
    <xf numFmtId="177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3" xfId="0" applyNumberFormat="1" applyFont="1" applyFill="1" applyBorder="1" applyAlignment="1">
      <alignment horizontal="center" vertical="center" wrapText="1"/>
    </xf>
    <xf numFmtId="176" fontId="8" fillId="3" borderId="3" xfId="0" applyNumberFormat="1" applyFont="1" applyFill="1" applyBorder="1" applyAlignment="1">
      <alignment horizontal="center" vertical="center" wrapText="1"/>
    </xf>
    <xf numFmtId="178" fontId="8" fillId="3" borderId="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4" xfId="0" applyNumberFormat="1" applyFont="1" applyFill="1" applyBorder="1" applyAlignment="1">
      <alignment horizontal="center" vertical="center" wrapText="1"/>
    </xf>
    <xf numFmtId="176" fontId="8" fillId="3" borderId="5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3" xfId="0" applyNumberFormat="1" applyFont="1" applyFill="1" applyBorder="1" applyAlignment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79" fontId="1" fillId="2" borderId="6" xfId="0" applyNumberFormat="1" applyFont="1" applyFill="1" applyBorder="1" applyAlignment="1">
      <alignment horizontal="center" vertical="center" wrapText="1"/>
    </xf>
    <xf numFmtId="43" fontId="1" fillId="2" borderId="6" xfId="0" applyNumberFormat="1" applyFont="1" applyFill="1" applyBorder="1" applyAlignment="1">
      <alignment horizontal="center" vertical="center" wrapText="1"/>
    </xf>
    <xf numFmtId="177" fontId="1" fillId="2" borderId="7" xfId="49" applyNumberFormat="1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8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1" fillId="6" borderId="8" xfId="0" applyNumberFormat="1" applyFont="1" applyFill="1" applyBorder="1" applyAlignment="1" applyProtection="1">
      <alignment horizontal="center" vertical="center"/>
      <protection locked="0"/>
    </xf>
    <xf numFmtId="179" fontId="11" fillId="2" borderId="4" xfId="0" applyNumberFormat="1" applyFont="1" applyFill="1" applyBorder="1" applyAlignment="1">
      <alignment horizontal="center" vertical="center" wrapText="1"/>
    </xf>
    <xf numFmtId="17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49" applyNumberFormat="1" applyFont="1" applyFill="1" applyBorder="1" applyAlignment="1" applyProtection="1">
      <alignment horizontal="center" vertical="center" wrapText="1"/>
    </xf>
    <xf numFmtId="179" fontId="11" fillId="2" borderId="8" xfId="0" applyNumberFormat="1" applyFont="1" applyFill="1" applyBorder="1" applyAlignment="1">
      <alignment horizontal="center" vertical="center" wrapText="1"/>
    </xf>
    <xf numFmtId="179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3" fillId="3" borderId="4" xfId="0" applyNumberFormat="1" applyFont="1" applyFill="1" applyBorder="1" applyAlignment="1">
      <alignment horizontal="center" vertical="center" wrapText="1"/>
    </xf>
    <xf numFmtId="43" fontId="1" fillId="2" borderId="3" xfId="0" applyNumberFormat="1" applyFont="1" applyFill="1" applyBorder="1" applyAlignment="1">
      <alignment horizontal="center" vertical="center" wrapText="1"/>
    </xf>
    <xf numFmtId="43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4" xfId="0" applyNumberFormat="1" applyFont="1" applyFill="1" applyBorder="1" applyAlignment="1">
      <alignment horizontal="center" vertical="center" wrapText="1"/>
    </xf>
    <xf numFmtId="176" fontId="15" fillId="3" borderId="12" xfId="0" applyNumberFormat="1" applyFont="1" applyFill="1" applyBorder="1" applyAlignment="1">
      <alignment horizontal="center" vertical="center" wrapText="1"/>
    </xf>
    <xf numFmtId="49" fontId="7" fillId="7" borderId="13" xfId="0" applyNumberFormat="1" applyFont="1" applyFill="1" applyBorder="1" applyAlignment="1">
      <alignment horizontal="center" vertical="center" wrapText="1"/>
    </xf>
    <xf numFmtId="176" fontId="8" fillId="8" borderId="1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49" fontId="1" fillId="2" borderId="3" xfId="5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43" fontId="11" fillId="2" borderId="8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 applyProtection="1">
      <alignment horizontal="left" vertical="center" wrapText="1"/>
      <protection locked="0"/>
    </xf>
    <xf numFmtId="49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3" xfId="50" applyNumberFormat="1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3" xfId="0" applyNumberFormat="1" applyFont="1" applyFill="1" applyBorder="1" applyAlignment="1">
      <alignment horizontal="center" vertical="center" wrapText="1"/>
    </xf>
    <xf numFmtId="176" fontId="8" fillId="7" borderId="13" xfId="0" applyNumberFormat="1" applyFont="1" applyFill="1" applyBorder="1" applyAlignment="1">
      <alignment horizontal="center" vertical="center" wrapText="1"/>
    </xf>
    <xf numFmtId="4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3" xfId="0" applyNumberFormat="1" applyFont="1" applyFill="1" applyBorder="1" applyAlignment="1">
      <alignment horizontal="center" vertical="center" wrapText="1"/>
    </xf>
    <xf numFmtId="176" fontId="7" fillId="5" borderId="15" xfId="0" applyNumberFormat="1" applyFont="1" applyFill="1" applyBorder="1" applyAlignment="1">
      <alignment horizontal="center" vertical="center" wrapText="1"/>
    </xf>
    <xf numFmtId="176" fontId="7" fillId="7" borderId="15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4" borderId="15" xfId="0" applyNumberFormat="1" applyFont="1" applyFill="1" applyBorder="1" applyAlignment="1">
      <alignment horizontal="center" vertical="center" wrapText="1"/>
    </xf>
    <xf numFmtId="43" fontId="4" fillId="2" borderId="3" xfId="0" applyNumberFormat="1" applyFont="1" applyFill="1" applyBorder="1" applyAlignment="1">
      <alignment horizontal="center" vertical="center"/>
    </xf>
    <xf numFmtId="43" fontId="1" fillId="0" borderId="3" xfId="51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3" borderId="15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43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0" xfId="0" applyNumberFormat="1" applyFont="1" applyFill="1" applyBorder="1" applyAlignment="1" applyProtection="1">
      <alignment horizontal="center" vertical="center" wrapText="1"/>
    </xf>
    <xf numFmtId="176" fontId="1" fillId="9" borderId="0" xfId="0" applyNumberFormat="1" applyFont="1" applyFill="1" applyBorder="1" applyAlignment="1" applyProtection="1">
      <alignment horizontal="center" vertical="center" wrapText="1"/>
    </xf>
    <xf numFmtId="176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1" fillId="1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10" borderId="0" xfId="0" applyNumberFormat="1" applyFont="1" applyFill="1" applyBorder="1" applyAlignment="1" applyProtection="1">
      <alignment horizontal="center" vertical="center" wrapText="1"/>
      <protection locked="0"/>
    </xf>
    <xf numFmtId="177" fontId="22" fillId="9" borderId="0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5" fillId="9" borderId="0" xfId="0" applyNumberFormat="1" applyFont="1" applyFill="1" applyBorder="1" applyAlignment="1" applyProtection="1">
      <alignment horizontal="center" vertical="center" wrapText="1"/>
      <protection locked="0"/>
    </xf>
    <xf numFmtId="176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27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27" fillId="10" borderId="1" xfId="0" applyNumberFormat="1" applyFont="1" applyFill="1" applyBorder="1" applyAlignment="1" applyProtection="1">
      <alignment horizontal="center" vertical="center" wrapText="1"/>
      <protection locked="0"/>
    </xf>
    <xf numFmtId="180" fontId="27" fillId="4" borderId="3" xfId="0" applyNumberFormat="1" applyFont="1" applyFill="1" applyBorder="1" applyAlignment="1" applyProtection="1">
      <alignment horizontal="center" vertical="center"/>
      <protection locked="0"/>
    </xf>
    <xf numFmtId="176" fontId="27" fillId="10" borderId="3" xfId="0" applyNumberFormat="1" applyFont="1" applyFill="1" applyBorder="1" applyAlignment="1" applyProtection="1">
      <alignment horizontal="center" vertical="center" wrapText="1"/>
      <protection locked="0"/>
    </xf>
    <xf numFmtId="176" fontId="27" fillId="4" borderId="3" xfId="0" applyNumberFormat="1" applyFont="1" applyFill="1" applyBorder="1" applyAlignment="1" applyProtection="1">
      <alignment horizontal="center" vertical="center"/>
      <protection locked="0"/>
    </xf>
    <xf numFmtId="177" fontId="27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27" fillId="10" borderId="3" xfId="0" applyNumberFormat="1" applyFont="1" applyFill="1" applyBorder="1" applyAlignment="1" applyProtection="1">
      <alignment horizontal="center" vertical="center" wrapText="1"/>
    </xf>
    <xf numFmtId="178" fontId="27" fillId="10" borderId="3" xfId="0" applyNumberFormat="1" applyFont="1" applyFill="1" applyBorder="1" applyAlignment="1" applyProtection="1">
      <alignment horizontal="center" vertical="center" wrapText="1"/>
    </xf>
    <xf numFmtId="176" fontId="27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27" fillId="10" borderId="4" xfId="0" applyNumberFormat="1" applyFont="1" applyFill="1" applyBorder="1" applyAlignment="1" applyProtection="1">
      <alignment horizontal="center" vertical="center" wrapText="1"/>
    </xf>
    <xf numFmtId="176" fontId="27" fillId="10" borderId="5" xfId="0" applyNumberFormat="1" applyFont="1" applyFill="1" applyBorder="1" applyAlignment="1" applyProtection="1">
      <alignment horizontal="center" vertical="center" wrapText="1"/>
    </xf>
    <xf numFmtId="176" fontId="22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23" fillId="9" borderId="3" xfId="0" applyNumberFormat="1" applyFont="1" applyFill="1" applyBorder="1" applyAlignment="1" applyProtection="1">
      <alignment horizontal="center" vertical="center" wrapText="1"/>
    </xf>
    <xf numFmtId="179" fontId="23" fillId="9" borderId="3" xfId="0" applyNumberFormat="1" applyFont="1" applyFill="1" applyBorder="1" applyAlignment="1" applyProtection="1">
      <alignment horizontal="center" vertical="center" wrapText="1"/>
      <protection locked="0"/>
    </xf>
    <xf numFmtId="179" fontId="24" fillId="9" borderId="6" xfId="0" applyNumberFormat="1" applyFont="1" applyFill="1" applyBorder="1" applyAlignment="1" applyProtection="1">
      <alignment horizontal="center" vertical="center" wrapText="1"/>
    </xf>
    <xf numFmtId="43" fontId="22" fillId="9" borderId="6" xfId="0" applyNumberFormat="1" applyFont="1" applyFill="1" applyBorder="1" applyAlignment="1" applyProtection="1">
      <alignment horizontal="center" vertical="center" wrapText="1"/>
    </xf>
    <xf numFmtId="177" fontId="22" fillId="9" borderId="7" xfId="49" applyNumberFormat="1" applyFont="1" applyFill="1" applyBorder="1" applyAlignment="1" applyProtection="1">
      <alignment horizontal="center" vertical="center" wrapText="1"/>
    </xf>
    <xf numFmtId="176" fontId="28" fillId="5" borderId="3" xfId="52" applyNumberFormat="1" applyFont="1" applyFill="1" applyBorder="1" applyAlignment="1" applyProtection="1">
      <alignment horizontal="center" vertical="center" wrapText="1"/>
      <protection locked="0"/>
    </xf>
    <xf numFmtId="0" fontId="28" fillId="10" borderId="3" xfId="52" applyFont="1" applyFill="1" applyBorder="1" applyAlignment="1" applyProtection="1">
      <alignment horizontal="center" vertical="center" wrapText="1"/>
      <protection locked="0"/>
    </xf>
    <xf numFmtId="14" fontId="29" fillId="0" borderId="3" xfId="0" applyNumberFormat="1" applyFont="1" applyFill="1" applyBorder="1" applyAlignment="1" applyProtection="1">
      <alignment horizontal="center" vertical="center"/>
      <protection locked="0"/>
    </xf>
    <xf numFmtId="0" fontId="28" fillId="5" borderId="3" xfId="52" applyFont="1" applyFill="1" applyBorder="1" applyAlignment="1" applyProtection="1">
      <alignment horizontal="center" vertical="center" wrapText="1"/>
      <protection locked="0"/>
    </xf>
    <xf numFmtId="179" fontId="23" fillId="9" borderId="4" xfId="0" applyNumberFormat="1" applyFont="1" applyFill="1" applyBorder="1" applyAlignment="1" applyProtection="1">
      <alignment horizontal="center" vertical="center" wrapText="1"/>
    </xf>
    <xf numFmtId="179" fontId="24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22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29" fillId="10" borderId="3" xfId="0" applyNumberFormat="1" applyFont="1" applyFill="1" applyBorder="1" applyAlignment="1" applyProtection="1">
      <alignment horizontal="center" vertical="center"/>
      <protection locked="0"/>
    </xf>
    <xf numFmtId="179" fontId="23" fillId="9" borderId="8" xfId="0" applyNumberFormat="1" applyFont="1" applyFill="1" applyBorder="1" applyAlignment="1" applyProtection="1">
      <alignment horizontal="center" vertical="center" wrapText="1"/>
    </xf>
    <xf numFmtId="176" fontId="30" fillId="5" borderId="3" xfId="52" applyNumberFormat="1" applyFont="1" applyFill="1" applyBorder="1" applyAlignment="1" applyProtection="1">
      <alignment horizontal="center" vertical="center" wrapText="1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43" fontId="22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28" fillId="11" borderId="3" xfId="52" applyFont="1" applyFill="1" applyBorder="1" applyAlignment="1" applyProtection="1">
      <alignment horizontal="center" vertical="center" wrapText="1"/>
      <protection locked="0"/>
    </xf>
    <xf numFmtId="176" fontId="28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29" fillId="10" borderId="3" xfId="0" applyFont="1" applyFill="1" applyBorder="1" applyAlignment="1" applyProtection="1">
      <alignment horizontal="center" vertical="center"/>
      <protection locked="0"/>
    </xf>
    <xf numFmtId="176" fontId="28" fillId="10" borderId="3" xfId="52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1" fillId="10" borderId="3" xfId="0" applyNumberFormat="1" applyFont="1" applyFill="1" applyBorder="1" applyAlignment="1" applyProtection="1">
      <alignment horizontal="center" vertical="center" wrapText="1"/>
      <protection locked="0"/>
    </xf>
    <xf numFmtId="176" fontId="32" fillId="10" borderId="4" xfId="0" applyNumberFormat="1" applyFont="1" applyFill="1" applyBorder="1" applyAlignment="1" applyProtection="1">
      <alignment horizontal="center" vertical="center" wrapText="1"/>
    </xf>
    <xf numFmtId="0" fontId="31" fillId="0" borderId="4" xfId="0" applyNumberFormat="1" applyFont="1" applyFill="1" applyBorder="1" applyAlignment="1" applyProtection="1">
      <alignment horizontal="center" vertical="center" wrapText="1"/>
    </xf>
    <xf numFmtId="176" fontId="31" fillId="10" borderId="4" xfId="0" applyNumberFormat="1" applyFont="1" applyFill="1" applyBorder="1" applyAlignment="1" applyProtection="1">
      <alignment horizontal="center" vertical="center" wrapText="1"/>
    </xf>
    <xf numFmtId="43" fontId="22" fillId="9" borderId="3" xfId="0" applyNumberFormat="1" applyFont="1" applyFill="1" applyBorder="1" applyAlignment="1" applyProtection="1">
      <alignment horizontal="center" vertical="center" wrapText="1"/>
    </xf>
    <xf numFmtId="43" fontId="23" fillId="9" borderId="3" xfId="0" applyNumberFormat="1" applyFont="1" applyFill="1" applyBorder="1" applyAlignment="1" applyProtection="1">
      <alignment horizontal="center" vertical="center" wrapText="1"/>
    </xf>
    <xf numFmtId="176" fontId="23" fillId="0" borderId="8" xfId="0" applyNumberFormat="1" applyFont="1" applyFill="1" applyBorder="1" applyAlignment="1" applyProtection="1">
      <alignment horizontal="center" vertical="center" wrapText="1"/>
      <protection locked="0"/>
    </xf>
    <xf numFmtId="43" fontId="2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11" xfId="0" applyNumberFormat="1" applyFont="1" applyFill="1" applyBorder="1" applyAlignment="1" applyProtection="1">
      <alignment horizontal="center" vertical="center" wrapText="1"/>
      <protection locked="0"/>
    </xf>
    <xf numFmtId="43" fontId="23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2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3" fillId="0" borderId="2" xfId="0" applyNumberFormat="1" applyFont="1" applyFill="1" applyBorder="1" applyAlignment="1" applyProtection="1">
      <alignment horizontal="left" vertical="center" wrapText="1"/>
      <protection locked="0"/>
    </xf>
    <xf numFmtId="179" fontId="31" fillId="9" borderId="3" xfId="0" applyNumberFormat="1" applyFont="1" applyFill="1" applyBorder="1" applyAlignment="1" applyProtection="1">
      <alignment horizontal="center" vertical="center" wrapText="1"/>
      <protection locked="0"/>
    </xf>
    <xf numFmtId="49" fontId="31" fillId="12" borderId="3" xfId="0" applyNumberFormat="1" applyFont="1" applyFill="1" applyBorder="1" applyAlignment="1" applyProtection="1">
      <alignment horizontal="center" vertical="center" wrapText="1"/>
      <protection locked="0"/>
    </xf>
    <xf numFmtId="176" fontId="31" fillId="9" borderId="4" xfId="0" applyNumberFormat="1" applyFont="1" applyFill="1" applyBorder="1" applyAlignment="1" applyProtection="1">
      <alignment horizontal="center" vertical="center" wrapText="1"/>
    </xf>
    <xf numFmtId="176" fontId="27" fillId="10" borderId="12" xfId="0" applyNumberFormat="1" applyFont="1" applyFill="1" applyBorder="1" applyAlignment="1" applyProtection="1">
      <alignment horizontal="center" vertical="center" wrapText="1"/>
    </xf>
    <xf numFmtId="49" fontId="31" fillId="12" borderId="13" xfId="0" applyNumberFormat="1" applyFont="1" applyFill="1" applyBorder="1" applyAlignment="1" applyProtection="1">
      <alignment horizontal="center" vertical="center" wrapText="1"/>
    </xf>
    <xf numFmtId="176" fontId="31" fillId="8" borderId="12" xfId="0" applyNumberFormat="1" applyFont="1" applyFill="1" applyBorder="1" applyAlignment="1" applyProtection="1">
      <alignment horizontal="center" vertical="center" wrapText="1"/>
    </xf>
    <xf numFmtId="176" fontId="24" fillId="9" borderId="3" xfId="0" applyNumberFormat="1" applyFont="1" applyFill="1" applyBorder="1" applyAlignment="1" applyProtection="1">
      <alignment horizontal="left" vertical="center" wrapText="1"/>
    </xf>
    <xf numFmtId="49" fontId="23" fillId="9" borderId="3" xfId="50" applyNumberFormat="1" applyFont="1" applyFill="1" applyBorder="1" applyAlignment="1" applyProtection="1">
      <alignment horizontal="center" vertical="center" wrapText="1"/>
    </xf>
    <xf numFmtId="43" fontId="23" fillId="9" borderId="8" xfId="0" applyNumberFormat="1" applyFont="1" applyFill="1" applyBorder="1" applyAlignment="1" applyProtection="1">
      <alignment horizontal="center" vertical="center" wrapText="1"/>
    </xf>
    <xf numFmtId="43" fontId="24" fillId="0" borderId="3" xfId="52" applyNumberFormat="1" applyFont="1" applyFill="1" applyBorder="1" applyAlignment="1" applyProtection="1">
      <alignment horizontal="left" vertical="center" wrapText="1"/>
      <protection locked="0"/>
    </xf>
    <xf numFmtId="0" fontId="29" fillId="12" borderId="3" xfId="0" applyFont="1" applyFill="1" applyBorder="1" applyAlignment="1" applyProtection="1">
      <alignment horizontal="center" vertical="center" wrapText="1"/>
      <protection locked="0"/>
    </xf>
    <xf numFmtId="176" fontId="28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23" fillId="0" borderId="8" xfId="0" applyNumberFormat="1" applyFont="1" applyFill="1" applyBorder="1" applyAlignment="1" applyProtection="1">
      <alignment horizontal="center" vertical="center" wrapText="1"/>
    </xf>
    <xf numFmtId="43" fontId="33" fillId="0" borderId="3" xfId="52" applyNumberFormat="1" applyFont="1" applyFill="1" applyBorder="1" applyAlignment="1" applyProtection="1">
      <alignment horizontal="left" vertical="center" wrapText="1"/>
      <protection locked="0"/>
    </xf>
    <xf numFmtId="43" fontId="24" fillId="10" borderId="3" xfId="52" applyNumberFormat="1" applyFont="1" applyFill="1" applyBorder="1" applyAlignment="1" applyProtection="1">
      <alignment horizontal="left" vertical="center" wrapText="1"/>
      <protection locked="0"/>
    </xf>
    <xf numFmtId="176" fontId="34" fillId="9" borderId="2" xfId="0" applyNumberFormat="1" applyFont="1" applyFill="1" applyBorder="1" applyAlignment="1" applyProtection="1">
      <alignment horizontal="center" vertical="center" wrapText="1"/>
      <protection locked="0"/>
    </xf>
    <xf numFmtId="176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35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35" fillId="10" borderId="3" xfId="0" applyNumberFormat="1" applyFont="1" applyFill="1" applyBorder="1" applyAlignment="1" applyProtection="1">
      <alignment horizontal="center" vertical="center" wrapText="1"/>
      <protection locked="0"/>
    </xf>
    <xf numFmtId="176" fontId="36" fillId="9" borderId="13" xfId="0" applyNumberFormat="1" applyFont="1" applyFill="1" applyBorder="1" applyAlignment="1" applyProtection="1">
      <alignment horizontal="center" vertical="center" wrapText="1"/>
    </xf>
    <xf numFmtId="176" fontId="36" fillId="12" borderId="13" xfId="0" applyNumberFormat="1" applyFont="1" applyFill="1" applyBorder="1" applyAlignment="1" applyProtection="1">
      <alignment horizontal="center" vertical="center" wrapText="1"/>
    </xf>
    <xf numFmtId="176" fontId="34" fillId="9" borderId="3" xfId="0" applyNumberFormat="1" applyFont="1" applyFill="1" applyBorder="1" applyAlignment="1" applyProtection="1">
      <alignment horizontal="center" vertical="center" wrapText="1"/>
    </xf>
    <xf numFmtId="43" fontId="37" fillId="9" borderId="3" xfId="0" applyNumberFormat="1" applyFont="1" applyFill="1" applyBorder="1" applyAlignment="1" applyProtection="1">
      <alignment horizontal="center" vertical="center" wrapText="1"/>
    </xf>
    <xf numFmtId="43" fontId="37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37" fillId="10" borderId="3" xfId="0" applyNumberFormat="1" applyFont="1" applyFill="1" applyBorder="1" applyAlignment="1" applyProtection="1">
      <alignment horizontal="center" vertical="center" wrapText="1"/>
      <protection locked="0"/>
    </xf>
    <xf numFmtId="176" fontId="3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1" fillId="12" borderId="13" xfId="0" applyNumberFormat="1" applyFont="1" applyFill="1" applyBorder="1" applyAlignment="1" applyProtection="1">
      <alignment horizontal="center" vertical="center" wrapText="1"/>
    </xf>
    <xf numFmtId="176" fontId="35" fillId="5" borderId="15" xfId="0" applyNumberFormat="1" applyFont="1" applyFill="1" applyBorder="1" applyAlignment="1" applyProtection="1">
      <alignment horizontal="center" vertical="center" wrapText="1"/>
    </xf>
    <xf numFmtId="176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5" fillId="12" borderId="15" xfId="0" applyNumberFormat="1" applyFont="1" applyFill="1" applyBorder="1" applyAlignment="1" applyProtection="1">
      <alignment horizontal="center" vertical="center" wrapText="1"/>
    </xf>
    <xf numFmtId="0" fontId="31" fillId="0" borderId="15" xfId="0" applyNumberFormat="1" applyFont="1" applyFill="1" applyBorder="1" applyAlignment="1" applyProtection="1">
      <alignment horizontal="center" vertical="center" wrapText="1"/>
    </xf>
    <xf numFmtId="176" fontId="36" fillId="9" borderId="15" xfId="0" applyNumberFormat="1" applyFont="1" applyFill="1" applyBorder="1" applyAlignment="1" applyProtection="1">
      <alignment horizontal="center" vertical="center" wrapText="1"/>
    </xf>
    <xf numFmtId="176" fontId="31" fillId="9" borderId="15" xfId="0" applyNumberFormat="1" applyFont="1" applyFill="1" applyBorder="1" applyAlignment="1" applyProtection="1">
      <alignment horizontal="center" vertical="center" wrapText="1"/>
    </xf>
    <xf numFmtId="176" fontId="23" fillId="0" borderId="3" xfId="0" applyNumberFormat="1" applyFont="1" applyFill="1" applyBorder="1" applyAlignment="1" applyProtection="1">
      <alignment horizontal="center" vertical="center" wrapText="1"/>
    </xf>
    <xf numFmtId="43" fontId="37" fillId="9" borderId="3" xfId="0" applyNumberFormat="1" applyFont="1" applyFill="1" applyBorder="1" applyAlignment="1" applyProtection="1">
      <alignment horizontal="center" vertical="center"/>
    </xf>
    <xf numFmtId="176" fontId="2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1" fillId="4" borderId="15" xfId="0" applyNumberFormat="1" applyFont="1" applyFill="1" applyBorder="1" applyAlignment="1" applyProtection="1">
      <alignment horizontal="center" vertical="center" wrapText="1"/>
    </xf>
    <xf numFmtId="176" fontId="35" fillId="4" borderId="15" xfId="0" applyNumberFormat="1" applyFont="1" applyFill="1" applyBorder="1" applyAlignment="1" applyProtection="1">
      <alignment horizontal="center" vertical="center" wrapText="1"/>
    </xf>
    <xf numFmtId="176" fontId="35" fillId="0" borderId="15" xfId="0" applyNumberFormat="1" applyFont="1" applyFill="1" applyBorder="1" applyAlignment="1" applyProtection="1">
      <alignment horizontal="center" vertical="center" wrapText="1"/>
    </xf>
    <xf numFmtId="176" fontId="31" fillId="10" borderId="15" xfId="0" applyNumberFormat="1" applyFont="1" applyFill="1" applyBorder="1" applyAlignment="1" applyProtection="1">
      <alignment horizontal="center" vertical="center" wrapText="1"/>
    </xf>
    <xf numFmtId="43" fontId="23" fillId="0" borderId="3" xfId="51" applyNumberFormat="1" applyFont="1" applyFill="1" applyBorder="1" applyAlignment="1" applyProtection="1">
      <alignment horizontal="center" vertical="center" wrapText="1"/>
      <protection locked="0"/>
    </xf>
    <xf numFmtId="43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23" fillId="10" borderId="3" xfId="0" applyNumberFormat="1" applyFont="1" applyFill="1" applyBorder="1" applyAlignment="1" applyProtection="1">
      <alignment horizontal="center" vertical="center" wrapText="1"/>
      <protection locked="0"/>
    </xf>
    <xf numFmtId="176" fontId="37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3" fillId="10" borderId="3" xfId="0" applyNumberFormat="1" applyFont="1" applyFill="1" applyBorder="1" applyAlignment="1" applyProtection="1">
      <alignment horizontal="center" vertical="center" wrapText="1"/>
      <protection locked="0"/>
    </xf>
    <xf numFmtId="43" fontId="23" fillId="0" borderId="3" xfId="52" applyNumberFormat="1" applyFont="1" applyFill="1" applyBorder="1" applyAlignment="1" applyProtection="1">
      <alignment horizontal="left" vertical="center" wrapText="1"/>
      <protection locked="0"/>
    </xf>
    <xf numFmtId="176" fontId="28" fillId="13" borderId="3" xfId="52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52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/>
      <protection locked="0"/>
    </xf>
    <xf numFmtId="0" fontId="29" fillId="11" borderId="3" xfId="0" applyFont="1" applyFill="1" applyBorder="1" applyAlignment="1" applyProtection="1">
      <alignment horizontal="center" vertical="center"/>
      <protection locked="0"/>
    </xf>
    <xf numFmtId="0" fontId="28" fillId="3" borderId="3" xfId="52" applyFont="1" applyFill="1" applyBorder="1" applyAlignment="1" applyProtection="1">
      <alignment horizontal="center" vertical="center" wrapText="1"/>
      <protection locked="0"/>
    </xf>
    <xf numFmtId="14" fontId="29" fillId="10" borderId="16" xfId="0" applyNumberFormat="1" applyFont="1" applyFill="1" applyBorder="1" applyAlignment="1" applyProtection="1">
      <alignment horizontal="center" vertical="center"/>
      <protection locked="0"/>
    </xf>
    <xf numFmtId="14" fontId="28" fillId="0" borderId="3" xfId="52" applyNumberFormat="1" applyFont="1" applyFill="1" applyBorder="1" applyAlignment="1" applyProtection="1">
      <alignment horizontal="center" vertical="center" wrapText="1"/>
      <protection locked="0"/>
    </xf>
    <xf numFmtId="43" fontId="25" fillId="0" borderId="8" xfId="0" applyNumberFormat="1" applyFont="1" applyFill="1" applyBorder="1" applyAlignment="1" applyProtection="1">
      <alignment horizontal="center" vertical="center" wrapText="1"/>
      <protection locked="0"/>
    </xf>
    <xf numFmtId="43" fontId="23" fillId="10" borderId="8" xfId="0" applyNumberFormat="1" applyFont="1" applyFill="1" applyBorder="1" applyAlignment="1" applyProtection="1">
      <alignment horizontal="center" vertical="center" wrapText="1"/>
    </xf>
    <xf numFmtId="176" fontId="24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34" fillId="9" borderId="3" xfId="0" applyNumberFormat="1" applyFont="1" applyFill="1" applyBorder="1" applyAlignment="1" applyProtection="1">
      <alignment horizontal="center" vertical="center" wrapText="1"/>
    </xf>
    <xf numFmtId="43" fontId="34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34" fillId="10" borderId="3" xfId="0" applyNumberFormat="1" applyFont="1" applyFill="1" applyBorder="1" applyAlignment="1" applyProtection="1">
      <alignment horizontal="center" vertical="center" wrapText="1"/>
    </xf>
    <xf numFmtId="43" fontId="34" fillId="10" borderId="3" xfId="0" applyNumberFormat="1" applyFont="1" applyFill="1" applyBorder="1" applyAlignment="1" applyProtection="1">
      <alignment horizontal="center" vertical="center" wrapText="1"/>
      <protection locked="0"/>
    </xf>
    <xf numFmtId="43" fontId="34" fillId="9" borderId="3" xfId="0" applyNumberFormat="1" applyFont="1" applyFill="1" applyBorder="1" applyAlignment="1" applyProtection="1">
      <alignment horizontal="center" vertical="center"/>
    </xf>
    <xf numFmtId="43" fontId="25" fillId="10" borderId="3" xfId="0" applyNumberFormat="1" applyFont="1" applyFill="1" applyBorder="1" applyAlignment="1" applyProtection="1">
      <alignment horizontal="center" vertical="center" wrapText="1"/>
      <protection locked="0"/>
    </xf>
    <xf numFmtId="43" fontId="23" fillId="10" borderId="3" xfId="52" applyNumberFormat="1" applyFont="1" applyFill="1" applyBorder="1" applyAlignment="1" applyProtection="1">
      <alignment horizontal="left" vertical="center" wrapText="1"/>
      <protection locked="0"/>
    </xf>
    <xf numFmtId="176" fontId="2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8" fillId="3" borderId="3" xfId="0" applyNumberFormat="1" applyFont="1" applyFill="1" applyBorder="1" applyAlignment="1" applyProtection="1">
      <alignment horizontal="center" vertical="center"/>
      <protection locked="0"/>
    </xf>
    <xf numFmtId="176" fontId="23" fillId="14" borderId="3" xfId="0" applyNumberFormat="1" applyFont="1" applyFill="1" applyBorder="1" applyAlignment="1" applyProtection="1">
      <alignment horizontal="center" vertical="center" wrapText="1"/>
      <protection locked="0"/>
    </xf>
    <xf numFmtId="176" fontId="25" fillId="14" borderId="3" xfId="0" applyNumberFormat="1" applyFont="1" applyFill="1" applyBorder="1" applyAlignment="1" applyProtection="1">
      <alignment horizontal="center" vertical="center" wrapText="1"/>
      <protection locked="0"/>
    </xf>
    <xf numFmtId="177" fontId="22" fillId="9" borderId="1" xfId="49" applyNumberFormat="1" applyFont="1" applyFill="1" applyBorder="1" applyAlignment="1" applyProtection="1">
      <alignment horizontal="center" vertical="center" wrapText="1"/>
    </xf>
    <xf numFmtId="180" fontId="2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23" fillId="11" borderId="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24" fillId="0" borderId="8" xfId="0" applyNumberFormat="1" applyFont="1" applyFill="1" applyBorder="1" applyAlignment="1" applyProtection="1">
      <alignment horizontal="center" vertical="center" wrapText="1"/>
      <protection locked="0"/>
    </xf>
    <xf numFmtId="43" fontId="20" fillId="0" borderId="3" xfId="52" applyNumberFormat="1" applyFont="1" applyFill="1" applyBorder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 wrapText="1"/>
      <protection locked="0"/>
    </xf>
    <xf numFmtId="0" fontId="24" fillId="0" borderId="14" xfId="0" applyFont="1" applyFill="1" applyBorder="1" applyAlignment="1" applyProtection="1">
      <alignment horizontal="left" vertical="center" wrapText="1"/>
      <protection locked="0"/>
    </xf>
    <xf numFmtId="49" fontId="23" fillId="12" borderId="3" xfId="50" applyNumberFormat="1" applyFont="1" applyFill="1" applyBorder="1" applyAlignment="1" applyProtection="1">
      <alignment horizontal="center" vertical="center" wrapText="1"/>
      <protection locked="0"/>
    </xf>
    <xf numFmtId="176" fontId="23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2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4" xfId="0" applyFont="1" applyFill="1" applyBorder="1" applyAlignment="1" applyProtection="1">
      <alignment horizontal="left" vertical="center" wrapText="1"/>
      <protection locked="0"/>
    </xf>
    <xf numFmtId="176" fontId="2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7" fontId="1" fillId="9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9" borderId="0" xfId="0" applyNumberFormat="1" applyFont="1" applyFill="1" applyBorder="1" applyAlignment="1" applyProtection="1">
      <alignment horizontal="center" vertical="center" wrapText="1"/>
      <protection locked="0"/>
    </xf>
    <xf numFmtId="179" fontId="7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1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10" borderId="3" xfId="0" applyNumberFormat="1" applyFont="1" applyFill="1" applyBorder="1" applyAlignment="1" applyProtection="1">
      <alignment horizontal="center" vertical="center" wrapText="1"/>
      <protection locked="0"/>
    </xf>
    <xf numFmtId="177" fontId="8" fillId="9" borderId="3" xfId="0" applyNumberFormat="1" applyFont="1" applyFill="1" applyBorder="1" applyAlignment="1" applyProtection="1">
      <alignment horizontal="center" vertical="center" wrapText="1"/>
    </xf>
    <xf numFmtId="176" fontId="8" fillId="10" borderId="3" xfId="0" applyNumberFormat="1" applyFont="1" applyFill="1" applyBorder="1" applyAlignment="1" applyProtection="1">
      <alignment horizontal="center" vertical="center" wrapText="1"/>
    </xf>
    <xf numFmtId="178" fontId="8" fillId="10" borderId="3" xfId="0" applyNumberFormat="1" applyFont="1" applyFill="1" applyBorder="1" applyAlignment="1" applyProtection="1">
      <alignment horizontal="center" vertical="center" wrapText="1"/>
    </xf>
    <xf numFmtId="176" fontId="8" fillId="9" borderId="3" xfId="0" applyNumberFormat="1" applyFont="1" applyFill="1" applyBorder="1" applyAlignment="1" applyProtection="1">
      <alignment horizontal="center" vertical="center" wrapText="1"/>
    </xf>
    <xf numFmtId="176" fontId="8" fillId="10" borderId="4" xfId="0" applyNumberFormat="1" applyFont="1" applyFill="1" applyBorder="1" applyAlignment="1" applyProtection="1">
      <alignment horizontal="center" vertical="center" wrapText="1"/>
    </xf>
    <xf numFmtId="176" fontId="8" fillId="10" borderId="5" xfId="0" applyNumberFormat="1" applyFont="1" applyFill="1" applyBorder="1" applyAlignment="1" applyProtection="1">
      <alignment horizontal="center" vertical="center" wrapText="1"/>
    </xf>
    <xf numFmtId="176" fontId="1" fillId="9" borderId="3" xfId="0" applyNumberFormat="1" applyFont="1" applyFill="1" applyBorder="1" applyAlignment="1" applyProtection="1">
      <alignment horizontal="center" vertical="center" wrapText="1"/>
    </xf>
    <xf numFmtId="179" fontId="1" fillId="9" borderId="3" xfId="0" applyNumberFormat="1" applyFont="1" applyFill="1" applyBorder="1" applyAlignment="1" applyProtection="1">
      <alignment horizontal="center" vertical="center" wrapText="1"/>
    </xf>
    <xf numFmtId="179" fontId="1" fillId="9" borderId="6" xfId="0" applyNumberFormat="1" applyFont="1" applyFill="1" applyBorder="1" applyAlignment="1" applyProtection="1">
      <alignment horizontal="center" vertical="center" wrapText="1"/>
    </xf>
    <xf numFmtId="43" fontId="1" fillId="9" borderId="6" xfId="0" applyNumberFormat="1" applyFont="1" applyFill="1" applyBorder="1" applyAlignment="1" applyProtection="1">
      <alignment horizontal="center" vertical="center" wrapText="1"/>
    </xf>
    <xf numFmtId="177" fontId="1" fillId="9" borderId="7" xfId="49" applyNumberFormat="1" applyFont="1" applyFill="1" applyBorder="1" applyAlignment="1" applyProtection="1">
      <alignment horizontal="center" vertical="center" wrapText="1"/>
    </xf>
    <xf numFmtId="0" fontId="39" fillId="0" borderId="3" xfId="52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Font="1" applyFill="1" applyBorder="1" applyAlignment="1" applyProtection="1">
      <alignment horizontal="center" vertical="center"/>
      <protection locked="0"/>
    </xf>
    <xf numFmtId="0" fontId="39" fillId="5" borderId="3" xfId="52" applyFont="1" applyFill="1" applyBorder="1" applyAlignment="1" applyProtection="1">
      <alignment horizontal="center" vertical="center" wrapText="1"/>
      <protection locked="0"/>
    </xf>
    <xf numFmtId="179" fontId="11" fillId="9" borderId="4" xfId="0" applyNumberFormat="1" applyFont="1" applyFill="1" applyBorder="1" applyAlignment="1" applyProtection="1">
      <alignment horizontal="center" vertical="center" wrapText="1"/>
    </xf>
    <xf numFmtId="179" fontId="11" fillId="9" borderId="8" xfId="0" applyNumberFormat="1" applyFont="1" applyFill="1" applyBorder="1" applyAlignment="1" applyProtection="1">
      <alignment horizontal="center" vertical="center" wrapText="1"/>
    </xf>
    <xf numFmtId="0" fontId="39" fillId="10" borderId="3" xfId="52" applyFont="1" applyFill="1" applyBorder="1" applyAlignment="1" applyProtection="1">
      <alignment horizontal="center" vertical="center" wrapText="1"/>
      <protection locked="0"/>
    </xf>
    <xf numFmtId="176" fontId="30" fillId="0" borderId="3" xfId="52" applyNumberFormat="1" applyFont="1" applyFill="1" applyBorder="1" applyAlignment="1" applyProtection="1">
      <alignment horizontal="center" vertical="center" wrapText="1"/>
      <protection locked="0"/>
    </xf>
    <xf numFmtId="14" fontId="9" fillId="0" borderId="3" xfId="0" applyNumberFormat="1" applyFont="1" applyFill="1" applyBorder="1" applyAlignment="1" applyProtection="1">
      <alignment horizontal="center" vertical="center"/>
      <protection locked="0"/>
    </xf>
    <xf numFmtId="0" fontId="40" fillId="10" borderId="3" xfId="52" applyFont="1" applyFill="1" applyBorder="1" applyAlignment="1" applyProtection="1">
      <alignment horizontal="center" vertical="center" wrapText="1"/>
      <protection locked="0"/>
    </xf>
    <xf numFmtId="0" fontId="40" fillId="0" borderId="3" xfId="52" applyFont="1" applyFill="1" applyBorder="1" applyAlignment="1" applyProtection="1">
      <alignment horizontal="center" vertical="center" wrapText="1"/>
      <protection locked="0"/>
    </xf>
    <xf numFmtId="176" fontId="30" fillId="10" borderId="3" xfId="52" applyNumberFormat="1" applyFont="1" applyFill="1" applyBorder="1" applyAlignment="1" applyProtection="1">
      <alignment horizontal="center" vertical="center" wrapText="1"/>
      <protection locked="0"/>
    </xf>
    <xf numFmtId="49" fontId="11" fillId="10" borderId="8" xfId="0" applyNumberFormat="1" applyFont="1" applyFill="1" applyBorder="1" applyAlignment="1" applyProtection="1">
      <alignment horizontal="center" vertical="center" wrapText="1"/>
      <protection locked="0"/>
    </xf>
    <xf numFmtId="176" fontId="29" fillId="10" borderId="3" xfId="52" applyNumberFormat="1" applyFont="1" applyFill="1" applyBorder="1" applyAlignment="1" applyProtection="1">
      <alignment horizontal="center" vertical="center" wrapText="1"/>
      <protection locked="0"/>
    </xf>
    <xf numFmtId="176" fontId="41" fillId="10" borderId="3" xfId="52" applyNumberFormat="1" applyFont="1" applyFill="1" applyBorder="1" applyAlignment="1" applyProtection="1">
      <alignment horizontal="center" vertical="center" wrapText="1"/>
      <protection locked="0"/>
    </xf>
    <xf numFmtId="0" fontId="39" fillId="3" borderId="3" xfId="52" applyFont="1" applyFill="1" applyBorder="1" applyAlignment="1" applyProtection="1">
      <alignment horizontal="center" vertical="center" wrapText="1"/>
      <protection locked="0"/>
    </xf>
    <xf numFmtId="176" fontId="30" fillId="11" borderId="3" xfId="52" applyNumberFormat="1" applyFont="1" applyFill="1" applyBorder="1" applyAlignment="1" applyProtection="1">
      <alignment horizontal="center" vertical="center" wrapText="1"/>
      <protection locked="0"/>
    </xf>
    <xf numFmtId="0" fontId="39" fillId="11" borderId="3" xfId="52" applyFont="1" applyFill="1" applyBorder="1" applyAlignment="1" applyProtection="1">
      <alignment horizontal="center" vertical="center" wrapText="1"/>
      <protection locked="0"/>
    </xf>
    <xf numFmtId="0" fontId="30" fillId="0" borderId="3" xfId="0" applyFont="1" applyFill="1" applyBorder="1" applyAlignment="1" applyProtection="1">
      <alignment horizontal="center" vertical="center"/>
      <protection locked="0"/>
    </xf>
    <xf numFmtId="176" fontId="28" fillId="11" borderId="3" xfId="52" applyNumberFormat="1" applyFont="1" applyFill="1" applyBorder="1" applyAlignment="1" applyProtection="1">
      <alignment horizontal="center" vertical="center" wrapText="1"/>
      <protection locked="0"/>
    </xf>
    <xf numFmtId="14" fontId="0" fillId="10" borderId="3" xfId="0" applyNumberFormat="1" applyFont="1" applyFill="1" applyBorder="1" applyAlignment="1" applyProtection="1">
      <alignment horizontal="center" vertical="center"/>
      <protection locked="0"/>
    </xf>
    <xf numFmtId="43" fontId="11" fillId="10" borderId="8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2" fillId="11" borderId="3" xfId="0" applyNumberFormat="1" applyFont="1" applyFill="1" applyBorder="1" applyAlignment="1" applyProtection="1">
      <alignment horizontal="center" vertical="center" wrapText="1"/>
      <protection locked="0"/>
    </xf>
    <xf numFmtId="176" fontId="29" fillId="0" borderId="3" xfId="52" applyNumberFormat="1" applyFont="1" applyFill="1" applyBorder="1" applyAlignment="1" applyProtection="1">
      <alignment horizontal="center" vertical="center" wrapText="1"/>
      <protection locked="0"/>
    </xf>
    <xf numFmtId="177" fontId="1" fillId="9" borderId="1" xfId="49" applyNumberFormat="1" applyFont="1" applyFill="1" applyBorder="1" applyAlignment="1" applyProtection="1">
      <alignment horizontal="center" vertical="center" wrapText="1"/>
    </xf>
    <xf numFmtId="176" fontId="22" fillId="14" borderId="3" xfId="0" applyNumberFormat="1" applyFont="1" applyFill="1" applyBorder="1" applyAlignment="1" applyProtection="1">
      <alignment horizontal="center" vertical="center" wrapText="1"/>
      <protection locked="0"/>
    </xf>
    <xf numFmtId="0" fontId="39" fillId="14" borderId="3" xfId="52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vertical="center" wrapText="1"/>
      <protection locked="0"/>
    </xf>
    <xf numFmtId="176" fontId="7" fillId="0" borderId="3" xfId="0" applyNumberFormat="1" applyFont="1" applyFill="1" applyBorder="1" applyAlignment="1" applyProtection="1">
      <alignment vertical="center" wrapText="1"/>
      <protection locked="0"/>
    </xf>
    <xf numFmtId="176" fontId="13" fillId="10" borderId="4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vertical="center" wrapText="1"/>
    </xf>
    <xf numFmtId="43" fontId="1" fillId="9" borderId="3" xfId="0" applyNumberFormat="1" applyFont="1" applyFill="1" applyBorder="1" applyAlignment="1" applyProtection="1">
      <alignment horizontal="center" vertical="center" wrapText="1"/>
    </xf>
    <xf numFmtId="43" fontId="1" fillId="9" borderId="3" xfId="0" applyNumberFormat="1" applyFont="1" applyFill="1" applyBorder="1" applyAlignment="1" applyProtection="1">
      <alignment vertical="center" wrapText="1"/>
    </xf>
    <xf numFmtId="43" fontId="11" fillId="0" borderId="8" xfId="0" applyNumberFormat="1" applyFont="1" applyFill="1" applyBorder="1" applyAlignment="1" applyProtection="1">
      <alignment vertical="center" wrapText="1"/>
      <protection locked="0"/>
    </xf>
    <xf numFmtId="43" fontId="11" fillId="0" borderId="9" xfId="0" applyNumberFormat="1" applyFont="1" applyFill="1" applyBorder="1" applyAlignment="1" applyProtection="1">
      <alignment vertical="center" wrapText="1"/>
      <protection locked="0"/>
    </xf>
    <xf numFmtId="43" fontId="11" fillId="0" borderId="10" xfId="0" applyNumberFormat="1" applyFont="1" applyFill="1" applyBorder="1" applyAlignment="1" applyProtection="1">
      <alignment vertical="center" wrapText="1"/>
      <protection locked="0"/>
    </xf>
    <xf numFmtId="176" fontId="1" fillId="0" borderId="10" xfId="0" applyNumberFormat="1" applyFont="1" applyFill="1" applyBorder="1" applyAlignment="1" applyProtection="1">
      <alignment vertical="center" wrapText="1"/>
      <protection locked="0"/>
    </xf>
    <xf numFmtId="43" fontId="11" fillId="0" borderId="11" xfId="0" applyNumberFormat="1" applyFont="1" applyFill="1" applyBorder="1" applyAlignment="1" applyProtection="1">
      <alignment vertical="center" wrapText="1"/>
      <protection locked="0"/>
    </xf>
    <xf numFmtId="49" fontId="7" fillId="12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9" borderId="4" xfId="0" applyNumberFormat="1" applyFont="1" applyFill="1" applyBorder="1" applyAlignment="1" applyProtection="1">
      <alignment horizontal="center" vertical="center" wrapText="1"/>
    </xf>
    <xf numFmtId="176" fontId="15" fillId="10" borderId="12" xfId="0" applyNumberFormat="1" applyFont="1" applyFill="1" applyBorder="1" applyAlignment="1" applyProtection="1">
      <alignment horizontal="center" vertical="center" wrapText="1"/>
    </xf>
    <xf numFmtId="49" fontId="7" fillId="12" borderId="13" xfId="0" applyNumberFormat="1" applyFont="1" applyFill="1" applyBorder="1" applyAlignment="1" applyProtection="1">
      <alignment horizontal="center" vertical="center" wrapText="1"/>
    </xf>
    <xf numFmtId="176" fontId="8" fillId="8" borderId="12" xfId="0" applyNumberFormat="1" applyFont="1" applyFill="1" applyBorder="1" applyAlignment="1" applyProtection="1">
      <alignment horizontal="center" vertical="center" wrapText="1"/>
    </xf>
    <xf numFmtId="176" fontId="3" fillId="9" borderId="3" xfId="0" applyNumberFormat="1" applyFont="1" applyFill="1" applyBorder="1" applyAlignment="1" applyProtection="1">
      <alignment horizontal="left" vertical="center" wrapText="1"/>
    </xf>
    <xf numFmtId="49" fontId="1" fillId="9" borderId="3" xfId="50" applyNumberFormat="1" applyFont="1" applyFill="1" applyBorder="1" applyAlignment="1" applyProtection="1">
      <alignment horizontal="center" vertical="center" wrapText="1"/>
    </xf>
    <xf numFmtId="176" fontId="4" fillId="9" borderId="3" xfId="0" applyNumberFormat="1" applyFont="1" applyFill="1" applyBorder="1" applyAlignment="1" applyProtection="1">
      <alignment horizontal="center" vertical="center" wrapText="1"/>
    </xf>
    <xf numFmtId="43" fontId="11" fillId="9" borderId="8" xfId="0" applyNumberFormat="1" applyFont="1" applyFill="1" applyBorder="1" applyAlignment="1" applyProtection="1">
      <alignment horizontal="center" vertical="center" wrapText="1"/>
    </xf>
    <xf numFmtId="0" fontId="42" fillId="0" borderId="14" xfId="0" applyFont="1" applyFill="1" applyBorder="1" applyAlignment="1" applyProtection="1">
      <alignment horizontal="left" vertical="center" wrapText="1"/>
      <protection locked="0"/>
    </xf>
    <xf numFmtId="49" fontId="1" fillId="12" borderId="3" xfId="50" applyNumberFormat="1" applyFont="1" applyFill="1" applyBorder="1" applyAlignment="1" applyProtection="1">
      <alignment horizontal="center" vertical="center" wrapText="1"/>
      <protection locked="0"/>
    </xf>
    <xf numFmtId="176" fontId="4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left" vertical="center" wrapText="1"/>
      <protection locked="0"/>
    </xf>
    <xf numFmtId="0" fontId="45" fillId="0" borderId="14" xfId="0" applyFont="1" applyFill="1" applyBorder="1" applyAlignment="1" applyProtection="1">
      <alignment horizontal="left" vertical="center" wrapText="1"/>
      <protection locked="0"/>
    </xf>
    <xf numFmtId="176" fontId="5" fillId="9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9" borderId="13" xfId="0" applyNumberFormat="1" applyFont="1" applyFill="1" applyBorder="1" applyAlignment="1" applyProtection="1">
      <alignment horizontal="center" vertical="center" wrapText="1"/>
    </xf>
    <xf numFmtId="176" fontId="8" fillId="12" borderId="13" xfId="0" applyNumberFormat="1" applyFont="1" applyFill="1" applyBorder="1" applyAlignment="1" applyProtection="1">
      <alignment horizontal="center" vertical="center" wrapText="1"/>
    </xf>
    <xf numFmtId="43" fontId="4" fillId="9" borderId="3" xfId="0" applyNumberFormat="1" applyFont="1" applyFill="1" applyBorder="1" applyAlignment="1" applyProtection="1">
      <alignment horizontal="center" vertical="center" wrapText="1"/>
    </xf>
    <xf numFmtId="43" fontId="4" fillId="1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5" borderId="15" xfId="0" applyNumberFormat="1" applyFont="1" applyFill="1" applyBorder="1" applyAlignment="1" applyProtection="1">
      <alignment horizontal="center" vertical="center" wrapText="1"/>
    </xf>
    <xf numFmtId="176" fontId="15" fillId="10" borderId="4" xfId="0" applyNumberFormat="1" applyFont="1" applyFill="1" applyBorder="1" applyAlignment="1" applyProtection="1">
      <alignment horizontal="left" vertical="center" wrapText="1"/>
      <protection locked="0"/>
    </xf>
    <xf numFmtId="0" fontId="17" fillId="10" borderId="14" xfId="0" applyFont="1" applyFill="1" applyBorder="1" applyAlignment="1" applyProtection="1">
      <alignment horizontal="left" vertical="center" wrapText="1"/>
      <protection locked="0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12" borderId="15" xfId="0" applyNumberFormat="1" applyFont="1" applyFill="1" applyBorder="1" applyAlignment="1" applyProtection="1">
      <alignment horizontal="center" vertical="center" wrapText="1"/>
    </xf>
    <xf numFmtId="176" fontId="7" fillId="0" borderId="15" xfId="0" applyNumberFormat="1" applyFont="1" applyFill="1" applyBorder="1" applyAlignment="1" applyProtection="1">
      <alignment horizontal="center" vertical="center" wrapText="1"/>
    </xf>
    <xf numFmtId="176" fontId="8" fillId="9" borderId="15" xfId="0" applyNumberFormat="1" applyFont="1" applyFill="1" applyBorder="1" applyAlignment="1" applyProtection="1">
      <alignment horizontal="center" vertical="center" wrapText="1"/>
    </xf>
    <xf numFmtId="176" fontId="7" fillId="9" borderId="15" xfId="0" applyNumberFormat="1" applyFont="1" applyFill="1" applyBorder="1" applyAlignment="1" applyProtection="1">
      <alignment horizontal="center" vertical="center" wrapText="1"/>
    </xf>
    <xf numFmtId="176" fontId="7" fillId="4" borderId="15" xfId="0" applyNumberFormat="1" applyFont="1" applyFill="1" applyBorder="1" applyAlignment="1" applyProtection="1">
      <alignment horizontal="center" vertical="center" wrapText="1"/>
    </xf>
    <xf numFmtId="43" fontId="4" fillId="9" borderId="3" xfId="0" applyNumberFormat="1" applyFont="1" applyFill="1" applyBorder="1" applyAlignment="1" applyProtection="1">
      <alignment horizontal="center" vertical="center"/>
    </xf>
    <xf numFmtId="176" fontId="7" fillId="10" borderId="15" xfId="0" applyNumberFormat="1" applyFont="1" applyFill="1" applyBorder="1" applyAlignment="1" applyProtection="1">
      <alignment horizontal="center" vertical="center" wrapText="1"/>
    </xf>
    <xf numFmtId="176" fontId="3" fillId="9" borderId="3" xfId="0" applyNumberFormat="1" applyFont="1" applyFill="1" applyBorder="1" applyAlignment="1" applyProtection="1">
      <alignment horizontal="center" vertical="center" wrapText="1"/>
    </xf>
    <xf numFmtId="43" fontId="1" fillId="1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left" vertical="center" wrapText="1"/>
      <protection locked="0"/>
    </xf>
    <xf numFmtId="176" fontId="4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1" fillId="0" borderId="3" xfId="0" applyNumberFormat="1" applyFont="1" applyFill="1" applyBorder="1" applyAlignment="1" applyProtection="1">
      <alignment horizontal="center" vertical="center" wrapText="1"/>
    </xf>
    <xf numFmtId="14" fontId="46" fillId="10" borderId="3" xfId="0" applyNumberFormat="1" applyFont="1" applyFill="1" applyBorder="1" applyAlignment="1" applyProtection="1">
      <alignment horizontal="center" vertical="center"/>
      <protection locked="0"/>
    </xf>
    <xf numFmtId="14" fontId="46" fillId="0" borderId="3" xfId="0" applyNumberFormat="1" applyFont="1" applyFill="1" applyBorder="1" applyAlignment="1" applyProtection="1">
      <alignment horizontal="center" vertical="center"/>
      <protection locked="0"/>
    </xf>
    <xf numFmtId="176" fontId="2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3" xfId="52" applyFont="1" applyFill="1" applyBorder="1" applyAlignment="1" applyProtection="1">
      <alignment horizontal="center" vertical="center" wrapText="1"/>
      <protection locked="0"/>
    </xf>
    <xf numFmtId="14" fontId="46" fillId="10" borderId="16" xfId="0" applyNumberFormat="1" applyFont="1" applyFill="1" applyBorder="1" applyAlignment="1" applyProtection="1">
      <alignment horizontal="center" vertical="center"/>
      <protection locked="0"/>
    </xf>
    <xf numFmtId="176" fontId="28" fillId="11" borderId="3" xfId="0" applyNumberFormat="1" applyFont="1" applyFill="1" applyBorder="1" applyAlignment="1" applyProtection="1">
      <alignment horizontal="center" vertical="center"/>
      <protection locked="0"/>
    </xf>
    <xf numFmtId="176" fontId="28" fillId="0" borderId="3" xfId="0" applyNumberFormat="1" applyFont="1" applyFill="1" applyBorder="1" applyAlignment="1" applyProtection="1">
      <alignment horizontal="center" vertical="center"/>
      <protection locked="0"/>
    </xf>
    <xf numFmtId="14" fontId="46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12" borderId="3" xfId="0" applyFont="1" applyFill="1" applyBorder="1" applyAlignment="1" applyProtection="1">
      <alignment horizontal="center" vertical="center" wrapText="1"/>
      <protection locked="0"/>
    </xf>
    <xf numFmtId="176" fontId="43" fillId="0" borderId="3" xfId="0" applyNumberFormat="1" applyFont="1" applyFill="1" applyBorder="1" applyAlignment="1" applyProtection="1">
      <alignment horizontal="center" vertical="center"/>
      <protection locked="0"/>
    </xf>
    <xf numFmtId="43" fontId="22" fillId="0" borderId="3" xfId="52" applyNumberFormat="1" applyFont="1" applyFill="1" applyBorder="1" applyAlignment="1" applyProtection="1">
      <alignment horizontal="left" vertical="center" wrapText="1"/>
      <protection locked="0"/>
    </xf>
    <xf numFmtId="43" fontId="47" fillId="10" borderId="3" xfId="52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8" fillId="0" borderId="14" xfId="0" applyFont="1" applyFill="1" applyBorder="1" applyAlignment="1" applyProtection="1">
      <alignment horizontal="left" vertical="center" wrapText="1"/>
      <protection locked="0"/>
    </xf>
    <xf numFmtId="43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15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4" xfId="0" applyFont="1" applyFill="1" applyBorder="1" applyAlignment="1" applyProtection="1">
      <alignment horizontal="left" vertical="center" wrapText="1"/>
      <protection locked="0"/>
    </xf>
    <xf numFmtId="43" fontId="4" fillId="0" borderId="3" xfId="0" applyNumberFormat="1" applyFont="1" applyFill="1" applyBorder="1" applyAlignment="1" applyProtection="1">
      <alignment horizontal="center" vertical="center"/>
    </xf>
    <xf numFmtId="176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1" fillId="10" borderId="15" xfId="0" applyNumberFormat="1" applyFont="1" applyFill="1" applyBorder="1" applyAlignment="1" applyProtection="1">
      <alignment horizontal="center" vertical="center" wrapText="1"/>
    </xf>
    <xf numFmtId="176" fontId="45" fillId="9" borderId="3" xfId="0" applyNumberFormat="1" applyFont="1" applyFill="1" applyBorder="1" applyAlignment="1" applyProtection="1">
      <alignment horizontal="center" vertical="center" wrapText="1"/>
    </xf>
    <xf numFmtId="176" fontId="52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left" vertical="center" wrapText="1"/>
      <protection locked="0"/>
    </xf>
    <xf numFmtId="0" fontId="53" fillId="0" borderId="14" xfId="0" applyFont="1" applyFill="1" applyBorder="1" applyAlignment="1" applyProtection="1">
      <alignment horizontal="left" vertical="center" wrapText="1"/>
      <protection locked="0"/>
    </xf>
    <xf numFmtId="176" fontId="2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9" fillId="4" borderId="3" xfId="52" applyFont="1" applyFill="1" applyBorder="1" applyAlignment="1" applyProtection="1">
      <alignment horizontal="center" vertical="center" wrapText="1"/>
      <protection locked="0"/>
    </xf>
    <xf numFmtId="49" fontId="1" fillId="10" borderId="3" xfId="50" applyNumberFormat="1" applyFont="1" applyFill="1" applyBorder="1" applyAlignment="1" applyProtection="1">
      <alignment horizontal="center" vertical="center" wrapText="1"/>
      <protection locked="0"/>
    </xf>
    <xf numFmtId="176" fontId="46" fillId="5" borderId="3" xfId="52" applyNumberFormat="1" applyFont="1" applyFill="1" applyBorder="1" applyAlignment="1" applyProtection="1">
      <alignment horizontal="center" vertical="center" wrapText="1"/>
      <protection locked="0"/>
    </xf>
    <xf numFmtId="176" fontId="39" fillId="5" borderId="3" xfId="52" applyNumberFormat="1" applyFont="1" applyFill="1" applyBorder="1" applyAlignment="1" applyProtection="1">
      <alignment horizontal="center" vertical="center" wrapText="1"/>
      <protection locked="0"/>
    </xf>
    <xf numFmtId="176" fontId="39" fillId="11" borderId="3" xfId="52" applyNumberFormat="1" applyFont="1" applyFill="1" applyBorder="1" applyAlignment="1" applyProtection="1">
      <alignment horizontal="center" vertical="center" wrapText="1"/>
      <protection locked="0"/>
    </xf>
    <xf numFmtId="180" fontId="54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22" fillId="10" borderId="3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4" xfId="0" applyFont="1" applyFill="1" applyBorder="1" applyAlignment="1" applyProtection="1">
      <alignment horizontal="center" vertical="center" wrapText="1"/>
      <protection locked="0"/>
    </xf>
    <xf numFmtId="0" fontId="55" fillId="0" borderId="14" xfId="0" applyFont="1" applyFill="1" applyBorder="1" applyAlignment="1" applyProtection="1">
      <alignment horizontal="left" vertical="center" wrapText="1"/>
      <protection locked="0"/>
    </xf>
    <xf numFmtId="0" fontId="54" fillId="0" borderId="14" xfId="0" applyFont="1" applyFill="1" applyBorder="1" applyAlignment="1" applyProtection="1">
      <alignment horizontal="left" vertical="center" wrapText="1"/>
      <protection locked="0"/>
    </xf>
    <xf numFmtId="177" fontId="8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9" borderId="3" xfId="0" applyNumberFormat="1" applyFont="1" applyFill="1" applyBorder="1" applyAlignment="1" applyProtection="1">
      <alignment horizontal="center" vertical="center" wrapText="1"/>
      <protection locked="0"/>
    </xf>
    <xf numFmtId="179" fontId="1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22" fillId="5" borderId="8" xfId="0" applyNumberFormat="1" applyFont="1" applyFill="1" applyBorder="1" applyAlignment="1" applyProtection="1">
      <alignment horizontal="center" vertical="center"/>
      <protection locked="0"/>
    </xf>
    <xf numFmtId="49" fontId="11" fillId="10" borderId="8" xfId="0" applyNumberFormat="1" applyFont="1" applyFill="1" applyBorder="1" applyAlignment="1" applyProtection="1">
      <alignment horizontal="center" vertical="center"/>
      <protection locked="0"/>
    </xf>
    <xf numFmtId="180" fontId="11" fillId="0" borderId="8" xfId="0" applyNumberFormat="1" applyFont="1" applyFill="1" applyBorder="1" applyAlignment="1" applyProtection="1">
      <alignment horizontal="center" vertical="center"/>
      <protection locked="0"/>
    </xf>
    <xf numFmtId="176" fontId="22" fillId="5" borderId="3" xfId="0" applyNumberFormat="1" applyFont="1" applyFill="1" applyBorder="1" applyAlignment="1" applyProtection="1">
      <alignment horizontal="center" vertical="center"/>
      <protection locked="0"/>
    </xf>
    <xf numFmtId="0" fontId="11" fillId="10" borderId="8" xfId="0" applyFont="1" applyFill="1" applyBorder="1" applyAlignment="1" applyProtection="1">
      <alignment horizontal="center" vertical="center"/>
      <protection locked="0"/>
    </xf>
    <xf numFmtId="176" fontId="22" fillId="5" borderId="3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3" xfId="0" applyNumberFormat="1" applyFont="1" applyFill="1" applyBorder="1" applyAlignment="1" applyProtection="1">
      <alignment horizontal="center" vertical="center"/>
      <protection locked="0"/>
    </xf>
    <xf numFmtId="0" fontId="39" fillId="0" borderId="8" xfId="0" applyFont="1" applyFill="1" applyBorder="1" applyAlignment="1" applyProtection="1">
      <alignment horizontal="center" vertical="center" wrapText="1"/>
      <protection locked="0"/>
    </xf>
    <xf numFmtId="176" fontId="22" fillId="8" borderId="3" xfId="0" applyNumberFormat="1" applyFont="1" applyFill="1" applyBorder="1" applyAlignment="1" applyProtection="1">
      <alignment horizontal="center" vertical="center" wrapText="1"/>
      <protection locked="0"/>
    </xf>
    <xf numFmtId="176" fontId="22" fillId="8" borderId="3" xfId="0" applyNumberFormat="1" applyFont="1" applyFill="1" applyBorder="1" applyAlignment="1" applyProtection="1">
      <alignment horizontal="center" vertical="center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41" fillId="10" borderId="3" xfId="0" applyFont="1" applyFill="1" applyBorder="1" applyAlignment="1" applyProtection="1">
      <alignment horizontal="center" vertical="center"/>
      <protection locked="0"/>
    </xf>
    <xf numFmtId="0" fontId="29" fillId="11" borderId="3" xfId="0" applyFont="1" applyFill="1" applyBorder="1" applyAlignment="1" applyProtection="1">
      <alignment horizontal="center" vertical="center" wrapText="1"/>
      <protection locked="0"/>
    </xf>
    <xf numFmtId="176" fontId="22" fillId="11" borderId="3" xfId="0" applyNumberFormat="1" applyFont="1" applyFill="1" applyBorder="1" applyAlignment="1" applyProtection="1">
      <alignment horizontal="center" vertical="center"/>
      <protection locked="0"/>
    </xf>
    <xf numFmtId="176" fontId="24" fillId="5" borderId="8" xfId="0" applyNumberFormat="1" applyFont="1" applyFill="1" applyBorder="1" applyAlignment="1" applyProtection="1">
      <alignment horizontal="center" vertical="center"/>
      <protection locked="0"/>
    </xf>
    <xf numFmtId="49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11" borderId="8" xfId="0" applyFont="1" applyFill="1" applyBorder="1" applyAlignment="1" applyProtection="1">
      <alignment horizontal="center" vertical="center"/>
      <protection locked="0"/>
    </xf>
    <xf numFmtId="14" fontId="24" fillId="0" borderId="8" xfId="0" applyNumberFormat="1" applyFont="1" applyFill="1" applyBorder="1" applyAlignment="1" applyProtection="1">
      <alignment horizontal="center" vertical="center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176" fontId="24" fillId="0" borderId="8" xfId="0" applyNumberFormat="1" applyFont="1" applyFill="1" applyBorder="1" applyAlignment="1" applyProtection="1">
      <alignment horizontal="center" vertical="center"/>
      <protection locked="0"/>
    </xf>
    <xf numFmtId="0" fontId="24" fillId="10" borderId="3" xfId="0" applyFont="1" applyFill="1" applyBorder="1" applyAlignment="1" applyProtection="1">
      <alignment horizontal="center" vertical="center"/>
      <protection locked="0"/>
    </xf>
    <xf numFmtId="49" fontId="56" fillId="0" borderId="3" xfId="0" applyNumberFormat="1" applyFont="1" applyFill="1" applyBorder="1" applyAlignment="1" applyProtection="1">
      <alignment horizontal="center" vertical="center"/>
      <protection locked="0"/>
    </xf>
    <xf numFmtId="0" fontId="20" fillId="10" borderId="3" xfId="0" applyFont="1" applyFill="1" applyBorder="1" applyAlignment="1" applyProtection="1">
      <alignment horizontal="center" vertical="center"/>
      <protection locked="0"/>
    </xf>
    <xf numFmtId="0" fontId="24" fillId="10" borderId="6" xfId="0" applyFont="1" applyFill="1" applyBorder="1" applyAlignment="1" applyProtection="1">
      <alignment horizontal="center" vertical="center"/>
      <protection locked="0"/>
    </xf>
    <xf numFmtId="14" fontId="24" fillId="0" borderId="3" xfId="0" applyNumberFormat="1" applyFont="1" applyFill="1" applyBorder="1" applyAlignment="1" applyProtection="1">
      <alignment horizontal="center" vertical="center"/>
      <protection locked="0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11" borderId="6" xfId="0" applyFont="1" applyFill="1" applyBorder="1" applyAlignment="1" applyProtection="1">
      <alignment horizontal="center" vertical="center"/>
      <protection locked="0"/>
    </xf>
    <xf numFmtId="176" fontId="24" fillId="11" borderId="8" xfId="0" applyNumberFormat="1" applyFont="1" applyFill="1" applyBorder="1" applyAlignment="1" applyProtection="1">
      <alignment horizontal="center" vertical="center"/>
      <protection locked="0"/>
    </xf>
    <xf numFmtId="176" fontId="24" fillId="11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2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180" fontId="2" fillId="4" borderId="3" xfId="0" applyNumberFormat="1" applyFont="1" applyFill="1" applyBorder="1" applyAlignment="1" applyProtection="1">
      <alignment horizontal="center" vertical="center"/>
      <protection locked="0"/>
    </xf>
    <xf numFmtId="176" fontId="2" fillId="10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4" borderId="3" xfId="0" applyNumberFormat="1" applyFont="1" applyFill="1" applyBorder="1" applyAlignment="1" applyProtection="1">
      <alignment horizontal="center" vertical="center"/>
      <protection locked="0"/>
    </xf>
    <xf numFmtId="177" fontId="2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10" borderId="3" xfId="0" applyNumberFormat="1" applyFont="1" applyFill="1" applyBorder="1" applyAlignment="1" applyProtection="1">
      <alignment horizontal="center" vertical="center" wrapText="1"/>
    </xf>
    <xf numFmtId="178" fontId="2" fillId="10" borderId="3" xfId="0" applyNumberFormat="1" applyFont="1" applyFill="1" applyBorder="1" applyAlignment="1" applyProtection="1">
      <alignment horizontal="center" vertical="center" wrapText="1"/>
    </xf>
    <xf numFmtId="176" fontId="2" fillId="9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10" borderId="4" xfId="0" applyNumberFormat="1" applyFont="1" applyFill="1" applyBorder="1" applyAlignment="1" applyProtection="1">
      <alignment horizontal="center" vertical="center" wrapText="1"/>
    </xf>
    <xf numFmtId="176" fontId="2" fillId="10" borderId="5" xfId="0" applyNumberFormat="1" applyFont="1" applyFill="1" applyBorder="1" applyAlignment="1" applyProtection="1">
      <alignment horizontal="center" vertical="center" wrapText="1"/>
    </xf>
    <xf numFmtId="176" fontId="1" fillId="5" borderId="8" xfId="0" applyNumberFormat="1" applyFont="1" applyFill="1" applyBorder="1" applyAlignment="1" applyProtection="1">
      <alignment horizontal="center" vertical="center"/>
      <protection locked="0"/>
    </xf>
    <xf numFmtId="4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8" xfId="0" applyNumberFormat="1" applyFont="1" applyFill="1" applyBorder="1" applyAlignment="1" applyProtection="1">
      <alignment horizontal="center" vertical="center"/>
      <protection locked="0"/>
    </xf>
    <xf numFmtId="176" fontId="1" fillId="14" borderId="8" xfId="0" applyNumberFormat="1" applyFont="1" applyFill="1" applyBorder="1" applyAlignment="1" applyProtection="1">
      <alignment horizontal="center" vertical="center"/>
      <protection locked="0"/>
    </xf>
    <xf numFmtId="179" fontId="1" fillId="9" borderId="4" xfId="0" applyNumberFormat="1" applyFont="1" applyFill="1" applyBorder="1" applyAlignment="1" applyProtection="1">
      <alignment horizontal="center" vertical="center" wrapText="1"/>
    </xf>
    <xf numFmtId="17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" fillId="5" borderId="3" xfId="0" applyNumberFormat="1" applyFont="1" applyFill="1" applyBorder="1" applyAlignment="1" applyProtection="1">
      <alignment horizontal="center" vertical="center"/>
      <protection locked="0"/>
    </xf>
    <xf numFmtId="176" fontId="1" fillId="14" borderId="3" xfId="0" applyNumberFormat="1" applyFont="1" applyFill="1" applyBorder="1" applyAlignment="1" applyProtection="1">
      <alignment horizontal="center" vertical="center"/>
      <protection locked="0"/>
    </xf>
    <xf numFmtId="179" fontId="1" fillId="9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/>
      <protection locked="0"/>
    </xf>
    <xf numFmtId="176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11" borderId="8" xfId="0" applyFont="1" applyFill="1" applyBorder="1" applyAlignment="1" applyProtection="1">
      <alignment horizontal="center" vertical="center"/>
      <protection locked="0"/>
    </xf>
    <xf numFmtId="180" fontId="1" fillId="10" borderId="8" xfId="0" applyNumberFormat="1" applyFont="1" applyFill="1" applyBorder="1" applyAlignment="1" applyProtection="1">
      <alignment horizontal="center" vertical="center"/>
      <protection locked="0"/>
    </xf>
    <xf numFmtId="176" fontId="1" fillId="11" borderId="3" xfId="0" applyNumberFormat="1" applyFont="1" applyFill="1" applyBorder="1" applyAlignment="1" applyProtection="1">
      <alignment horizontal="center" vertical="center" wrapText="1"/>
      <protection locked="0"/>
    </xf>
    <xf numFmtId="179" fontId="1" fillId="10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8" xfId="0" applyFont="1" applyFill="1" applyBorder="1" applyAlignment="1" applyProtection="1">
      <alignment horizontal="center" vertical="center"/>
      <protection locked="0"/>
    </xf>
    <xf numFmtId="176" fontId="1" fillId="1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14" borderId="8" xfId="0" applyFont="1" applyFill="1" applyBorder="1" applyAlignment="1" applyProtection="1">
      <alignment horizontal="center" vertical="center"/>
      <protection locked="0"/>
    </xf>
    <xf numFmtId="176" fontId="1" fillId="1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14" borderId="14" xfId="0" applyFont="1" applyFill="1" applyBorder="1" applyAlignment="1" applyProtection="1">
      <alignment horizontal="center" vertical="center"/>
      <protection locked="0"/>
    </xf>
    <xf numFmtId="0" fontId="12" fillId="11" borderId="3" xfId="0" applyFont="1" applyFill="1" applyBorder="1" applyAlignment="1" applyProtection="1">
      <alignment horizontal="center" vertical="center"/>
      <protection locked="0"/>
    </xf>
    <xf numFmtId="0" fontId="12" fillId="11" borderId="18" xfId="0" applyFont="1" applyFill="1" applyBorder="1" applyAlignment="1" applyProtection="1">
      <alignment horizontal="center" vertical="center"/>
      <protection locked="0"/>
    </xf>
    <xf numFmtId="0" fontId="12" fillId="11" borderId="19" xfId="0" applyFont="1" applyFill="1" applyBorder="1" applyAlignment="1" applyProtection="1">
      <alignment horizontal="center" vertical="center"/>
      <protection locked="0"/>
    </xf>
    <xf numFmtId="0" fontId="12" fillId="11" borderId="3" xfId="0" applyFont="1" applyFill="1" applyBorder="1" applyAlignment="1" applyProtection="1">
      <alignment horizontal="center" vertical="center" wrapText="1"/>
      <protection locked="0"/>
    </xf>
    <xf numFmtId="180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4" xfId="0" applyNumberFormat="1" applyFont="1" applyFill="1" applyBorder="1" applyAlignment="1" applyProtection="1">
      <alignment horizontal="center" vertical="center" wrapText="1"/>
    </xf>
    <xf numFmtId="0" fontId="1" fillId="9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1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12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9" borderId="4" xfId="0" applyNumberFormat="1" applyFont="1" applyFill="1" applyBorder="1" applyAlignment="1" applyProtection="1">
      <alignment horizontal="center" vertical="center" wrapText="1"/>
    </xf>
    <xf numFmtId="176" fontId="18" fillId="10" borderId="12" xfId="0" applyNumberFormat="1" applyFont="1" applyFill="1" applyBorder="1" applyAlignment="1" applyProtection="1">
      <alignment horizontal="left" vertical="center" wrapText="1"/>
    </xf>
    <xf numFmtId="49" fontId="2" fillId="12" borderId="13" xfId="0" applyNumberFormat="1" applyFont="1" applyFill="1" applyBorder="1" applyAlignment="1" applyProtection="1">
      <alignment horizontal="center" vertical="center" wrapText="1"/>
    </xf>
    <xf numFmtId="176" fontId="2" fillId="8" borderId="12" xfId="0" applyNumberFormat="1" applyFont="1" applyFill="1" applyBorder="1" applyAlignment="1" applyProtection="1">
      <alignment horizontal="center" vertical="center" wrapText="1"/>
    </xf>
    <xf numFmtId="43" fontId="1" fillId="9" borderId="8" xfId="0" applyNumberFormat="1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176" fontId="1" fillId="1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10" borderId="14" xfId="0" applyFont="1" applyFill="1" applyBorder="1" applyAlignment="1" applyProtection="1">
      <alignment horizontal="left" vertical="center" wrapText="1"/>
      <protection locked="0"/>
    </xf>
    <xf numFmtId="0" fontId="21" fillId="0" borderId="14" xfId="0" applyFont="1" applyFill="1" applyBorder="1" applyAlignment="1" applyProtection="1">
      <alignment horizontal="left" vertical="center" wrapText="1"/>
      <protection locked="0"/>
    </xf>
    <xf numFmtId="0" fontId="22" fillId="0" borderId="14" xfId="0" applyFont="1" applyFill="1" applyBorder="1" applyAlignment="1" applyProtection="1">
      <alignment horizontal="left" vertical="center" wrapText="1"/>
      <protection locked="0"/>
    </xf>
    <xf numFmtId="43" fontId="1" fillId="0" borderId="8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176" fontId="6" fillId="9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9" borderId="13" xfId="0" applyNumberFormat="1" applyFont="1" applyFill="1" applyBorder="1" applyAlignment="1" applyProtection="1">
      <alignment horizontal="center" vertical="center" wrapText="1"/>
    </xf>
    <xf numFmtId="176" fontId="2" fillId="12" borderId="13" xfId="0" applyNumberFormat="1" applyFont="1" applyFill="1" applyBorder="1" applyAlignment="1" applyProtection="1">
      <alignment horizontal="center" vertical="center" wrapText="1"/>
    </xf>
    <xf numFmtId="176" fontId="2" fillId="5" borderId="15" xfId="0" applyNumberFormat="1" applyFont="1" applyFill="1" applyBorder="1" applyAlignment="1" applyProtection="1">
      <alignment horizontal="center" vertical="center" wrapText="1"/>
    </xf>
    <xf numFmtId="176" fontId="2" fillId="12" borderId="15" xfId="0" applyNumberFormat="1" applyFont="1" applyFill="1" applyBorder="1" applyAlignment="1" applyProtection="1">
      <alignment horizontal="center" vertical="center" wrapText="1"/>
    </xf>
    <xf numFmtId="0" fontId="2" fillId="12" borderId="15" xfId="0" applyNumberFormat="1" applyFont="1" applyFill="1" applyBorder="1" applyAlignment="1" applyProtection="1">
      <alignment horizontal="center" vertical="center" wrapText="1"/>
    </xf>
    <xf numFmtId="176" fontId="2" fillId="9" borderId="15" xfId="0" applyNumberFormat="1" applyFont="1" applyFill="1" applyBorder="1" applyAlignment="1" applyProtection="1">
      <alignment horizontal="center" vertical="center" wrapText="1"/>
    </xf>
    <xf numFmtId="176" fontId="2" fillId="4" borderId="1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9" borderId="3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5" xfId="0" applyNumberFormat="1" applyFont="1" applyFill="1" applyBorder="1" applyAlignment="1" applyProtection="1">
      <alignment horizontal="center" vertical="center" wrapText="1"/>
    </xf>
    <xf numFmtId="176" fontId="2" fillId="10" borderId="15" xfId="0" applyNumberFormat="1" applyFont="1" applyFill="1" applyBorder="1" applyAlignment="1" applyProtection="1">
      <alignment horizontal="center" vertical="center" wrapText="1"/>
    </xf>
    <xf numFmtId="176" fontId="1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1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Fill="1" applyBorder="1" applyAlignment="1" applyProtection="1">
      <alignment horizontal="center" vertical="center" wrapText="1"/>
      <protection locked="0"/>
    </xf>
    <xf numFmtId="0" fontId="24" fillId="5" borderId="3" xfId="0" applyFont="1" applyFill="1" applyBorder="1" applyAlignment="1" applyProtection="1">
      <alignment horizontal="center" vertical="center" wrapText="1"/>
      <protection locked="0"/>
    </xf>
    <xf numFmtId="0" fontId="57" fillId="0" borderId="3" xfId="0" applyFont="1" applyFill="1" applyBorder="1" applyAlignment="1" applyProtection="1">
      <alignment horizontal="center" vertical="center" wrapText="1"/>
      <protection locked="0"/>
    </xf>
    <xf numFmtId="176" fontId="40" fillId="14" borderId="3" xfId="0" applyNumberFormat="1" applyFont="1" applyFill="1" applyBorder="1" applyAlignment="1" applyProtection="1">
      <alignment horizontal="center" vertical="center"/>
      <protection locked="0"/>
    </xf>
    <xf numFmtId="0" fontId="24" fillId="14" borderId="3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horizontal="center" vertical="center" wrapText="1"/>
      <protection locked="0"/>
    </xf>
    <xf numFmtId="0" fontId="24" fillId="5" borderId="3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 wrapText="1"/>
      <protection locked="0"/>
    </xf>
    <xf numFmtId="0" fontId="24" fillId="11" borderId="3" xfId="0" applyFont="1" applyFill="1" applyBorder="1" applyAlignment="1" applyProtection="1">
      <alignment horizontal="center" vertical="center" wrapText="1"/>
      <protection locked="0"/>
    </xf>
    <xf numFmtId="0" fontId="1" fillId="12" borderId="3" xfId="50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 wrapText="1"/>
      <protection locked="0"/>
    </xf>
    <xf numFmtId="0" fontId="58" fillId="11" borderId="3" xfId="0" applyFont="1" applyFill="1" applyBorder="1" applyAlignment="1" applyProtection="1">
      <alignment horizontal="center" vertical="center" wrapText="1"/>
      <protection locked="0"/>
    </xf>
    <xf numFmtId="176" fontId="22" fillId="11" borderId="8" xfId="0" applyNumberFormat="1" applyFont="1" applyFill="1" applyBorder="1" applyAlignment="1" applyProtection="1">
      <alignment horizontal="center" vertical="center"/>
      <protection locked="0"/>
    </xf>
    <xf numFmtId="0" fontId="59" fillId="0" borderId="3" xfId="0" applyFont="1" applyFill="1" applyBorder="1" applyAlignment="1" applyProtection="1">
      <alignment horizontal="center" vertical="center" wrapText="1"/>
      <protection locked="0"/>
    </xf>
    <xf numFmtId="176" fontId="24" fillId="14" borderId="8" xfId="0" applyNumberFormat="1" applyFont="1" applyFill="1" applyBorder="1" applyAlignment="1" applyProtection="1">
      <alignment horizontal="center" vertical="center"/>
      <protection locked="0"/>
    </xf>
    <xf numFmtId="180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 applyProtection="1">
      <alignment horizontal="center" vertical="center" wrapText="1"/>
      <protection locked="0"/>
    </xf>
    <xf numFmtId="0" fontId="12" fillId="10" borderId="8" xfId="0" applyFont="1" applyFill="1" applyBorder="1" applyAlignment="1" applyProtection="1">
      <alignment horizontal="center" vertical="center"/>
      <protection locked="0"/>
    </xf>
    <xf numFmtId="14" fontId="12" fillId="10" borderId="8" xfId="0" applyNumberFormat="1" applyFont="1" applyFill="1" applyBorder="1" applyAlignment="1" applyProtection="1">
      <alignment horizontal="center" vertical="center"/>
      <protection locked="0"/>
    </xf>
    <xf numFmtId="176" fontId="22" fillId="14" borderId="3" xfId="0" applyNumberFormat="1" applyFont="1" applyFill="1" applyBorder="1" applyAlignment="1" applyProtection="1">
      <alignment horizontal="center" vertical="center"/>
      <protection locked="0"/>
    </xf>
    <xf numFmtId="0" fontId="12" fillId="10" borderId="8" xfId="0" applyFont="1" applyFill="1" applyBorder="1" applyAlignment="1" applyProtection="1">
      <alignment horizontal="center" vertical="center" wrapText="1"/>
      <protection locked="0"/>
    </xf>
    <xf numFmtId="0" fontId="12" fillId="11" borderId="8" xfId="0" applyFont="1" applyFill="1" applyBorder="1" applyAlignment="1" applyProtection="1">
      <alignment horizontal="center" vertical="center" wrapText="1"/>
      <protection locked="0"/>
    </xf>
    <xf numFmtId="180" fontId="11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14" borderId="8" xfId="0" applyFont="1" applyFill="1" applyBorder="1" applyAlignment="1" applyProtection="1">
      <alignment horizontal="center" vertical="center" wrapText="1"/>
      <protection locked="0"/>
    </xf>
    <xf numFmtId="176" fontId="22" fillId="10" borderId="3" xfId="0" applyNumberFormat="1" applyFont="1" applyFill="1" applyBorder="1" applyAlignment="1" applyProtection="1">
      <alignment horizontal="center" vertical="center"/>
      <protection locked="0"/>
    </xf>
    <xf numFmtId="176" fontId="1" fillId="12" borderId="3" xfId="50" applyNumberFormat="1" applyFont="1" applyFill="1" applyBorder="1" applyAlignment="1" applyProtection="1">
      <alignment horizontal="center" vertical="center" wrapText="1"/>
      <protection locked="0"/>
    </xf>
    <xf numFmtId="49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176" fontId="1" fillId="15" borderId="3" xfId="0" applyNumberFormat="1" applyFont="1" applyFill="1" applyBorder="1" applyAlignment="1" applyProtection="1">
      <alignment horizontal="center" vertical="center" wrapText="1"/>
      <protection locked="0"/>
    </xf>
    <xf numFmtId="176" fontId="22" fillId="15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14" borderId="4" xfId="0" applyFont="1" applyFill="1" applyBorder="1" applyAlignment="1" applyProtection="1">
      <alignment horizontal="center" vertical="center" wrapText="1"/>
      <protection locked="0"/>
    </xf>
    <xf numFmtId="0" fontId="10" fillId="15" borderId="8" xfId="0" applyFont="1" applyFill="1" applyBorder="1" applyAlignment="1" applyProtection="1">
      <alignment horizontal="center" vertical="center" wrapText="1"/>
      <protection locked="0"/>
    </xf>
    <xf numFmtId="0" fontId="10" fillId="14" borderId="8" xfId="0" applyFont="1" applyFill="1" applyBorder="1" applyAlignment="1" applyProtection="1">
      <alignment horizontal="center" vertical="center" wrapText="1"/>
      <protection locked="0"/>
    </xf>
    <xf numFmtId="0" fontId="60" fillId="0" borderId="4" xfId="0" applyFont="1" applyFill="1" applyBorder="1" applyAlignment="1" applyProtection="1">
      <alignment horizontal="center" vertical="center"/>
      <protection locked="0"/>
    </xf>
    <xf numFmtId="176" fontId="16" fillId="0" borderId="3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3" xfId="0" applyNumberFormat="1" applyFont="1" applyFill="1" applyBorder="1" applyAlignment="1" applyProtection="1">
      <alignment vertical="center"/>
      <protection locked="0"/>
    </xf>
    <xf numFmtId="176" fontId="12" fillId="0" borderId="3" xfId="0" applyNumberFormat="1" applyFont="1" applyFill="1" applyBorder="1" applyAlignment="1" applyProtection="1">
      <alignment vertical="center"/>
      <protection locked="0"/>
    </xf>
    <xf numFmtId="176" fontId="12" fillId="0" borderId="3" xfId="0" applyNumberFormat="1" applyFont="1" applyFill="1" applyBorder="1" applyAlignment="1" applyProtection="1">
      <alignment horizontal="center" vertical="center"/>
      <protection locked="0"/>
    </xf>
    <xf numFmtId="176" fontId="12" fillId="10" borderId="3" xfId="0" applyNumberFormat="1" applyFont="1" applyFill="1" applyBorder="1" applyAlignment="1" applyProtection="1">
      <alignment vertical="center"/>
      <protection locked="0"/>
    </xf>
    <xf numFmtId="176" fontId="4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14" borderId="3" xfId="0" applyFont="1" applyFill="1" applyBorder="1" applyAlignment="1" applyProtection="1">
      <alignment horizontal="center" vertical="center" wrapText="1"/>
      <protection locked="0"/>
    </xf>
    <xf numFmtId="0" fontId="61" fillId="0" borderId="8" xfId="0" applyFont="1" applyFill="1" applyBorder="1" applyAlignment="1" applyProtection="1">
      <alignment horizontal="center" vertical="center"/>
      <protection locked="0"/>
    </xf>
    <xf numFmtId="181" fontId="62" fillId="10" borderId="3" xfId="0" applyNumberFormat="1" applyFont="1" applyFill="1" applyBorder="1" applyAlignment="1" applyProtection="1">
      <alignment horizontal="center" vertical="center" wrapText="1"/>
      <protection locked="0"/>
    </xf>
    <xf numFmtId="181" fontId="62" fillId="14" borderId="3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3" xfId="0" applyFont="1" applyFill="1" applyBorder="1" applyAlignment="1" applyProtection="1">
      <alignment horizontal="center" vertical="center" wrapText="1"/>
      <protection locked="0"/>
    </xf>
    <xf numFmtId="0" fontId="58" fillId="0" borderId="3" xfId="0" applyFont="1" applyFill="1" applyBorder="1" applyAlignment="1" applyProtection="1">
      <alignment horizontal="center" vertical="center" wrapText="1"/>
      <protection locked="0"/>
    </xf>
    <xf numFmtId="14" fontId="61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29" fillId="5" borderId="3" xfId="0" applyNumberFormat="1" applyFont="1" applyFill="1" applyBorder="1" applyAlignment="1" applyProtection="1">
      <alignment horizontal="center" vertical="center" wrapText="1"/>
      <protection locked="0"/>
    </xf>
    <xf numFmtId="181" fontId="6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1" fillId="10" borderId="3" xfId="0" applyFont="1" applyFill="1" applyBorder="1" applyAlignment="1" applyProtection="1">
      <alignment horizontal="center" vertical="center" wrapText="1"/>
      <protection locked="0"/>
    </xf>
    <xf numFmtId="0" fontId="63" fillId="10" borderId="3" xfId="0" applyFont="1" applyFill="1" applyBorder="1" applyAlignment="1" applyProtection="1">
      <alignment horizontal="center" vertical="center" wrapText="1"/>
      <protection locked="0"/>
    </xf>
    <xf numFmtId="0" fontId="61" fillId="11" borderId="3" xfId="0" applyFont="1" applyFill="1" applyBorder="1" applyAlignment="1" applyProtection="1">
      <alignment horizontal="center" vertical="center" wrapText="1"/>
      <protection locked="0"/>
    </xf>
    <xf numFmtId="176" fontId="64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58" fillId="10" borderId="3" xfId="0" applyFont="1" applyFill="1" applyBorder="1" applyAlignment="1" applyProtection="1">
      <alignment horizontal="center" vertical="center" wrapText="1"/>
      <protection locked="0"/>
    </xf>
    <xf numFmtId="0" fontId="9" fillId="10" borderId="15" xfId="0" applyFont="1" applyFill="1" applyBorder="1" applyAlignment="1" applyProtection="1">
      <alignment horizontal="center" vertical="center" wrapText="1"/>
      <protection locked="0"/>
    </xf>
    <xf numFmtId="0" fontId="65" fillId="10" borderId="3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 wrapText="1"/>
      <protection locked="0"/>
    </xf>
    <xf numFmtId="0" fontId="61" fillId="14" borderId="3" xfId="0" applyFont="1" applyFill="1" applyBorder="1" applyAlignment="1" applyProtection="1">
      <alignment horizontal="center" vertical="center" wrapText="1"/>
      <protection locked="0"/>
    </xf>
    <xf numFmtId="0" fontId="29" fillId="14" borderId="3" xfId="0" applyFont="1" applyFill="1" applyBorder="1" applyAlignment="1" applyProtection="1">
      <alignment horizontal="center" vertical="center"/>
      <protection locked="0"/>
    </xf>
    <xf numFmtId="0" fontId="10" fillId="10" borderId="3" xfId="0" applyFont="1" applyFill="1" applyBorder="1" applyAlignment="1" applyProtection="1">
      <alignment horizontal="center" vertical="center" wrapText="1"/>
      <protection locked="0"/>
    </xf>
    <xf numFmtId="0" fontId="61" fillId="10" borderId="8" xfId="0" applyFont="1" applyFill="1" applyBorder="1" applyAlignment="1" applyProtection="1">
      <alignment horizontal="center" vertical="center"/>
      <protection locked="0"/>
    </xf>
    <xf numFmtId="0" fontId="29" fillId="10" borderId="3" xfId="0" applyFont="1" applyFill="1" applyBorder="1" applyAlignment="1" applyProtection="1">
      <alignment horizontal="center" vertical="center" wrapText="1"/>
      <protection locked="0"/>
    </xf>
    <xf numFmtId="180" fontId="54" fillId="10" borderId="8" xfId="0" applyNumberFormat="1" applyFont="1" applyFill="1" applyBorder="1" applyAlignment="1" applyProtection="1">
      <alignment horizontal="center" vertical="center" wrapText="1"/>
      <protection locked="0"/>
    </xf>
    <xf numFmtId="181" fontId="66" fillId="10" borderId="3" xfId="0" applyNumberFormat="1" applyFont="1" applyFill="1" applyBorder="1" applyAlignment="1" applyProtection="1">
      <alignment horizontal="center" vertical="center" wrapText="1"/>
      <protection locked="0"/>
    </xf>
    <xf numFmtId="14" fontId="67" fillId="10" borderId="8" xfId="0" applyNumberFormat="1" applyFont="1" applyFill="1" applyBorder="1" applyAlignment="1" applyProtection="1">
      <alignment horizontal="center" vertical="center"/>
      <protection locked="0"/>
    </xf>
    <xf numFmtId="14" fontId="68" fillId="10" borderId="20" xfId="0" applyNumberFormat="1" applyFont="1" applyFill="1" applyBorder="1" applyAlignment="1" applyProtection="1">
      <alignment horizontal="center" vertical="center" wrapText="1"/>
      <protection locked="0"/>
    </xf>
    <xf numFmtId="14" fontId="68" fillId="10" borderId="3" xfId="0" applyNumberFormat="1" applyFont="1" applyFill="1" applyBorder="1" applyAlignment="1" applyProtection="1">
      <alignment horizontal="center" vertical="center"/>
      <protection locked="0"/>
    </xf>
    <xf numFmtId="14" fontId="69" fillId="10" borderId="3" xfId="0" applyNumberFormat="1" applyFont="1" applyFill="1" applyBorder="1" applyAlignment="1" applyProtection="1">
      <alignment horizontal="center" vertical="center"/>
      <protection locked="0"/>
    </xf>
    <xf numFmtId="14" fontId="67" fillId="10" borderId="3" xfId="0" applyNumberFormat="1" applyFont="1" applyFill="1" applyBorder="1" applyAlignment="1" applyProtection="1">
      <alignment horizontal="center" vertical="center"/>
      <protection locked="0"/>
    </xf>
    <xf numFmtId="0" fontId="28" fillId="0" borderId="15" xfId="0" applyFont="1" applyFill="1" applyBorder="1" applyAlignment="1" applyProtection="1">
      <alignment horizontal="center" vertical="center" wrapText="1"/>
      <protection locked="0"/>
    </xf>
    <xf numFmtId="176" fontId="30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28" fillId="12" borderId="15" xfId="0" applyFont="1" applyFill="1" applyBorder="1" applyAlignment="1" applyProtection="1">
      <alignment horizontal="center" vertical="center" wrapText="1"/>
      <protection locked="0"/>
    </xf>
    <xf numFmtId="0" fontId="70" fillId="0" borderId="14" xfId="0" applyFont="1" applyFill="1" applyBorder="1" applyAlignment="1" applyProtection="1">
      <alignment horizontal="left" vertical="center" wrapText="1"/>
      <protection locked="0"/>
    </xf>
    <xf numFmtId="176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30" fillId="12" borderId="3" xfId="50" applyNumberFormat="1" applyFont="1" applyFill="1" applyBorder="1" applyAlignment="1" applyProtection="1">
      <alignment horizontal="center" vertical="center" wrapText="1"/>
      <protection locked="0"/>
    </xf>
    <xf numFmtId="0" fontId="58" fillId="0" borderId="15" xfId="0" applyFont="1" applyFill="1" applyBorder="1" applyAlignment="1" applyProtection="1">
      <alignment horizontal="center" vertical="center" wrapText="1"/>
      <protection locked="0"/>
    </xf>
    <xf numFmtId="43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7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3" fillId="10" borderId="1" xfId="0" applyNumberFormat="1" applyFont="1" applyFill="1" applyBorder="1" applyAlignment="1" applyProtection="1">
      <alignment horizontal="center" vertical="center" wrapText="1"/>
      <protection locked="0"/>
    </xf>
    <xf numFmtId="176" fontId="74" fillId="10" borderId="3" xfId="0" applyNumberFormat="1" applyFont="1" applyFill="1" applyBorder="1" applyAlignment="1" applyProtection="1">
      <alignment horizontal="center" vertical="center" wrapText="1"/>
    </xf>
    <xf numFmtId="176" fontId="71" fillId="9" borderId="3" xfId="0" applyNumberFormat="1" applyFont="1" applyFill="1" applyBorder="1" applyAlignment="1" applyProtection="1">
      <alignment horizontal="center" vertical="center" wrapText="1"/>
    </xf>
    <xf numFmtId="176" fontId="75" fillId="5" borderId="8" xfId="0" applyNumberFormat="1" applyFont="1" applyFill="1" applyBorder="1" applyAlignment="1" applyProtection="1">
      <alignment horizontal="center" vertical="center"/>
      <protection locked="0"/>
    </xf>
    <xf numFmtId="180" fontId="11" fillId="10" borderId="8" xfId="0" applyNumberFormat="1" applyFont="1" applyFill="1" applyBorder="1" applyAlignment="1" applyProtection="1">
      <alignment horizontal="center" vertical="center"/>
      <protection locked="0"/>
    </xf>
    <xf numFmtId="176" fontId="75" fillId="5" borderId="3" xfId="0" applyNumberFormat="1" applyFont="1" applyFill="1" applyBorder="1" applyAlignment="1" applyProtection="1">
      <alignment horizontal="center" vertical="center"/>
      <protection locked="0"/>
    </xf>
    <xf numFmtId="0" fontId="65" fillId="5" borderId="3" xfId="0" applyFont="1" applyFill="1" applyBorder="1" applyAlignment="1" applyProtection="1">
      <alignment horizontal="center" vertical="center"/>
      <protection locked="0"/>
    </xf>
    <xf numFmtId="179" fontId="11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3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65" fillId="10" borderId="17" xfId="0" applyFont="1" applyFill="1" applyBorder="1" applyAlignment="1" applyProtection="1">
      <alignment horizontal="center" vertical="center"/>
      <protection locked="0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180" fontId="11" fillId="0" borderId="21" xfId="0" applyNumberFormat="1" applyFont="1" applyFill="1" applyBorder="1" applyAlignment="1" applyProtection="1">
      <alignment horizontal="center" vertical="center"/>
      <protection locked="0"/>
    </xf>
    <xf numFmtId="176" fontId="22" fillId="0" borderId="17" xfId="0" applyNumberFormat="1" applyFont="1" applyFill="1" applyBorder="1" applyAlignment="1" applyProtection="1">
      <alignment horizontal="center" vertical="center"/>
      <protection locked="0"/>
    </xf>
    <xf numFmtId="0" fontId="65" fillId="14" borderId="17" xfId="0" applyFont="1" applyFill="1" applyBorder="1" applyAlignment="1" applyProtection="1">
      <alignment horizontal="center" vertical="center"/>
      <protection locked="0"/>
    </xf>
    <xf numFmtId="176" fontId="22" fillId="14" borderId="17" xfId="0" applyNumberFormat="1" applyFont="1" applyFill="1" applyBorder="1" applyAlignment="1" applyProtection="1">
      <alignment horizontal="center" vertical="center"/>
      <protection locked="0"/>
    </xf>
    <xf numFmtId="0" fontId="65" fillId="14" borderId="22" xfId="0" applyFont="1" applyFill="1" applyBorder="1" applyAlignment="1" applyProtection="1">
      <alignment horizontal="center" vertical="center"/>
      <protection locked="0"/>
    </xf>
    <xf numFmtId="176" fontId="7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2" fillId="10" borderId="14" xfId="0" applyFont="1" applyFill="1" applyBorder="1" applyAlignment="1" applyProtection="1">
      <alignment horizontal="left" vertical="center" wrapText="1"/>
      <protection locked="0"/>
    </xf>
    <xf numFmtId="176" fontId="1" fillId="10" borderId="3" xfId="50" applyNumberFormat="1" applyFont="1" applyFill="1" applyBorder="1" applyAlignment="1" applyProtection="1">
      <alignment horizontal="center" vertical="center" wrapText="1"/>
      <protection locked="0"/>
    </xf>
    <xf numFmtId="176" fontId="4" fillId="10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45" fillId="0" borderId="3" xfId="0" applyNumberFormat="1" applyFont="1" applyFill="1" applyBorder="1" applyAlignment="1" applyProtection="1">
      <alignment horizontal="left" vertical="center" wrapText="1"/>
      <protection locked="0"/>
    </xf>
    <xf numFmtId="43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 wrapText="1"/>
    </xf>
    <xf numFmtId="0" fontId="40" fillId="5" borderId="3" xfId="0" applyFont="1" applyFill="1" applyBorder="1" applyAlignment="1" applyProtection="1">
      <alignment horizontal="center" vertical="center"/>
      <protection locked="0"/>
    </xf>
    <xf numFmtId="0" fontId="12" fillId="10" borderId="6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2" fillId="5" borderId="23" xfId="0" applyFont="1" applyFill="1" applyBorder="1" applyAlignment="1" applyProtection="1">
      <alignment horizontal="center" vertical="center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176" fontId="76" fillId="5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10" borderId="3" xfId="0" applyFont="1" applyFill="1" applyBorder="1" applyAlignment="1" applyProtection="1">
      <alignment horizontal="center" vertical="center" wrapText="1"/>
    </xf>
    <xf numFmtId="176" fontId="76" fillId="14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180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7" fillId="0" borderId="3" xfId="0" applyNumberFormat="1" applyFont="1" applyFill="1" applyBorder="1" applyAlignment="1" applyProtection="1">
      <alignment horizontal="center" vertical="center"/>
      <protection locked="0"/>
    </xf>
    <xf numFmtId="176" fontId="77" fillId="10" borderId="3" xfId="0" applyNumberFormat="1" applyFont="1" applyFill="1" applyBorder="1" applyAlignment="1" applyProtection="1">
      <alignment horizontal="center" vertical="center"/>
      <protection locked="0"/>
    </xf>
    <xf numFmtId="176" fontId="42" fillId="10" borderId="4" xfId="0" applyNumberFormat="1" applyFont="1" applyFill="1" applyBorder="1" applyAlignment="1" applyProtection="1">
      <alignment horizontal="left" vertical="center" wrapText="1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43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3" fontId="7" fillId="10" borderId="3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5" xfId="0" applyNumberFormat="1" applyFont="1" applyFill="1" applyBorder="1" applyAlignment="1" applyProtection="1">
      <alignment horizontal="center" vertical="center" wrapText="1"/>
    </xf>
    <xf numFmtId="43" fontId="7" fillId="0" borderId="15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left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3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eChat%20Files\wxid_cpnb47ttmte721\FileStorage\File\2021-09\2021&#24180;08&#26376;&#32771;&#21220;&#27719;&#24635;&#34920;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ocuments\WeChat%20Files\wxid_cpnb47ttmte721\FileStorage\File\2021-09\2021&#24180;08&#26376;&#32771;&#21220;&#27719;&#24635;&#34920;(1)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cpnb47ttmte721\FileStorage\File\2021-09\2021&#24180;08&#26376;&#32771;&#21220;&#27719;&#24635;&#34920;(1)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4890\Desktop\8&#26376;&#31038;&#20445;&#26126;&#32454;\&#26032;&#30086;&#20844;&#21496;&#20116;&#38505;&#19968;&#37329;&#26126;&#3245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4890\Desktop\8&#26376;&#31038;&#20445;&#26126;&#32454;\&#20010;&#20154;&#25152;&#24471;&#31246;&#26126;&#3245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4890\Desktop\8&#26376;&#31038;&#20445;&#26126;&#32454;\&#19978;&#28023;&#20013;&#39640;&#30707;&#27827;&#23376;&#20998;&#20844;&#21496;&#20116;&#38505;&#19968;&#3732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24.8 "/>
      <sheetName val="2024.9"/>
      <sheetName val="2024.10"/>
      <sheetName val="2024.11"/>
      <sheetName val="2024.12"/>
      <sheetName val="2025.01"/>
      <sheetName val="2025.02"/>
      <sheetName val="2025.03"/>
      <sheetName val="2025.04"/>
      <sheetName val="2025.05"/>
      <sheetName val="2025.06"/>
      <sheetName val="2025.07"/>
      <sheetName val="2025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公积金基数</v>
          </cell>
          <cell r="G3" t="str">
            <v>养老保险</v>
          </cell>
        </row>
        <row r="3">
          <cell r="I3" t="str">
            <v>工伤保险</v>
          </cell>
          <cell r="J3" t="str">
            <v>失业保险</v>
          </cell>
        </row>
        <row r="3">
          <cell r="L3" t="str">
            <v>基本医疗保险费</v>
          </cell>
        </row>
        <row r="3">
          <cell r="N3" t="str">
            <v>长期护理险</v>
          </cell>
          <cell r="O3" t="str">
            <v>职工大额医疗</v>
          </cell>
          <cell r="P3" t="str">
            <v>合计</v>
          </cell>
        </row>
        <row r="3">
          <cell r="R3" t="str">
            <v>五险明细合计</v>
          </cell>
          <cell r="S3" t="str">
            <v>住房公积金</v>
          </cell>
        </row>
        <row r="4">
          <cell r="G4" t="str">
            <v>单位
(16%)</v>
          </cell>
          <cell r="H4" t="str">
            <v>个人
(8%)</v>
          </cell>
          <cell r="I4" t="str">
            <v>单位（0.4%)</v>
          </cell>
          <cell r="J4" t="str">
            <v>单位（0.5%）</v>
          </cell>
          <cell r="K4" t="str">
            <v>个人（0.5%）</v>
          </cell>
          <cell r="L4" t="str">
            <v>单位(9.7%)</v>
          </cell>
          <cell r="M4" t="str">
            <v>个人
(2%)</v>
          </cell>
          <cell r="N4" t="str">
            <v>单位（0.1%）</v>
          </cell>
          <cell r="O4" t="str">
            <v>个人（0.5%）</v>
          </cell>
          <cell r="P4" t="str">
            <v>单位</v>
          </cell>
          <cell r="Q4" t="str">
            <v>个人</v>
          </cell>
        </row>
        <row r="4">
          <cell r="S4" t="str">
            <v>单位
(5%)</v>
          </cell>
          <cell r="T4" t="str">
            <v>个人
(5%)</v>
          </cell>
        </row>
        <row r="5">
          <cell r="B5" t="str">
            <v>狄刚</v>
          </cell>
          <cell r="C5" t="str">
            <v>652301198508300314</v>
          </cell>
          <cell r="D5" t="str">
            <v>昌吉学院</v>
          </cell>
          <cell r="E5" t="str">
            <v>4,999.00</v>
          </cell>
          <cell r="F5">
            <v>2070</v>
          </cell>
          <cell r="G5">
            <v>799.84</v>
          </cell>
          <cell r="H5">
            <v>399.92</v>
          </cell>
          <cell r="I5">
            <v>20</v>
          </cell>
          <cell r="J5">
            <v>25</v>
          </cell>
          <cell r="K5">
            <v>25</v>
          </cell>
          <cell r="L5">
            <v>484.9</v>
          </cell>
          <cell r="M5">
            <v>99.98</v>
          </cell>
          <cell r="N5">
            <v>5</v>
          </cell>
          <cell r="O5">
            <v>25</v>
          </cell>
          <cell r="P5">
            <v>1334.74</v>
          </cell>
          <cell r="Q5">
            <v>549.9</v>
          </cell>
          <cell r="R5">
            <v>1884.64</v>
          </cell>
          <cell r="S5">
            <v>104</v>
          </cell>
          <cell r="T5">
            <v>104</v>
          </cell>
        </row>
        <row r="6">
          <cell r="B6" t="str">
            <v>唐言泽</v>
          </cell>
          <cell r="C6" t="str">
            <v>652323200205074311</v>
          </cell>
          <cell r="D6" t="str">
            <v>新疆总工会</v>
          </cell>
          <cell r="E6" t="str">
            <v>4,999.00</v>
          </cell>
          <cell r="F6">
            <v>0</v>
          </cell>
          <cell r="G6">
            <v>799.84</v>
          </cell>
          <cell r="H6">
            <v>399.92</v>
          </cell>
          <cell r="I6">
            <v>20</v>
          </cell>
          <cell r="J6">
            <v>25</v>
          </cell>
          <cell r="K6">
            <v>25</v>
          </cell>
          <cell r="L6">
            <v>484.9</v>
          </cell>
          <cell r="M6">
            <v>99.98</v>
          </cell>
          <cell r="N6">
            <v>5</v>
          </cell>
          <cell r="O6">
            <v>25</v>
          </cell>
          <cell r="P6">
            <v>1334.74</v>
          </cell>
          <cell r="Q6">
            <v>549.9</v>
          </cell>
          <cell r="R6">
            <v>1884.64</v>
          </cell>
          <cell r="S6">
            <v>0</v>
          </cell>
          <cell r="T6">
            <v>0</v>
          </cell>
        </row>
        <row r="7">
          <cell r="B7" t="str">
            <v>徐成鑫</v>
          </cell>
          <cell r="C7" t="str">
            <v>652323200305102615</v>
          </cell>
          <cell r="D7" t="str">
            <v>新疆大学绿化</v>
          </cell>
          <cell r="E7" t="str">
            <v>4,999.00</v>
          </cell>
          <cell r="F7">
            <v>0</v>
          </cell>
          <cell r="G7">
            <v>799.84</v>
          </cell>
          <cell r="H7">
            <v>399.92</v>
          </cell>
          <cell r="I7">
            <v>20</v>
          </cell>
          <cell r="J7">
            <v>25</v>
          </cell>
          <cell r="K7">
            <v>25</v>
          </cell>
          <cell r="L7">
            <v>484.9</v>
          </cell>
          <cell r="M7">
            <v>99.98</v>
          </cell>
          <cell r="N7">
            <v>5</v>
          </cell>
          <cell r="O7">
            <v>25</v>
          </cell>
          <cell r="P7">
            <v>1334.74</v>
          </cell>
          <cell r="Q7">
            <v>549.9</v>
          </cell>
          <cell r="R7">
            <v>1884.64</v>
          </cell>
          <cell r="S7">
            <v>0</v>
          </cell>
          <cell r="T7">
            <v>0</v>
          </cell>
        </row>
        <row r="8">
          <cell r="B8" t="str">
            <v>刘佳伟</v>
          </cell>
          <cell r="C8" t="str">
            <v>652323199302092612</v>
          </cell>
          <cell r="D8" t="str">
            <v>新疆总部</v>
          </cell>
          <cell r="E8" t="str">
            <v>4,999.00</v>
          </cell>
          <cell r="F8">
            <v>2070</v>
          </cell>
          <cell r="G8">
            <v>799.84</v>
          </cell>
          <cell r="H8">
            <v>399.92</v>
          </cell>
          <cell r="I8">
            <v>20</v>
          </cell>
          <cell r="J8">
            <v>25</v>
          </cell>
          <cell r="K8">
            <v>25</v>
          </cell>
          <cell r="L8">
            <v>484.9</v>
          </cell>
          <cell r="M8">
            <v>99.98</v>
          </cell>
          <cell r="N8">
            <v>5</v>
          </cell>
          <cell r="O8">
            <v>25</v>
          </cell>
          <cell r="P8">
            <v>1334.74</v>
          </cell>
          <cell r="Q8">
            <v>549.9</v>
          </cell>
          <cell r="R8">
            <v>1884.64</v>
          </cell>
          <cell r="S8">
            <v>104</v>
          </cell>
          <cell r="T8">
            <v>104</v>
          </cell>
        </row>
        <row r="9">
          <cell r="B9" t="str">
            <v>陈松山</v>
          </cell>
          <cell r="C9" t="str">
            <v>411628199709214637</v>
          </cell>
          <cell r="D9" t="str">
            <v>综合部</v>
          </cell>
          <cell r="E9" t="str">
            <v>4,999.00</v>
          </cell>
          <cell r="F9">
            <v>2070</v>
          </cell>
          <cell r="G9">
            <v>799.84</v>
          </cell>
          <cell r="H9">
            <v>399.92</v>
          </cell>
          <cell r="I9">
            <v>20</v>
          </cell>
          <cell r="J9">
            <v>25</v>
          </cell>
          <cell r="K9">
            <v>25</v>
          </cell>
          <cell r="L9">
            <v>484.9</v>
          </cell>
          <cell r="M9">
            <v>99.98</v>
          </cell>
          <cell r="N9">
            <v>5</v>
          </cell>
          <cell r="O9">
            <v>25</v>
          </cell>
          <cell r="P9">
            <v>1334.74</v>
          </cell>
          <cell r="Q9">
            <v>549.9</v>
          </cell>
          <cell r="R9">
            <v>1884.64</v>
          </cell>
          <cell r="S9">
            <v>104</v>
          </cell>
          <cell r="T9">
            <v>104</v>
          </cell>
        </row>
        <row r="10">
          <cell r="B10" t="str">
            <v>郑建梅</v>
          </cell>
          <cell r="C10" t="str">
            <v>650103197304124027</v>
          </cell>
          <cell r="D10" t="str">
            <v>新疆总工会</v>
          </cell>
          <cell r="E10" t="str">
            <v>4,999.00</v>
          </cell>
          <cell r="F10">
            <v>0</v>
          </cell>
          <cell r="G10">
            <v>799.84</v>
          </cell>
          <cell r="H10">
            <v>399.92</v>
          </cell>
          <cell r="I10">
            <v>20</v>
          </cell>
          <cell r="J10">
            <v>25</v>
          </cell>
          <cell r="K10">
            <v>25</v>
          </cell>
          <cell r="L10">
            <v>484.9</v>
          </cell>
          <cell r="M10">
            <v>99.98</v>
          </cell>
          <cell r="N10">
            <v>5</v>
          </cell>
          <cell r="O10">
            <v>25</v>
          </cell>
          <cell r="P10">
            <v>1334.74</v>
          </cell>
          <cell r="Q10">
            <v>549.9</v>
          </cell>
          <cell r="R10">
            <v>1884.64</v>
          </cell>
          <cell r="S10">
            <v>0</v>
          </cell>
          <cell r="T10">
            <v>0</v>
          </cell>
        </row>
        <row r="11">
          <cell r="B11" t="str">
            <v>马桂菊</v>
          </cell>
          <cell r="C11" t="str">
            <v>622623197408041823</v>
          </cell>
          <cell r="D11" t="str">
            <v>新疆总工会</v>
          </cell>
          <cell r="E11" t="str">
            <v>4,999.00</v>
          </cell>
          <cell r="F11">
            <v>0</v>
          </cell>
          <cell r="G11">
            <v>799.84</v>
          </cell>
          <cell r="H11">
            <v>399.92</v>
          </cell>
          <cell r="I11">
            <v>20</v>
          </cell>
          <cell r="J11">
            <v>25</v>
          </cell>
          <cell r="K11">
            <v>25</v>
          </cell>
          <cell r="L11">
            <v>484.9</v>
          </cell>
          <cell r="M11">
            <v>99.98</v>
          </cell>
          <cell r="N11">
            <v>5</v>
          </cell>
          <cell r="O11">
            <v>25</v>
          </cell>
          <cell r="P11">
            <v>1334.74</v>
          </cell>
          <cell r="Q11">
            <v>549.9</v>
          </cell>
          <cell r="R11">
            <v>1884.64</v>
          </cell>
          <cell r="S11">
            <v>0</v>
          </cell>
          <cell r="T11">
            <v>0</v>
          </cell>
        </row>
        <row r="12">
          <cell r="B12" t="str">
            <v>赵勇</v>
          </cell>
          <cell r="C12" t="str">
            <v>65010519770707221X</v>
          </cell>
          <cell r="D12" t="str">
            <v>新疆总工会</v>
          </cell>
          <cell r="E12" t="str">
            <v>4,999.00</v>
          </cell>
          <cell r="F12">
            <v>4300</v>
          </cell>
          <cell r="G12">
            <v>799.84</v>
          </cell>
          <cell r="H12">
            <v>399.92</v>
          </cell>
          <cell r="I12">
            <v>20</v>
          </cell>
          <cell r="J12">
            <v>25</v>
          </cell>
          <cell r="K12">
            <v>25</v>
          </cell>
          <cell r="L12">
            <v>484.9</v>
          </cell>
          <cell r="M12">
            <v>99.98</v>
          </cell>
          <cell r="N12">
            <v>5</v>
          </cell>
          <cell r="O12">
            <v>25</v>
          </cell>
          <cell r="P12">
            <v>1334.74</v>
          </cell>
          <cell r="Q12">
            <v>549.9</v>
          </cell>
          <cell r="R12">
            <v>1884.64</v>
          </cell>
          <cell r="S12">
            <v>215</v>
          </cell>
          <cell r="T12">
            <v>215</v>
          </cell>
        </row>
        <row r="13">
          <cell r="B13" t="str">
            <v>孙都喜</v>
          </cell>
          <cell r="C13" t="str">
            <v>650102197310030039</v>
          </cell>
          <cell r="D13" t="str">
            <v>新疆总工会</v>
          </cell>
          <cell r="E13" t="str">
            <v>4,999.00</v>
          </cell>
          <cell r="F13">
            <v>4620</v>
          </cell>
          <cell r="G13">
            <v>799.84</v>
          </cell>
          <cell r="H13">
            <v>399.92</v>
          </cell>
          <cell r="I13">
            <v>20</v>
          </cell>
          <cell r="J13">
            <v>25</v>
          </cell>
          <cell r="K13">
            <v>25</v>
          </cell>
          <cell r="L13">
            <v>484.9</v>
          </cell>
          <cell r="M13">
            <v>99.98</v>
          </cell>
          <cell r="N13">
            <v>5</v>
          </cell>
          <cell r="O13">
            <v>25</v>
          </cell>
          <cell r="P13">
            <v>1334.74</v>
          </cell>
          <cell r="Q13">
            <v>549.9</v>
          </cell>
          <cell r="R13">
            <v>1884.64</v>
          </cell>
          <cell r="S13">
            <v>231</v>
          </cell>
          <cell r="T13">
            <v>231</v>
          </cell>
        </row>
        <row r="14">
          <cell r="B14" t="str">
            <v>吕庆威</v>
          </cell>
          <cell r="C14" t="str">
            <v>65010519720910133X</v>
          </cell>
          <cell r="D14" t="str">
            <v>新疆总工会</v>
          </cell>
          <cell r="E14" t="str">
            <v>4,999.00</v>
          </cell>
          <cell r="F14">
            <v>4480</v>
          </cell>
          <cell r="G14">
            <v>799.84</v>
          </cell>
          <cell r="H14">
            <v>399.92</v>
          </cell>
          <cell r="I14">
            <v>20</v>
          </cell>
          <cell r="J14">
            <v>25</v>
          </cell>
          <cell r="K14">
            <v>25</v>
          </cell>
          <cell r="L14">
            <v>484.9</v>
          </cell>
          <cell r="M14">
            <v>99.98</v>
          </cell>
          <cell r="N14">
            <v>5</v>
          </cell>
          <cell r="O14">
            <v>25</v>
          </cell>
          <cell r="P14">
            <v>1334.74</v>
          </cell>
          <cell r="Q14">
            <v>549.9</v>
          </cell>
          <cell r="R14">
            <v>1884.64</v>
          </cell>
          <cell r="S14">
            <v>224</v>
          </cell>
          <cell r="T14">
            <v>224</v>
          </cell>
        </row>
        <row r="15">
          <cell r="B15" t="str">
            <v>刘虎田</v>
          </cell>
          <cell r="C15" t="str">
            <v>610322197110035811</v>
          </cell>
          <cell r="D15" t="str">
            <v>新疆总工会</v>
          </cell>
          <cell r="E15">
            <v>0</v>
          </cell>
          <cell r="F15">
            <v>4300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215</v>
          </cell>
          <cell r="T15">
            <v>215</v>
          </cell>
        </row>
        <row r="16">
          <cell r="B16" t="str">
            <v>常宝轩</v>
          </cell>
          <cell r="C16" t="str">
            <v>610431200002070616</v>
          </cell>
          <cell r="D16" t="str">
            <v>市场部</v>
          </cell>
          <cell r="E16" t="str">
            <v>4,999.00</v>
          </cell>
          <cell r="F16">
            <v>2070</v>
          </cell>
          <cell r="G16">
            <v>799.84</v>
          </cell>
          <cell r="H16">
            <v>399.92</v>
          </cell>
          <cell r="I16">
            <v>20</v>
          </cell>
          <cell r="J16">
            <v>25</v>
          </cell>
          <cell r="K16">
            <v>25</v>
          </cell>
          <cell r="L16">
            <v>484.9</v>
          </cell>
          <cell r="M16">
            <v>99.98</v>
          </cell>
          <cell r="N16">
            <v>5</v>
          </cell>
          <cell r="O16">
            <v>25</v>
          </cell>
          <cell r="P16">
            <v>1334.74</v>
          </cell>
          <cell r="Q16">
            <v>549.9</v>
          </cell>
          <cell r="R16">
            <v>1884.64</v>
          </cell>
          <cell r="S16">
            <v>104</v>
          </cell>
          <cell r="T16">
            <v>104</v>
          </cell>
        </row>
        <row r="17">
          <cell r="B17" t="str">
            <v>唐新梅</v>
          </cell>
          <cell r="C17" t="str">
            <v>532527199908022925</v>
          </cell>
          <cell r="D17" t="str">
            <v>综合部</v>
          </cell>
          <cell r="E17" t="str">
            <v>4,999.00</v>
          </cell>
          <cell r="F17">
            <v>2070</v>
          </cell>
          <cell r="G17">
            <v>799.84</v>
          </cell>
          <cell r="H17">
            <v>399.92</v>
          </cell>
          <cell r="I17">
            <v>20</v>
          </cell>
          <cell r="J17">
            <v>25</v>
          </cell>
          <cell r="K17">
            <v>25</v>
          </cell>
          <cell r="L17">
            <v>484.9</v>
          </cell>
          <cell r="M17">
            <v>99.98</v>
          </cell>
          <cell r="N17">
            <v>5</v>
          </cell>
          <cell r="O17">
            <v>25</v>
          </cell>
          <cell r="P17">
            <v>1334.74</v>
          </cell>
          <cell r="Q17">
            <v>549.9</v>
          </cell>
          <cell r="R17">
            <v>1884.64</v>
          </cell>
          <cell r="S17">
            <v>104</v>
          </cell>
          <cell r="T17">
            <v>104</v>
          </cell>
        </row>
        <row r="18">
          <cell r="B18" t="str">
            <v>胡月蕊</v>
          </cell>
          <cell r="C18" t="str">
            <v>530127199912230029</v>
          </cell>
          <cell r="D18" t="str">
            <v>综合部</v>
          </cell>
          <cell r="E18" t="str">
            <v>4,999.00</v>
          </cell>
          <cell r="F18">
            <v>2070</v>
          </cell>
          <cell r="G18">
            <v>799.84</v>
          </cell>
          <cell r="H18">
            <v>399.92</v>
          </cell>
          <cell r="I18">
            <v>20</v>
          </cell>
          <cell r="J18">
            <v>25</v>
          </cell>
          <cell r="K18">
            <v>25</v>
          </cell>
          <cell r="L18">
            <v>484.9</v>
          </cell>
          <cell r="M18">
            <v>99.98</v>
          </cell>
          <cell r="N18">
            <v>5</v>
          </cell>
          <cell r="O18">
            <v>25</v>
          </cell>
          <cell r="P18">
            <v>1334.74</v>
          </cell>
          <cell r="Q18">
            <v>549.9</v>
          </cell>
          <cell r="R18">
            <v>1884.64</v>
          </cell>
          <cell r="S18">
            <v>104</v>
          </cell>
          <cell r="T18">
            <v>104</v>
          </cell>
        </row>
        <row r="19">
          <cell r="B19" t="str">
            <v>唐甜甜</v>
          </cell>
          <cell r="C19" t="str">
            <v>610721200510105129</v>
          </cell>
          <cell r="D19" t="str">
            <v>市场部</v>
          </cell>
          <cell r="E19" t="str">
            <v>4,999.00</v>
          </cell>
          <cell r="F19">
            <v>2070</v>
          </cell>
          <cell r="G19">
            <v>799.84</v>
          </cell>
          <cell r="H19">
            <v>399.92</v>
          </cell>
          <cell r="I19">
            <v>20</v>
          </cell>
          <cell r="J19">
            <v>25</v>
          </cell>
          <cell r="K19">
            <v>25</v>
          </cell>
          <cell r="L19">
            <v>484.9</v>
          </cell>
          <cell r="M19">
            <v>99.98</v>
          </cell>
          <cell r="N19">
            <v>5</v>
          </cell>
          <cell r="O19">
            <v>25</v>
          </cell>
          <cell r="P19">
            <v>1334.74</v>
          </cell>
          <cell r="Q19">
            <v>549.9</v>
          </cell>
          <cell r="R19">
            <v>1884.64</v>
          </cell>
          <cell r="S19">
            <v>104</v>
          </cell>
          <cell r="T19">
            <v>104</v>
          </cell>
        </row>
        <row r="20">
          <cell r="B20" t="str">
            <v>阿米娜·吾布利哈斯木</v>
          </cell>
          <cell r="C20" t="str">
            <v>650102198602123020</v>
          </cell>
          <cell r="D20" t="str">
            <v>八一中学</v>
          </cell>
          <cell r="E20" t="str">
            <v>4,999.00</v>
          </cell>
          <cell r="F20">
            <v>2070</v>
          </cell>
          <cell r="G20">
            <v>799.84</v>
          </cell>
          <cell r="H20">
            <v>399.92</v>
          </cell>
          <cell r="I20">
            <v>20</v>
          </cell>
          <cell r="J20">
            <v>25</v>
          </cell>
          <cell r="K20">
            <v>25</v>
          </cell>
          <cell r="L20">
            <v>484.9</v>
          </cell>
          <cell r="M20">
            <v>99.98</v>
          </cell>
          <cell r="N20">
            <v>5</v>
          </cell>
          <cell r="O20">
            <v>25</v>
          </cell>
          <cell r="P20">
            <v>1334.74</v>
          </cell>
          <cell r="Q20">
            <v>549.9</v>
          </cell>
          <cell r="R20">
            <v>1884.64</v>
          </cell>
          <cell r="S20">
            <v>104</v>
          </cell>
          <cell r="T20">
            <v>104</v>
          </cell>
        </row>
        <row r="21">
          <cell r="B21" t="str">
            <v>许鸽鸽</v>
          </cell>
          <cell r="C21" t="str">
            <v>659001198907094829</v>
          </cell>
          <cell r="D21" t="str">
            <v>市场部</v>
          </cell>
          <cell r="E21" t="str">
            <v>4,999.00</v>
          </cell>
          <cell r="F21">
            <v>2070</v>
          </cell>
          <cell r="G21">
            <v>799.84</v>
          </cell>
          <cell r="H21">
            <v>399.92</v>
          </cell>
          <cell r="I21">
            <v>20</v>
          </cell>
          <cell r="J21">
            <v>25</v>
          </cell>
          <cell r="K21">
            <v>25</v>
          </cell>
          <cell r="L21">
            <v>484.9</v>
          </cell>
          <cell r="M21">
            <v>99.98</v>
          </cell>
          <cell r="N21">
            <v>5</v>
          </cell>
          <cell r="O21">
            <v>25</v>
          </cell>
          <cell r="P21">
            <v>1334.74</v>
          </cell>
          <cell r="Q21">
            <v>549.9</v>
          </cell>
          <cell r="R21">
            <v>1884.64</v>
          </cell>
          <cell r="S21">
            <v>104</v>
          </cell>
          <cell r="T21">
            <v>104</v>
          </cell>
        </row>
        <row r="22">
          <cell r="B22" t="str">
            <v>甄玉琪</v>
          </cell>
          <cell r="C22" t="str">
            <v>652323199109172610</v>
          </cell>
          <cell r="D22" t="str">
            <v>总经办</v>
          </cell>
          <cell r="E22">
            <v>12000</v>
          </cell>
          <cell r="F22">
            <v>12000</v>
          </cell>
          <cell r="G22">
            <v>1920</v>
          </cell>
          <cell r="H22">
            <v>960</v>
          </cell>
          <cell r="I22">
            <v>48</v>
          </cell>
          <cell r="J22">
            <v>60</v>
          </cell>
          <cell r="K22">
            <v>60</v>
          </cell>
          <cell r="L22">
            <v>1164</v>
          </cell>
          <cell r="M22">
            <v>240</v>
          </cell>
          <cell r="N22">
            <v>12</v>
          </cell>
          <cell r="O22">
            <v>60</v>
          </cell>
          <cell r="P22">
            <v>3204</v>
          </cell>
          <cell r="Q22">
            <v>1320</v>
          </cell>
          <cell r="R22">
            <v>4524</v>
          </cell>
          <cell r="S22">
            <v>600</v>
          </cell>
          <cell r="T22">
            <v>600</v>
          </cell>
        </row>
        <row r="23">
          <cell r="B23" t="str">
            <v>克尔曼·吾布力</v>
          </cell>
          <cell r="C23" t="str">
            <v>653127199712160054</v>
          </cell>
          <cell r="D23" t="str">
            <v>综合部</v>
          </cell>
          <cell r="E23" t="str">
            <v>4,999.00</v>
          </cell>
          <cell r="F23">
            <v>2070</v>
          </cell>
          <cell r="G23">
            <v>799.84</v>
          </cell>
          <cell r="H23">
            <v>399.92</v>
          </cell>
          <cell r="I23">
            <v>20</v>
          </cell>
          <cell r="J23">
            <v>25</v>
          </cell>
          <cell r="K23">
            <v>25</v>
          </cell>
          <cell r="L23">
            <v>484.9</v>
          </cell>
          <cell r="M23">
            <v>99.98</v>
          </cell>
          <cell r="N23">
            <v>5</v>
          </cell>
          <cell r="O23">
            <v>25</v>
          </cell>
          <cell r="P23">
            <v>1334.74</v>
          </cell>
          <cell r="Q23">
            <v>549.9</v>
          </cell>
          <cell r="R23">
            <v>1884.64</v>
          </cell>
          <cell r="S23">
            <v>104</v>
          </cell>
          <cell r="T23">
            <v>104</v>
          </cell>
        </row>
        <row r="24">
          <cell r="B24" t="str">
            <v>顾金津</v>
          </cell>
          <cell r="C24" t="str">
            <v>41272119910901342X</v>
          </cell>
          <cell r="D24" t="str">
            <v>八一中学</v>
          </cell>
          <cell r="E24" t="str">
            <v>4,999.00</v>
          </cell>
          <cell r="F24">
            <v>2070</v>
          </cell>
          <cell r="G24">
            <v>799.84</v>
          </cell>
          <cell r="H24">
            <v>399.92</v>
          </cell>
          <cell r="I24">
            <v>20</v>
          </cell>
          <cell r="J24">
            <v>25</v>
          </cell>
          <cell r="K24">
            <v>25</v>
          </cell>
          <cell r="L24">
            <v>484.9</v>
          </cell>
          <cell r="M24">
            <v>99.98</v>
          </cell>
          <cell r="N24">
            <v>5</v>
          </cell>
          <cell r="O24">
            <v>25</v>
          </cell>
          <cell r="P24">
            <v>1334.74</v>
          </cell>
          <cell r="Q24">
            <v>549.9</v>
          </cell>
          <cell r="R24">
            <v>1884.64</v>
          </cell>
          <cell r="S24">
            <v>104</v>
          </cell>
          <cell r="T24">
            <v>104</v>
          </cell>
        </row>
        <row r="25">
          <cell r="B25" t="str">
            <v>周慧敏</v>
          </cell>
          <cell r="C25" t="str">
            <v>410221200204277665</v>
          </cell>
          <cell r="D25" t="str">
            <v>图书馆</v>
          </cell>
          <cell r="E25" t="str">
            <v>4,999.00</v>
          </cell>
          <cell r="F25">
            <v>2070</v>
          </cell>
          <cell r="G25">
            <v>799.84</v>
          </cell>
          <cell r="H25">
            <v>399.92</v>
          </cell>
          <cell r="I25">
            <v>20</v>
          </cell>
          <cell r="J25">
            <v>25</v>
          </cell>
          <cell r="K25">
            <v>25</v>
          </cell>
          <cell r="L25">
            <v>484.9</v>
          </cell>
          <cell r="M25">
            <v>99.98</v>
          </cell>
          <cell r="N25">
            <v>5</v>
          </cell>
          <cell r="O25">
            <v>25</v>
          </cell>
          <cell r="P25">
            <v>1334.74</v>
          </cell>
          <cell r="Q25">
            <v>549.9</v>
          </cell>
          <cell r="R25">
            <v>1884.64</v>
          </cell>
          <cell r="S25">
            <v>104</v>
          </cell>
          <cell r="T25">
            <v>104</v>
          </cell>
        </row>
        <row r="26">
          <cell r="B26" t="str">
            <v>黄亮</v>
          </cell>
          <cell r="C26" t="str">
            <v>652523197810240513</v>
          </cell>
          <cell r="D26" t="str">
            <v>新疆救助站</v>
          </cell>
          <cell r="E26" t="str">
            <v>4,999.00</v>
          </cell>
          <cell r="F26">
            <v>0</v>
          </cell>
          <cell r="G26">
            <v>799.84</v>
          </cell>
          <cell r="H26">
            <v>399.92</v>
          </cell>
          <cell r="I26">
            <v>20</v>
          </cell>
          <cell r="J26">
            <v>25</v>
          </cell>
          <cell r="K26">
            <v>25</v>
          </cell>
          <cell r="L26">
            <v>484.9</v>
          </cell>
          <cell r="M26">
            <v>99.98</v>
          </cell>
          <cell r="N26">
            <v>5</v>
          </cell>
          <cell r="O26">
            <v>25</v>
          </cell>
          <cell r="P26">
            <v>1334.74</v>
          </cell>
          <cell r="Q26">
            <v>549.9</v>
          </cell>
          <cell r="R26">
            <v>1884.64</v>
          </cell>
          <cell r="S26">
            <v>0</v>
          </cell>
          <cell r="T26">
            <v>0</v>
          </cell>
        </row>
        <row r="27">
          <cell r="B27" t="str">
            <v>夏代提古丽·吐尔迪</v>
          </cell>
          <cell r="C27" t="str">
            <v>652123198810052021</v>
          </cell>
          <cell r="D27" t="str">
            <v>新疆救助站</v>
          </cell>
          <cell r="E27" t="str">
            <v>4,999.00</v>
          </cell>
          <cell r="F27">
            <v>0</v>
          </cell>
          <cell r="G27">
            <v>799.84</v>
          </cell>
          <cell r="H27">
            <v>399.92</v>
          </cell>
          <cell r="I27">
            <v>20</v>
          </cell>
          <cell r="J27">
            <v>25</v>
          </cell>
          <cell r="K27">
            <v>25</v>
          </cell>
          <cell r="L27">
            <v>484.9</v>
          </cell>
          <cell r="M27">
            <v>99.98</v>
          </cell>
          <cell r="N27">
            <v>5</v>
          </cell>
          <cell r="O27">
            <v>25</v>
          </cell>
          <cell r="P27">
            <v>1334.74</v>
          </cell>
          <cell r="Q27">
            <v>549.9</v>
          </cell>
          <cell r="R27">
            <v>1884.64</v>
          </cell>
          <cell r="S27">
            <v>0</v>
          </cell>
          <cell r="T27">
            <v>0</v>
          </cell>
        </row>
        <row r="28">
          <cell r="B28" t="str">
            <v>苏玉莲</v>
          </cell>
          <cell r="C28" t="str">
            <v>650103197408284025</v>
          </cell>
          <cell r="D28" t="str">
            <v>新疆救助站</v>
          </cell>
          <cell r="E28" t="str">
            <v>4,999.00</v>
          </cell>
          <cell r="F28">
            <v>0</v>
          </cell>
          <cell r="G28">
            <v>799.84</v>
          </cell>
          <cell r="H28">
            <v>399.92</v>
          </cell>
          <cell r="I28">
            <v>20</v>
          </cell>
          <cell r="J28">
            <v>25</v>
          </cell>
          <cell r="K28">
            <v>25</v>
          </cell>
          <cell r="L28">
            <v>484.9</v>
          </cell>
          <cell r="M28">
            <v>99.98</v>
          </cell>
          <cell r="N28">
            <v>5</v>
          </cell>
          <cell r="O28">
            <v>25</v>
          </cell>
          <cell r="P28">
            <v>1334.74</v>
          </cell>
          <cell r="Q28">
            <v>549.9</v>
          </cell>
          <cell r="R28">
            <v>1884.64</v>
          </cell>
          <cell r="S28">
            <v>0</v>
          </cell>
          <cell r="T28">
            <v>0</v>
          </cell>
        </row>
        <row r="29">
          <cell r="B29" t="str">
            <v>赵兵</v>
          </cell>
          <cell r="C29" t="str">
            <v>650103197608150670</v>
          </cell>
          <cell r="D29" t="str">
            <v>新疆救助站</v>
          </cell>
          <cell r="E29" t="str">
            <v>4,999.00</v>
          </cell>
          <cell r="F29">
            <v>0</v>
          </cell>
          <cell r="G29">
            <v>799.84</v>
          </cell>
          <cell r="H29">
            <v>399.92</v>
          </cell>
          <cell r="I29">
            <v>20</v>
          </cell>
          <cell r="J29">
            <v>25</v>
          </cell>
          <cell r="K29">
            <v>25</v>
          </cell>
          <cell r="L29">
            <v>484.9</v>
          </cell>
          <cell r="M29">
            <v>99.98</v>
          </cell>
          <cell r="N29">
            <v>5</v>
          </cell>
          <cell r="O29">
            <v>25</v>
          </cell>
          <cell r="P29">
            <v>1334.74</v>
          </cell>
          <cell r="Q29">
            <v>549.9</v>
          </cell>
          <cell r="R29">
            <v>1884.64</v>
          </cell>
          <cell r="S29">
            <v>0</v>
          </cell>
          <cell r="T29">
            <v>0</v>
          </cell>
        </row>
        <row r="30">
          <cell r="B30" t="str">
            <v>蒋国兵</v>
          </cell>
          <cell r="C30" t="str">
            <v>650103197401171319</v>
          </cell>
          <cell r="D30" t="str">
            <v>新疆救助站</v>
          </cell>
          <cell r="E30" t="str">
            <v>4,999.00</v>
          </cell>
          <cell r="F30">
            <v>0</v>
          </cell>
          <cell r="G30">
            <v>799.84</v>
          </cell>
          <cell r="H30">
            <v>399.92</v>
          </cell>
          <cell r="I30">
            <v>20</v>
          </cell>
          <cell r="J30">
            <v>25</v>
          </cell>
          <cell r="K30">
            <v>25</v>
          </cell>
          <cell r="L30">
            <v>484.9</v>
          </cell>
          <cell r="M30">
            <v>99.98</v>
          </cell>
          <cell r="N30">
            <v>5</v>
          </cell>
          <cell r="O30">
            <v>25</v>
          </cell>
          <cell r="P30">
            <v>1334.74</v>
          </cell>
          <cell r="Q30">
            <v>549.9</v>
          </cell>
          <cell r="R30">
            <v>1884.64</v>
          </cell>
          <cell r="S30">
            <v>0</v>
          </cell>
          <cell r="T30">
            <v>0</v>
          </cell>
        </row>
        <row r="31">
          <cell r="B31" t="str">
            <v>肖克来提·阿不都拉</v>
          </cell>
          <cell r="C31" t="str">
            <v>650102198005094030</v>
          </cell>
          <cell r="D31" t="str">
            <v>新疆救助站</v>
          </cell>
          <cell r="E31" t="str">
            <v>4,999.00</v>
          </cell>
          <cell r="F31">
            <v>0</v>
          </cell>
          <cell r="G31">
            <v>799.84</v>
          </cell>
          <cell r="H31">
            <v>399.92</v>
          </cell>
          <cell r="I31">
            <v>20</v>
          </cell>
          <cell r="J31">
            <v>25</v>
          </cell>
          <cell r="K31">
            <v>25</v>
          </cell>
          <cell r="L31">
            <v>484.9</v>
          </cell>
          <cell r="M31">
            <v>99.98</v>
          </cell>
          <cell r="N31">
            <v>5</v>
          </cell>
          <cell r="O31">
            <v>25</v>
          </cell>
          <cell r="P31">
            <v>1334.74</v>
          </cell>
          <cell r="Q31">
            <v>549.9</v>
          </cell>
          <cell r="R31">
            <v>1884.64</v>
          </cell>
          <cell r="S31">
            <v>0</v>
          </cell>
          <cell r="T31">
            <v>0</v>
          </cell>
        </row>
        <row r="32">
          <cell r="B32" t="str">
            <v>郭虎</v>
          </cell>
          <cell r="C32" t="str">
            <v>650102197409084539</v>
          </cell>
          <cell r="D32" t="str">
            <v>新疆救助站</v>
          </cell>
          <cell r="E32" t="str">
            <v>4,999.00</v>
          </cell>
          <cell r="F32">
            <v>0</v>
          </cell>
          <cell r="G32">
            <v>799.84</v>
          </cell>
          <cell r="H32">
            <v>399.92</v>
          </cell>
          <cell r="I32">
            <v>20</v>
          </cell>
          <cell r="J32">
            <v>25</v>
          </cell>
          <cell r="K32">
            <v>25</v>
          </cell>
          <cell r="L32">
            <v>484.9</v>
          </cell>
          <cell r="M32">
            <v>99.98</v>
          </cell>
          <cell r="N32">
            <v>5</v>
          </cell>
          <cell r="O32">
            <v>25</v>
          </cell>
          <cell r="P32">
            <v>1334.74</v>
          </cell>
          <cell r="Q32">
            <v>549.9</v>
          </cell>
          <cell r="R32">
            <v>1884.64</v>
          </cell>
          <cell r="S32">
            <v>0</v>
          </cell>
          <cell r="T32">
            <v>0</v>
          </cell>
        </row>
        <row r="33">
          <cell r="B33" t="str">
            <v>肖海文</v>
          </cell>
          <cell r="C33" t="str">
            <v>500234198609033566</v>
          </cell>
          <cell r="D33" t="str">
            <v>八一中学</v>
          </cell>
          <cell r="E33" t="str">
            <v>4,999.00</v>
          </cell>
          <cell r="F33">
            <v>0</v>
          </cell>
          <cell r="G33">
            <v>799.84</v>
          </cell>
          <cell r="H33">
            <v>399.92</v>
          </cell>
          <cell r="I33">
            <v>20</v>
          </cell>
          <cell r="J33">
            <v>25</v>
          </cell>
          <cell r="K33">
            <v>25</v>
          </cell>
          <cell r="L33">
            <v>484.9</v>
          </cell>
          <cell r="M33">
            <v>99.98</v>
          </cell>
          <cell r="N33">
            <v>5</v>
          </cell>
          <cell r="O33">
            <v>25</v>
          </cell>
          <cell r="P33">
            <v>1334.74</v>
          </cell>
          <cell r="Q33">
            <v>549.9</v>
          </cell>
          <cell r="R33">
            <v>1884.64</v>
          </cell>
          <cell r="S33">
            <v>0</v>
          </cell>
          <cell r="T33">
            <v>0</v>
          </cell>
        </row>
        <row r="34">
          <cell r="B34" t="str">
            <v>刘淑萍</v>
          </cell>
          <cell r="C34" t="str">
            <v>65232219870402454X</v>
          </cell>
          <cell r="D34" t="str">
            <v>八一中学</v>
          </cell>
          <cell r="E34" t="str">
            <v>4,999.00</v>
          </cell>
          <cell r="F34">
            <v>0</v>
          </cell>
          <cell r="G34">
            <v>799.84</v>
          </cell>
          <cell r="H34">
            <v>399.92</v>
          </cell>
          <cell r="I34">
            <v>20</v>
          </cell>
          <cell r="J34">
            <v>25</v>
          </cell>
          <cell r="K34">
            <v>25</v>
          </cell>
          <cell r="L34">
            <v>484.9</v>
          </cell>
          <cell r="M34">
            <v>99.98</v>
          </cell>
          <cell r="N34">
            <v>5</v>
          </cell>
          <cell r="O34">
            <v>25</v>
          </cell>
          <cell r="P34">
            <v>1334.74</v>
          </cell>
          <cell r="Q34">
            <v>549.9</v>
          </cell>
          <cell r="R34">
            <v>1884.64</v>
          </cell>
          <cell r="S34">
            <v>0</v>
          </cell>
          <cell r="T34">
            <v>0</v>
          </cell>
        </row>
        <row r="35">
          <cell r="B35" t="str">
            <v>加得拉·加吾达提</v>
          </cell>
          <cell r="C35" t="str">
            <v>654201199108060826</v>
          </cell>
          <cell r="D35" t="str">
            <v>八一中学</v>
          </cell>
          <cell r="E35" t="str">
            <v>4,999.00</v>
          </cell>
          <cell r="F35">
            <v>0</v>
          </cell>
          <cell r="G35">
            <v>799.84</v>
          </cell>
          <cell r="H35">
            <v>399.92</v>
          </cell>
          <cell r="I35">
            <v>20</v>
          </cell>
          <cell r="J35">
            <v>25</v>
          </cell>
          <cell r="K35">
            <v>25</v>
          </cell>
          <cell r="L35">
            <v>484.9</v>
          </cell>
          <cell r="M35">
            <v>99.98</v>
          </cell>
          <cell r="N35">
            <v>5</v>
          </cell>
          <cell r="O35">
            <v>25</v>
          </cell>
          <cell r="P35">
            <v>1334.74</v>
          </cell>
          <cell r="Q35">
            <v>549.9</v>
          </cell>
          <cell r="R35">
            <v>1884.64</v>
          </cell>
          <cell r="S35">
            <v>0</v>
          </cell>
          <cell r="T35">
            <v>0</v>
          </cell>
        </row>
        <row r="36">
          <cell r="B36" t="str">
            <v>任洁</v>
          </cell>
          <cell r="C36" t="str">
            <v>65012119910909002X</v>
          </cell>
          <cell r="D36" t="str">
            <v>八一中学</v>
          </cell>
          <cell r="E36" t="str">
            <v>4,999.00</v>
          </cell>
          <cell r="F36">
            <v>0</v>
          </cell>
          <cell r="G36">
            <v>799.84</v>
          </cell>
          <cell r="H36">
            <v>399.92</v>
          </cell>
          <cell r="I36">
            <v>20</v>
          </cell>
          <cell r="J36">
            <v>25</v>
          </cell>
          <cell r="K36">
            <v>25</v>
          </cell>
          <cell r="L36">
            <v>484.9</v>
          </cell>
          <cell r="M36">
            <v>99.98</v>
          </cell>
          <cell r="N36">
            <v>5</v>
          </cell>
          <cell r="O36">
            <v>25</v>
          </cell>
          <cell r="P36">
            <v>1334.74</v>
          </cell>
          <cell r="Q36">
            <v>549.9</v>
          </cell>
          <cell r="R36">
            <v>1884.64</v>
          </cell>
          <cell r="S36">
            <v>0</v>
          </cell>
          <cell r="T36">
            <v>0</v>
          </cell>
        </row>
        <row r="37">
          <cell r="B37" t="str">
            <v>武锦芸</v>
          </cell>
          <cell r="C37" t="str">
            <v>620422198608238423</v>
          </cell>
          <cell r="D37" t="str">
            <v>八一中学</v>
          </cell>
          <cell r="E37" t="str">
            <v>4,999.00</v>
          </cell>
          <cell r="F37">
            <v>0</v>
          </cell>
          <cell r="G37">
            <v>799.84</v>
          </cell>
          <cell r="H37">
            <v>399.92</v>
          </cell>
          <cell r="I37">
            <v>20</v>
          </cell>
          <cell r="J37">
            <v>25</v>
          </cell>
          <cell r="K37">
            <v>25</v>
          </cell>
          <cell r="L37">
            <v>484.9</v>
          </cell>
          <cell r="M37">
            <v>99.98</v>
          </cell>
          <cell r="N37">
            <v>5</v>
          </cell>
          <cell r="O37">
            <v>25</v>
          </cell>
          <cell r="P37">
            <v>1334.74</v>
          </cell>
          <cell r="Q37">
            <v>549.9</v>
          </cell>
          <cell r="R37">
            <v>1884.64</v>
          </cell>
          <cell r="S37">
            <v>0</v>
          </cell>
          <cell r="T37">
            <v>0</v>
          </cell>
        </row>
        <row r="38">
          <cell r="B38" t="str">
            <v>王圆圆</v>
          </cell>
          <cell r="C38" t="str">
            <v>13092119900807484X</v>
          </cell>
          <cell r="D38" t="str">
            <v>八一中学</v>
          </cell>
          <cell r="E38" t="str">
            <v>4,999.00</v>
          </cell>
          <cell r="F38">
            <v>0</v>
          </cell>
          <cell r="G38">
            <v>799.84</v>
          </cell>
          <cell r="H38">
            <v>399.92</v>
          </cell>
          <cell r="I38">
            <v>20</v>
          </cell>
          <cell r="J38">
            <v>25</v>
          </cell>
          <cell r="K38">
            <v>25</v>
          </cell>
          <cell r="L38">
            <v>484.9</v>
          </cell>
          <cell r="M38">
            <v>99.98</v>
          </cell>
          <cell r="N38">
            <v>5</v>
          </cell>
          <cell r="O38">
            <v>25</v>
          </cell>
          <cell r="P38">
            <v>1334.74</v>
          </cell>
          <cell r="Q38">
            <v>549.9</v>
          </cell>
          <cell r="R38">
            <v>1884.64</v>
          </cell>
          <cell r="S38">
            <v>0</v>
          </cell>
          <cell r="T38">
            <v>0</v>
          </cell>
        </row>
        <row r="39">
          <cell r="B39" t="str">
            <v>陈松</v>
          </cell>
          <cell r="C39" t="str">
            <v>370826199406014034</v>
          </cell>
          <cell r="D39" t="str">
            <v>师专安保</v>
          </cell>
          <cell r="E39" t="str">
            <v>4,999.00</v>
          </cell>
          <cell r="F39">
            <v>2070</v>
          </cell>
          <cell r="G39">
            <v>799.84</v>
          </cell>
          <cell r="H39">
            <v>399.92</v>
          </cell>
          <cell r="I39">
            <v>20</v>
          </cell>
          <cell r="J39">
            <v>25</v>
          </cell>
          <cell r="K39">
            <v>25</v>
          </cell>
          <cell r="L39">
            <v>484.9</v>
          </cell>
          <cell r="M39">
            <v>99.98</v>
          </cell>
          <cell r="N39">
            <v>5</v>
          </cell>
          <cell r="O39">
            <v>25</v>
          </cell>
          <cell r="P39">
            <v>1334.74</v>
          </cell>
          <cell r="Q39">
            <v>549.9</v>
          </cell>
          <cell r="R39">
            <v>1884.64</v>
          </cell>
          <cell r="S39">
            <v>104</v>
          </cell>
          <cell r="T39">
            <v>104</v>
          </cell>
        </row>
        <row r="40">
          <cell r="B40" t="str">
            <v>马丽</v>
          </cell>
          <cell r="C40" t="str">
            <v>650106198911302327</v>
          </cell>
          <cell r="D40" t="str">
            <v>新大保洁</v>
          </cell>
          <cell r="E40" t="str">
            <v>4,999.00</v>
          </cell>
          <cell r="F40">
            <v>0</v>
          </cell>
          <cell r="G40">
            <v>799.84</v>
          </cell>
          <cell r="H40">
            <v>399.92</v>
          </cell>
          <cell r="I40">
            <v>20</v>
          </cell>
          <cell r="J40">
            <v>25</v>
          </cell>
          <cell r="K40">
            <v>25</v>
          </cell>
          <cell r="L40">
            <v>484.9</v>
          </cell>
          <cell r="M40">
            <v>99.98</v>
          </cell>
          <cell r="N40">
            <v>5</v>
          </cell>
          <cell r="O40">
            <v>25</v>
          </cell>
          <cell r="P40">
            <v>1334.74</v>
          </cell>
          <cell r="Q40">
            <v>549.9</v>
          </cell>
          <cell r="R40">
            <v>1884.64</v>
          </cell>
          <cell r="S40">
            <v>0</v>
          </cell>
          <cell r="T40">
            <v>0</v>
          </cell>
        </row>
        <row r="41">
          <cell r="B41" t="str">
            <v>樊红芳</v>
          </cell>
          <cell r="C41" t="str">
            <v>610324197609271824</v>
          </cell>
          <cell r="D41" t="str">
            <v>石河子大学</v>
          </cell>
          <cell r="E41" t="str">
            <v>4,999.00</v>
          </cell>
          <cell r="F41">
            <v>2070</v>
          </cell>
          <cell r="G41">
            <v>799.84</v>
          </cell>
          <cell r="H41">
            <v>399.92</v>
          </cell>
          <cell r="I41">
            <v>20</v>
          </cell>
          <cell r="J41">
            <v>25</v>
          </cell>
          <cell r="K41">
            <v>25</v>
          </cell>
          <cell r="L41">
            <v>484.9</v>
          </cell>
          <cell r="M41">
            <v>99.98</v>
          </cell>
          <cell r="N41">
            <v>5</v>
          </cell>
          <cell r="O41">
            <v>25</v>
          </cell>
          <cell r="P41">
            <v>1334.74</v>
          </cell>
          <cell r="Q41">
            <v>549.9</v>
          </cell>
          <cell r="R41">
            <v>1884.64</v>
          </cell>
          <cell r="S41">
            <v>104</v>
          </cell>
          <cell r="T41">
            <v>104</v>
          </cell>
        </row>
        <row r="42">
          <cell r="B42" t="str">
            <v>吴晓梅</v>
          </cell>
          <cell r="C42" t="str">
            <v>622301199003046508</v>
          </cell>
          <cell r="D42" t="str">
            <v>八一中学</v>
          </cell>
          <cell r="E42" t="str">
            <v>4,999.00</v>
          </cell>
          <cell r="F42">
            <v>2070</v>
          </cell>
          <cell r="G42">
            <v>799.84</v>
          </cell>
          <cell r="H42">
            <v>399.92</v>
          </cell>
          <cell r="I42">
            <v>20</v>
          </cell>
          <cell r="J42">
            <v>25</v>
          </cell>
          <cell r="K42">
            <v>25</v>
          </cell>
          <cell r="L42">
            <v>484.9</v>
          </cell>
          <cell r="M42">
            <v>99.98</v>
          </cell>
          <cell r="N42">
            <v>5</v>
          </cell>
          <cell r="O42">
            <v>25</v>
          </cell>
          <cell r="P42">
            <v>1334.74</v>
          </cell>
          <cell r="Q42">
            <v>549.9</v>
          </cell>
          <cell r="R42">
            <v>1884.64</v>
          </cell>
          <cell r="S42">
            <v>104</v>
          </cell>
          <cell r="T42">
            <v>104</v>
          </cell>
        </row>
        <row r="43">
          <cell r="B43" t="str">
            <v>李友园</v>
          </cell>
          <cell r="C43" t="str">
            <v>532622200103292329</v>
          </cell>
          <cell r="D43" t="str">
            <v>师专物业</v>
          </cell>
          <cell r="E43" t="str">
            <v>4,999.00</v>
          </cell>
          <cell r="F43">
            <v>0</v>
          </cell>
          <cell r="G43">
            <v>799.84</v>
          </cell>
          <cell r="H43">
            <v>399.92</v>
          </cell>
          <cell r="I43">
            <v>20</v>
          </cell>
          <cell r="J43">
            <v>25</v>
          </cell>
          <cell r="K43">
            <v>25</v>
          </cell>
          <cell r="L43">
            <v>484.9</v>
          </cell>
          <cell r="M43">
            <v>99.98</v>
          </cell>
          <cell r="N43">
            <v>5</v>
          </cell>
          <cell r="O43">
            <v>25</v>
          </cell>
          <cell r="P43">
            <v>1334.74</v>
          </cell>
          <cell r="Q43">
            <v>549.9</v>
          </cell>
          <cell r="R43">
            <v>1884.64</v>
          </cell>
          <cell r="S43">
            <v>0</v>
          </cell>
          <cell r="T43">
            <v>0</v>
          </cell>
        </row>
        <row r="44">
          <cell r="B44" t="str">
            <v>王苇</v>
          </cell>
          <cell r="C44" t="str">
            <v>650104197510180739</v>
          </cell>
          <cell r="D44" t="str">
            <v>图书馆</v>
          </cell>
          <cell r="E44" t="str">
            <v>4,999.00</v>
          </cell>
          <cell r="F44">
            <v>0</v>
          </cell>
          <cell r="G44">
            <v>799.84</v>
          </cell>
          <cell r="H44">
            <v>399.92</v>
          </cell>
          <cell r="I44">
            <v>20</v>
          </cell>
          <cell r="J44">
            <v>25</v>
          </cell>
          <cell r="K44">
            <v>25</v>
          </cell>
          <cell r="L44">
            <v>484.9</v>
          </cell>
          <cell r="M44">
            <v>99.98</v>
          </cell>
          <cell r="N44">
            <v>5</v>
          </cell>
          <cell r="O44">
            <v>25</v>
          </cell>
          <cell r="P44">
            <v>1334.74</v>
          </cell>
          <cell r="Q44">
            <v>549.9</v>
          </cell>
          <cell r="R44">
            <v>1884.64</v>
          </cell>
          <cell r="S44">
            <v>0</v>
          </cell>
          <cell r="T44">
            <v>0</v>
          </cell>
        </row>
        <row r="45">
          <cell r="B45" t="str">
            <v>陈志远</v>
          </cell>
          <cell r="C45" t="str">
            <v>650103200108081319</v>
          </cell>
          <cell r="D45" t="str">
            <v>图书馆</v>
          </cell>
          <cell r="E45" t="str">
            <v>4,999.00</v>
          </cell>
          <cell r="F45">
            <v>0</v>
          </cell>
          <cell r="G45">
            <v>799.84</v>
          </cell>
          <cell r="H45">
            <v>399.92</v>
          </cell>
          <cell r="I45">
            <v>20</v>
          </cell>
          <cell r="J45">
            <v>25</v>
          </cell>
          <cell r="K45">
            <v>25</v>
          </cell>
          <cell r="L45">
            <v>484.9</v>
          </cell>
          <cell r="M45">
            <v>99.98</v>
          </cell>
          <cell r="N45">
            <v>5</v>
          </cell>
          <cell r="O45">
            <v>25</v>
          </cell>
          <cell r="P45">
            <v>1334.74</v>
          </cell>
          <cell r="Q45">
            <v>549.9</v>
          </cell>
          <cell r="R45">
            <v>1884.64</v>
          </cell>
          <cell r="S45">
            <v>0</v>
          </cell>
          <cell r="T45">
            <v>0</v>
          </cell>
        </row>
        <row r="46">
          <cell r="B46" t="str">
            <v>胡国振</v>
          </cell>
          <cell r="C46" t="str">
            <v>650103197001282810</v>
          </cell>
          <cell r="D46" t="str">
            <v>图书馆</v>
          </cell>
          <cell r="E46" t="str">
            <v>4,999.00</v>
          </cell>
          <cell r="F46">
            <v>0</v>
          </cell>
          <cell r="G46">
            <v>799.84</v>
          </cell>
          <cell r="H46">
            <v>399.92</v>
          </cell>
          <cell r="I46">
            <v>20</v>
          </cell>
          <cell r="J46">
            <v>25</v>
          </cell>
          <cell r="K46">
            <v>25</v>
          </cell>
          <cell r="L46">
            <v>484.9</v>
          </cell>
          <cell r="M46">
            <v>99.98</v>
          </cell>
          <cell r="N46">
            <v>5</v>
          </cell>
          <cell r="O46">
            <v>25</v>
          </cell>
          <cell r="P46">
            <v>1334.74</v>
          </cell>
          <cell r="Q46">
            <v>549.9</v>
          </cell>
          <cell r="R46">
            <v>1884.64</v>
          </cell>
          <cell r="S46">
            <v>0</v>
          </cell>
          <cell r="T46">
            <v>0</v>
          </cell>
        </row>
        <row r="47">
          <cell r="B47" t="str">
            <v>温金春</v>
          </cell>
          <cell r="C47" t="str">
            <v>140430198206264819</v>
          </cell>
          <cell r="D47" t="str">
            <v>图书馆</v>
          </cell>
          <cell r="E47" t="str">
            <v>4,999.00</v>
          </cell>
          <cell r="F47">
            <v>0</v>
          </cell>
          <cell r="G47">
            <v>799.84</v>
          </cell>
          <cell r="H47">
            <v>399.92</v>
          </cell>
          <cell r="I47">
            <v>20</v>
          </cell>
          <cell r="J47">
            <v>25</v>
          </cell>
          <cell r="K47">
            <v>25</v>
          </cell>
          <cell r="L47">
            <v>484.9</v>
          </cell>
          <cell r="M47">
            <v>99.98</v>
          </cell>
          <cell r="N47">
            <v>5</v>
          </cell>
          <cell r="O47">
            <v>25</v>
          </cell>
          <cell r="P47">
            <v>1334.74</v>
          </cell>
          <cell r="Q47">
            <v>549.9</v>
          </cell>
          <cell r="R47">
            <v>1884.64</v>
          </cell>
          <cell r="S47">
            <v>0</v>
          </cell>
          <cell r="T47">
            <v>0</v>
          </cell>
        </row>
        <row r="48">
          <cell r="B48" t="str">
            <v>林涛</v>
          </cell>
          <cell r="C48" t="str">
            <v>650103198308256013</v>
          </cell>
          <cell r="D48" t="str">
            <v>图书馆</v>
          </cell>
          <cell r="E48" t="str">
            <v>4,999.00</v>
          </cell>
          <cell r="F48">
            <v>0</v>
          </cell>
          <cell r="G48">
            <v>799.84</v>
          </cell>
          <cell r="H48">
            <v>399.92</v>
          </cell>
          <cell r="I48">
            <v>20</v>
          </cell>
          <cell r="J48">
            <v>25</v>
          </cell>
          <cell r="K48">
            <v>25</v>
          </cell>
          <cell r="L48">
            <v>484.9</v>
          </cell>
          <cell r="M48">
            <v>99.98</v>
          </cell>
          <cell r="N48">
            <v>5</v>
          </cell>
          <cell r="O48">
            <v>25</v>
          </cell>
          <cell r="P48">
            <v>1334.74</v>
          </cell>
          <cell r="Q48">
            <v>549.9</v>
          </cell>
          <cell r="R48">
            <v>1884.64</v>
          </cell>
          <cell r="S48">
            <v>0</v>
          </cell>
          <cell r="T48">
            <v>0</v>
          </cell>
        </row>
        <row r="49">
          <cell r="B49" t="str">
            <v>曹文生</v>
          </cell>
          <cell r="C49" t="str">
            <v>650104196905192510</v>
          </cell>
          <cell r="D49" t="str">
            <v>图书馆</v>
          </cell>
          <cell r="E49" t="str">
            <v>4,999.00</v>
          </cell>
          <cell r="F49">
            <v>0</v>
          </cell>
          <cell r="G49">
            <v>799.84</v>
          </cell>
          <cell r="H49">
            <v>399.92</v>
          </cell>
          <cell r="I49">
            <v>20</v>
          </cell>
          <cell r="J49">
            <v>25</v>
          </cell>
          <cell r="K49">
            <v>25</v>
          </cell>
          <cell r="L49">
            <v>484.9</v>
          </cell>
          <cell r="M49">
            <v>99.98</v>
          </cell>
          <cell r="N49">
            <v>5</v>
          </cell>
          <cell r="O49">
            <v>25</v>
          </cell>
          <cell r="P49">
            <v>1334.74</v>
          </cell>
          <cell r="Q49">
            <v>549.9</v>
          </cell>
          <cell r="R49">
            <v>1884.64</v>
          </cell>
          <cell r="S49">
            <v>0</v>
          </cell>
          <cell r="T49">
            <v>0</v>
          </cell>
        </row>
        <row r="50">
          <cell r="B50" t="str">
            <v>胡小波</v>
          </cell>
          <cell r="C50" t="str">
            <v>650103196904253215</v>
          </cell>
          <cell r="D50" t="str">
            <v>图书馆</v>
          </cell>
          <cell r="E50" t="str">
            <v>4,999.00</v>
          </cell>
          <cell r="F50">
            <v>0</v>
          </cell>
          <cell r="G50">
            <v>799.84</v>
          </cell>
          <cell r="H50">
            <v>399.92</v>
          </cell>
          <cell r="I50">
            <v>20</v>
          </cell>
          <cell r="J50">
            <v>25</v>
          </cell>
          <cell r="K50">
            <v>25</v>
          </cell>
          <cell r="L50">
            <v>484.9</v>
          </cell>
          <cell r="M50">
            <v>99.98</v>
          </cell>
          <cell r="N50">
            <v>5</v>
          </cell>
          <cell r="O50">
            <v>25</v>
          </cell>
          <cell r="P50">
            <v>1334.74</v>
          </cell>
          <cell r="Q50">
            <v>549.9</v>
          </cell>
          <cell r="R50">
            <v>1884.64</v>
          </cell>
          <cell r="S50">
            <v>0</v>
          </cell>
          <cell r="T50">
            <v>0</v>
          </cell>
        </row>
        <row r="51">
          <cell r="B51" t="str">
            <v>李永成</v>
          </cell>
          <cell r="C51" t="str">
            <v>650103196810306013</v>
          </cell>
          <cell r="D51" t="str">
            <v>图书馆</v>
          </cell>
          <cell r="E51" t="str">
            <v>4,999.00</v>
          </cell>
          <cell r="F51">
            <v>0</v>
          </cell>
          <cell r="G51">
            <v>799.84</v>
          </cell>
          <cell r="H51">
            <v>399.92</v>
          </cell>
          <cell r="I51">
            <v>20</v>
          </cell>
          <cell r="J51">
            <v>25</v>
          </cell>
          <cell r="K51">
            <v>25</v>
          </cell>
          <cell r="L51">
            <v>484.9</v>
          </cell>
          <cell r="M51">
            <v>99.98</v>
          </cell>
          <cell r="N51">
            <v>5</v>
          </cell>
          <cell r="O51">
            <v>25</v>
          </cell>
          <cell r="P51">
            <v>1334.74</v>
          </cell>
          <cell r="Q51">
            <v>549.9</v>
          </cell>
          <cell r="R51">
            <v>1884.64</v>
          </cell>
          <cell r="S51">
            <v>0</v>
          </cell>
          <cell r="T51">
            <v>0</v>
          </cell>
        </row>
        <row r="52">
          <cell r="B52" t="str">
            <v>罗华炜</v>
          </cell>
          <cell r="C52" t="str">
            <v>65010519860207191X</v>
          </cell>
          <cell r="D52" t="str">
            <v>图书馆</v>
          </cell>
          <cell r="E52" t="str">
            <v>4,999.00</v>
          </cell>
          <cell r="F52">
            <v>0</v>
          </cell>
          <cell r="G52">
            <v>799.84</v>
          </cell>
          <cell r="H52">
            <v>399.92</v>
          </cell>
          <cell r="I52">
            <v>20</v>
          </cell>
          <cell r="J52">
            <v>25</v>
          </cell>
          <cell r="K52">
            <v>25</v>
          </cell>
          <cell r="L52">
            <v>484.9</v>
          </cell>
          <cell r="M52">
            <v>99.98</v>
          </cell>
          <cell r="N52">
            <v>5</v>
          </cell>
          <cell r="O52">
            <v>25</v>
          </cell>
          <cell r="P52">
            <v>1334.74</v>
          </cell>
          <cell r="Q52">
            <v>549.9</v>
          </cell>
          <cell r="R52">
            <v>1884.64</v>
          </cell>
          <cell r="S52">
            <v>0</v>
          </cell>
          <cell r="T52">
            <v>0</v>
          </cell>
        </row>
        <row r="53">
          <cell r="B53" t="str">
            <v>王元方</v>
          </cell>
          <cell r="C53" t="str">
            <v>650102197501296219</v>
          </cell>
          <cell r="D53" t="str">
            <v>图书馆</v>
          </cell>
          <cell r="E53" t="str">
            <v>4,999.00</v>
          </cell>
          <cell r="F53">
            <v>0</v>
          </cell>
          <cell r="G53">
            <v>799.84</v>
          </cell>
          <cell r="H53">
            <v>399.92</v>
          </cell>
          <cell r="I53">
            <v>20</v>
          </cell>
          <cell r="J53">
            <v>25</v>
          </cell>
          <cell r="K53">
            <v>25</v>
          </cell>
          <cell r="L53">
            <v>484.9</v>
          </cell>
          <cell r="M53">
            <v>99.98</v>
          </cell>
          <cell r="N53">
            <v>5</v>
          </cell>
          <cell r="O53">
            <v>25</v>
          </cell>
          <cell r="P53">
            <v>1334.74</v>
          </cell>
          <cell r="Q53">
            <v>549.9</v>
          </cell>
          <cell r="R53">
            <v>1884.64</v>
          </cell>
          <cell r="S53">
            <v>0</v>
          </cell>
          <cell r="T53">
            <v>0</v>
          </cell>
        </row>
        <row r="54">
          <cell r="B54" t="str">
            <v>陈祖玉</v>
          </cell>
          <cell r="C54" t="str">
            <v>652302197809204328</v>
          </cell>
          <cell r="D54" t="str">
            <v>图书馆</v>
          </cell>
          <cell r="E54" t="str">
            <v>4,999.00</v>
          </cell>
          <cell r="F54">
            <v>0</v>
          </cell>
          <cell r="G54">
            <v>799.84</v>
          </cell>
          <cell r="H54">
            <v>399.92</v>
          </cell>
          <cell r="I54">
            <v>20</v>
          </cell>
          <cell r="J54">
            <v>25</v>
          </cell>
          <cell r="K54">
            <v>25</v>
          </cell>
          <cell r="L54">
            <v>484.9</v>
          </cell>
          <cell r="M54">
            <v>99.98</v>
          </cell>
          <cell r="N54">
            <v>5</v>
          </cell>
          <cell r="O54">
            <v>25</v>
          </cell>
          <cell r="P54">
            <v>1334.74</v>
          </cell>
          <cell r="Q54">
            <v>549.9</v>
          </cell>
          <cell r="R54">
            <v>1884.64</v>
          </cell>
          <cell r="S54">
            <v>0</v>
          </cell>
          <cell r="T54">
            <v>0</v>
          </cell>
        </row>
        <row r="55">
          <cell r="B55" t="str">
            <v>赵小可</v>
          </cell>
          <cell r="C55" t="str">
            <v>411082198210277226</v>
          </cell>
          <cell r="D55" t="str">
            <v>图书馆</v>
          </cell>
          <cell r="E55" t="str">
            <v>4,999.00</v>
          </cell>
          <cell r="F55">
            <v>0</v>
          </cell>
          <cell r="G55">
            <v>799.84</v>
          </cell>
          <cell r="H55">
            <v>399.92</v>
          </cell>
          <cell r="I55">
            <v>20</v>
          </cell>
          <cell r="J55">
            <v>25</v>
          </cell>
          <cell r="K55">
            <v>25</v>
          </cell>
          <cell r="L55">
            <v>484.9</v>
          </cell>
          <cell r="M55">
            <v>99.98</v>
          </cell>
          <cell r="N55">
            <v>5</v>
          </cell>
          <cell r="O55">
            <v>25</v>
          </cell>
          <cell r="P55">
            <v>1334.74</v>
          </cell>
          <cell r="Q55">
            <v>549.9</v>
          </cell>
          <cell r="R55">
            <v>1884.64</v>
          </cell>
          <cell r="S55">
            <v>0</v>
          </cell>
          <cell r="T55">
            <v>0</v>
          </cell>
        </row>
        <row r="56">
          <cell r="B56" t="str">
            <v>卢艳梅</v>
          </cell>
          <cell r="C56" t="str">
            <v>412326198909156387</v>
          </cell>
          <cell r="D56" t="str">
            <v>图书馆</v>
          </cell>
          <cell r="E56" t="str">
            <v>4,999.00</v>
          </cell>
          <cell r="F56">
            <v>0</v>
          </cell>
          <cell r="G56">
            <v>799.84</v>
          </cell>
          <cell r="H56">
            <v>399.92</v>
          </cell>
          <cell r="I56">
            <v>20</v>
          </cell>
          <cell r="J56">
            <v>25</v>
          </cell>
          <cell r="K56">
            <v>25</v>
          </cell>
          <cell r="L56">
            <v>484.9</v>
          </cell>
          <cell r="M56">
            <v>99.98</v>
          </cell>
          <cell r="N56">
            <v>5</v>
          </cell>
          <cell r="O56">
            <v>25</v>
          </cell>
          <cell r="P56">
            <v>1334.74</v>
          </cell>
          <cell r="Q56">
            <v>549.9</v>
          </cell>
          <cell r="R56">
            <v>1884.64</v>
          </cell>
          <cell r="S56">
            <v>0</v>
          </cell>
          <cell r="T56">
            <v>0</v>
          </cell>
        </row>
        <row r="57">
          <cell r="B57" t="str">
            <v>马春艳</v>
          </cell>
          <cell r="C57" t="str">
            <v>650108197205191023</v>
          </cell>
          <cell r="D57" t="str">
            <v>图书馆</v>
          </cell>
          <cell r="E57" t="str">
            <v>4,999.00</v>
          </cell>
          <cell r="F57">
            <v>0</v>
          </cell>
          <cell r="G57">
            <v>799.84</v>
          </cell>
          <cell r="H57">
            <v>399.92</v>
          </cell>
          <cell r="I57">
            <v>20</v>
          </cell>
          <cell r="J57">
            <v>25</v>
          </cell>
          <cell r="K57">
            <v>25</v>
          </cell>
          <cell r="L57">
            <v>484.9</v>
          </cell>
          <cell r="M57">
            <v>99.98</v>
          </cell>
          <cell r="N57">
            <v>5</v>
          </cell>
          <cell r="O57">
            <v>25</v>
          </cell>
          <cell r="P57">
            <v>1334.74</v>
          </cell>
          <cell r="Q57">
            <v>549.9</v>
          </cell>
          <cell r="R57">
            <v>1884.64</v>
          </cell>
          <cell r="S57">
            <v>0</v>
          </cell>
          <cell r="T57">
            <v>0</v>
          </cell>
        </row>
        <row r="58">
          <cell r="B58" t="str">
            <v>王新艳</v>
          </cell>
          <cell r="C58" t="str">
            <v>65010319751120322X</v>
          </cell>
          <cell r="D58" t="str">
            <v>图书馆</v>
          </cell>
          <cell r="E58" t="str">
            <v>4,999.00</v>
          </cell>
          <cell r="F58">
            <v>0</v>
          </cell>
          <cell r="G58">
            <v>799.84</v>
          </cell>
          <cell r="H58">
            <v>399.92</v>
          </cell>
          <cell r="I58">
            <v>20</v>
          </cell>
          <cell r="J58">
            <v>25</v>
          </cell>
          <cell r="K58">
            <v>25</v>
          </cell>
          <cell r="L58">
            <v>484.9</v>
          </cell>
          <cell r="M58">
            <v>99.98</v>
          </cell>
          <cell r="N58">
            <v>5</v>
          </cell>
          <cell r="O58">
            <v>25</v>
          </cell>
          <cell r="P58">
            <v>1334.74</v>
          </cell>
          <cell r="Q58">
            <v>549.9</v>
          </cell>
          <cell r="R58">
            <v>1884.64</v>
          </cell>
          <cell r="S58">
            <v>0</v>
          </cell>
          <cell r="T58">
            <v>0</v>
          </cell>
        </row>
        <row r="59">
          <cell r="B59" t="str">
            <v>孙振兰</v>
          </cell>
          <cell r="C59" t="str">
            <v>650104197112030065</v>
          </cell>
          <cell r="D59" t="str">
            <v>图书馆</v>
          </cell>
          <cell r="E59" t="str">
            <v>4,999.00</v>
          </cell>
          <cell r="F59">
            <v>0</v>
          </cell>
          <cell r="G59">
            <v>799.84</v>
          </cell>
          <cell r="H59">
            <v>399.92</v>
          </cell>
          <cell r="I59">
            <v>20</v>
          </cell>
          <cell r="J59">
            <v>25</v>
          </cell>
          <cell r="K59">
            <v>25</v>
          </cell>
          <cell r="L59">
            <v>484.9</v>
          </cell>
          <cell r="M59">
            <v>99.98</v>
          </cell>
          <cell r="N59">
            <v>5</v>
          </cell>
          <cell r="O59">
            <v>25</v>
          </cell>
          <cell r="P59">
            <v>1334.74</v>
          </cell>
          <cell r="Q59">
            <v>549.9</v>
          </cell>
          <cell r="R59">
            <v>1884.64</v>
          </cell>
          <cell r="S59">
            <v>0</v>
          </cell>
          <cell r="T59">
            <v>0</v>
          </cell>
        </row>
        <row r="60">
          <cell r="B60" t="str">
            <v>苏来卡·许库尔</v>
          </cell>
          <cell r="C60" t="str">
            <v>65292219800908552x</v>
          </cell>
          <cell r="D60" t="str">
            <v>图书馆</v>
          </cell>
          <cell r="E60" t="str">
            <v>4,999.00</v>
          </cell>
          <cell r="F60">
            <v>0</v>
          </cell>
          <cell r="G60">
            <v>799.84</v>
          </cell>
          <cell r="H60">
            <v>399.92</v>
          </cell>
          <cell r="I60">
            <v>20</v>
          </cell>
          <cell r="J60">
            <v>25</v>
          </cell>
          <cell r="K60">
            <v>25</v>
          </cell>
          <cell r="L60">
            <v>484.9</v>
          </cell>
          <cell r="M60">
            <v>99.98</v>
          </cell>
          <cell r="N60">
            <v>5</v>
          </cell>
          <cell r="O60">
            <v>25</v>
          </cell>
          <cell r="P60">
            <v>1334.74</v>
          </cell>
          <cell r="Q60">
            <v>549.9</v>
          </cell>
          <cell r="R60">
            <v>1884.64</v>
          </cell>
          <cell r="S60">
            <v>0</v>
          </cell>
          <cell r="T60">
            <v>0</v>
          </cell>
        </row>
        <row r="61">
          <cell r="B61" t="str">
            <v>银花</v>
          </cell>
          <cell r="C61" t="str">
            <v>652523197611073425</v>
          </cell>
          <cell r="D61" t="str">
            <v>图书馆</v>
          </cell>
          <cell r="E61" t="str">
            <v>4,999.00</v>
          </cell>
          <cell r="F61">
            <v>0</v>
          </cell>
          <cell r="G61">
            <v>799.84</v>
          </cell>
          <cell r="H61">
            <v>399.92</v>
          </cell>
          <cell r="I61">
            <v>20</v>
          </cell>
          <cell r="J61">
            <v>25</v>
          </cell>
          <cell r="K61">
            <v>25</v>
          </cell>
          <cell r="L61">
            <v>484.9</v>
          </cell>
          <cell r="M61">
            <v>99.98</v>
          </cell>
          <cell r="N61">
            <v>5</v>
          </cell>
          <cell r="O61">
            <v>25</v>
          </cell>
          <cell r="P61">
            <v>1334.74</v>
          </cell>
          <cell r="Q61">
            <v>549.9</v>
          </cell>
          <cell r="R61">
            <v>1884.64</v>
          </cell>
          <cell r="S61">
            <v>0</v>
          </cell>
          <cell r="T61">
            <v>0</v>
          </cell>
        </row>
        <row r="62">
          <cell r="B62" t="str">
            <v>张月华</v>
          </cell>
          <cell r="C62" t="str">
            <v>650104197404052565</v>
          </cell>
          <cell r="D62" t="str">
            <v>图书馆</v>
          </cell>
          <cell r="E62" t="str">
            <v>4,999.00</v>
          </cell>
          <cell r="F62">
            <v>0</v>
          </cell>
          <cell r="G62">
            <v>799.84</v>
          </cell>
          <cell r="H62">
            <v>399.92</v>
          </cell>
          <cell r="I62">
            <v>20</v>
          </cell>
          <cell r="J62">
            <v>25</v>
          </cell>
          <cell r="K62">
            <v>25</v>
          </cell>
          <cell r="L62">
            <v>484.9</v>
          </cell>
          <cell r="M62">
            <v>99.98</v>
          </cell>
          <cell r="N62">
            <v>5</v>
          </cell>
          <cell r="O62">
            <v>25</v>
          </cell>
          <cell r="P62">
            <v>1334.74</v>
          </cell>
          <cell r="Q62">
            <v>549.9</v>
          </cell>
          <cell r="R62">
            <v>1884.64</v>
          </cell>
          <cell r="S62">
            <v>0</v>
          </cell>
          <cell r="T62">
            <v>0</v>
          </cell>
        </row>
        <row r="63">
          <cell r="B63" t="str">
            <v>阿丽亚·阿里木</v>
          </cell>
          <cell r="C63" t="str">
            <v>652123198502030023</v>
          </cell>
          <cell r="D63" t="str">
            <v>图书馆</v>
          </cell>
          <cell r="E63" t="str">
            <v>4,999.00</v>
          </cell>
          <cell r="F63">
            <v>0</v>
          </cell>
          <cell r="G63">
            <v>799.84</v>
          </cell>
          <cell r="H63">
            <v>399.92</v>
          </cell>
          <cell r="I63">
            <v>20</v>
          </cell>
          <cell r="J63">
            <v>25</v>
          </cell>
          <cell r="K63">
            <v>25</v>
          </cell>
          <cell r="L63">
            <v>484.9</v>
          </cell>
          <cell r="M63">
            <v>99.98</v>
          </cell>
          <cell r="N63">
            <v>5</v>
          </cell>
          <cell r="O63">
            <v>25</v>
          </cell>
          <cell r="P63">
            <v>1334.74</v>
          </cell>
          <cell r="Q63">
            <v>549.9</v>
          </cell>
          <cell r="R63">
            <v>1884.64</v>
          </cell>
          <cell r="S63">
            <v>0</v>
          </cell>
          <cell r="T63">
            <v>0</v>
          </cell>
        </row>
        <row r="64">
          <cell r="B64" t="str">
            <v>热汗古丽·吐尔逊</v>
          </cell>
          <cell r="C64" t="str">
            <v>650103198311042825</v>
          </cell>
          <cell r="D64" t="str">
            <v>图书馆</v>
          </cell>
          <cell r="E64" t="str">
            <v>4,999.00</v>
          </cell>
          <cell r="F64">
            <v>0</v>
          </cell>
          <cell r="G64">
            <v>799.84</v>
          </cell>
          <cell r="H64">
            <v>399.92</v>
          </cell>
          <cell r="I64">
            <v>20</v>
          </cell>
          <cell r="J64">
            <v>25</v>
          </cell>
          <cell r="K64">
            <v>25</v>
          </cell>
          <cell r="L64">
            <v>484.9</v>
          </cell>
          <cell r="M64">
            <v>99.98</v>
          </cell>
          <cell r="N64">
            <v>5</v>
          </cell>
          <cell r="O64">
            <v>25</v>
          </cell>
          <cell r="P64">
            <v>1334.74</v>
          </cell>
          <cell r="Q64">
            <v>549.9</v>
          </cell>
          <cell r="R64">
            <v>1884.64</v>
          </cell>
          <cell r="S64">
            <v>0</v>
          </cell>
          <cell r="T64">
            <v>0</v>
          </cell>
        </row>
        <row r="65">
          <cell r="B65" t="str">
            <v>柔鲜古丽·图尔荪</v>
          </cell>
          <cell r="C65" t="str">
            <v>65292719920503358X</v>
          </cell>
          <cell r="D65" t="str">
            <v>图书馆</v>
          </cell>
          <cell r="E65" t="str">
            <v>4,999.00</v>
          </cell>
          <cell r="F65">
            <v>0</v>
          </cell>
          <cell r="G65">
            <v>799.84</v>
          </cell>
          <cell r="H65">
            <v>399.92</v>
          </cell>
          <cell r="I65">
            <v>20</v>
          </cell>
          <cell r="J65">
            <v>25</v>
          </cell>
          <cell r="K65">
            <v>25</v>
          </cell>
          <cell r="L65">
            <v>484.9</v>
          </cell>
          <cell r="M65">
            <v>99.98</v>
          </cell>
          <cell r="N65">
            <v>5</v>
          </cell>
          <cell r="O65">
            <v>25</v>
          </cell>
          <cell r="P65">
            <v>1334.74</v>
          </cell>
          <cell r="Q65">
            <v>549.9</v>
          </cell>
          <cell r="R65">
            <v>1884.64</v>
          </cell>
          <cell r="S65">
            <v>0</v>
          </cell>
          <cell r="T65">
            <v>0</v>
          </cell>
        </row>
        <row r="66">
          <cell r="B66" t="str">
            <v>马里亚木</v>
          </cell>
          <cell r="C66" t="str">
            <v>650105198208182224</v>
          </cell>
          <cell r="D66" t="str">
            <v>图书馆</v>
          </cell>
          <cell r="E66" t="str">
            <v>4,999.00</v>
          </cell>
          <cell r="F66">
            <v>0</v>
          </cell>
          <cell r="G66">
            <v>799.84</v>
          </cell>
          <cell r="H66">
            <v>399.92</v>
          </cell>
          <cell r="I66">
            <v>20</v>
          </cell>
          <cell r="J66">
            <v>25</v>
          </cell>
          <cell r="K66">
            <v>25</v>
          </cell>
          <cell r="L66">
            <v>484.9</v>
          </cell>
          <cell r="M66">
            <v>99.98</v>
          </cell>
          <cell r="N66">
            <v>5</v>
          </cell>
          <cell r="O66">
            <v>25</v>
          </cell>
          <cell r="P66">
            <v>1334.74</v>
          </cell>
          <cell r="Q66">
            <v>549.9</v>
          </cell>
          <cell r="R66">
            <v>1884.64</v>
          </cell>
          <cell r="S66">
            <v>0</v>
          </cell>
          <cell r="T66">
            <v>0</v>
          </cell>
        </row>
        <row r="67">
          <cell r="B67" t="str">
            <v>安金莉</v>
          </cell>
          <cell r="C67" t="str">
            <v>41072519781221202X</v>
          </cell>
          <cell r="D67" t="str">
            <v>图书馆</v>
          </cell>
          <cell r="E67" t="str">
            <v>4,999.00</v>
          </cell>
          <cell r="F67">
            <v>0</v>
          </cell>
          <cell r="G67">
            <v>799.84</v>
          </cell>
          <cell r="H67">
            <v>399.92</v>
          </cell>
          <cell r="I67">
            <v>20</v>
          </cell>
          <cell r="J67">
            <v>25</v>
          </cell>
          <cell r="K67">
            <v>25</v>
          </cell>
          <cell r="L67">
            <v>484.9</v>
          </cell>
          <cell r="M67">
            <v>99.98</v>
          </cell>
          <cell r="N67">
            <v>5</v>
          </cell>
          <cell r="O67">
            <v>25</v>
          </cell>
          <cell r="P67">
            <v>1334.74</v>
          </cell>
          <cell r="Q67">
            <v>549.9</v>
          </cell>
          <cell r="R67">
            <v>1884.64</v>
          </cell>
          <cell r="S67">
            <v>0</v>
          </cell>
          <cell r="T67">
            <v>0</v>
          </cell>
        </row>
        <row r="68">
          <cell r="B68" t="str">
            <v>宋羽涵</v>
          </cell>
          <cell r="C68" t="str">
            <v>650104199908230029</v>
          </cell>
          <cell r="D68" t="str">
            <v>图书馆</v>
          </cell>
          <cell r="E68" t="str">
            <v>4,999.00</v>
          </cell>
          <cell r="F68">
            <v>0</v>
          </cell>
          <cell r="G68">
            <v>799.84</v>
          </cell>
          <cell r="H68">
            <v>399.92</v>
          </cell>
          <cell r="I68">
            <v>20</v>
          </cell>
          <cell r="J68">
            <v>25</v>
          </cell>
          <cell r="K68">
            <v>25</v>
          </cell>
          <cell r="L68">
            <v>484.9</v>
          </cell>
          <cell r="M68">
            <v>99.98</v>
          </cell>
          <cell r="N68">
            <v>5</v>
          </cell>
          <cell r="O68">
            <v>25</v>
          </cell>
          <cell r="P68">
            <v>1334.74</v>
          </cell>
          <cell r="Q68">
            <v>549.9</v>
          </cell>
          <cell r="R68">
            <v>1884.64</v>
          </cell>
          <cell r="S68">
            <v>0</v>
          </cell>
          <cell r="T68">
            <v>0</v>
          </cell>
        </row>
        <row r="69">
          <cell r="B69" t="str">
            <v>杨波</v>
          </cell>
          <cell r="C69" t="str">
            <v>650103197308260616</v>
          </cell>
          <cell r="D69" t="str">
            <v>图书馆</v>
          </cell>
          <cell r="E69" t="str">
            <v>4,999.00</v>
          </cell>
          <cell r="F69">
            <v>0</v>
          </cell>
          <cell r="G69">
            <v>799.84</v>
          </cell>
          <cell r="H69">
            <v>399.92</v>
          </cell>
          <cell r="I69">
            <v>20</v>
          </cell>
          <cell r="J69">
            <v>25</v>
          </cell>
          <cell r="K69">
            <v>25</v>
          </cell>
          <cell r="L69">
            <v>484.9</v>
          </cell>
          <cell r="M69">
            <v>99.98</v>
          </cell>
          <cell r="N69">
            <v>5</v>
          </cell>
          <cell r="O69">
            <v>25</v>
          </cell>
          <cell r="P69">
            <v>1334.74</v>
          </cell>
          <cell r="Q69">
            <v>549.9</v>
          </cell>
          <cell r="R69">
            <v>1884.64</v>
          </cell>
          <cell r="S69">
            <v>0</v>
          </cell>
          <cell r="T69">
            <v>0</v>
          </cell>
        </row>
        <row r="70">
          <cell r="B70" t="str">
            <v>黄勇</v>
          </cell>
          <cell r="C70" t="str">
            <v>652323197103212635</v>
          </cell>
          <cell r="D70" t="str">
            <v>图书馆</v>
          </cell>
          <cell r="E70" t="str">
            <v>4,999.00</v>
          </cell>
          <cell r="F70">
            <v>0</v>
          </cell>
          <cell r="G70">
            <v>799.84</v>
          </cell>
          <cell r="H70">
            <v>399.92</v>
          </cell>
          <cell r="I70">
            <v>20</v>
          </cell>
          <cell r="J70">
            <v>25</v>
          </cell>
          <cell r="K70">
            <v>25</v>
          </cell>
          <cell r="L70">
            <v>484.9</v>
          </cell>
          <cell r="M70">
            <v>99.98</v>
          </cell>
          <cell r="N70">
            <v>5</v>
          </cell>
          <cell r="O70">
            <v>25</v>
          </cell>
          <cell r="P70">
            <v>1334.74</v>
          </cell>
          <cell r="Q70">
            <v>549.9</v>
          </cell>
          <cell r="R70">
            <v>1884.64</v>
          </cell>
          <cell r="S70">
            <v>0</v>
          </cell>
          <cell r="T70">
            <v>0</v>
          </cell>
        </row>
        <row r="71">
          <cell r="B71" t="str">
            <v>刘淑芳</v>
          </cell>
          <cell r="C71" t="str">
            <v>622424197405193421</v>
          </cell>
          <cell r="D71" t="str">
            <v>图书馆</v>
          </cell>
          <cell r="E71" t="str">
            <v>4,999.00</v>
          </cell>
          <cell r="F71">
            <v>0</v>
          </cell>
          <cell r="G71">
            <v>799.84</v>
          </cell>
          <cell r="H71">
            <v>399.92</v>
          </cell>
          <cell r="I71">
            <v>20</v>
          </cell>
          <cell r="J71">
            <v>25</v>
          </cell>
          <cell r="K71">
            <v>25</v>
          </cell>
          <cell r="L71">
            <v>484.9</v>
          </cell>
          <cell r="M71">
            <v>99.98</v>
          </cell>
          <cell r="N71">
            <v>5</v>
          </cell>
          <cell r="O71">
            <v>25</v>
          </cell>
          <cell r="P71">
            <v>1334.74</v>
          </cell>
          <cell r="Q71">
            <v>549.9</v>
          </cell>
          <cell r="R71">
            <v>1884.64</v>
          </cell>
          <cell r="S71">
            <v>0</v>
          </cell>
          <cell r="T71">
            <v>0</v>
          </cell>
        </row>
        <row r="72">
          <cell r="B72" t="str">
            <v>张建锁</v>
          </cell>
          <cell r="C72" t="str">
            <v>650102197312136814</v>
          </cell>
          <cell r="D72" t="str">
            <v>图书馆</v>
          </cell>
          <cell r="E72" t="str">
            <v>4,999.00</v>
          </cell>
          <cell r="F72">
            <v>0</v>
          </cell>
          <cell r="G72">
            <v>799.84</v>
          </cell>
          <cell r="H72">
            <v>399.92</v>
          </cell>
          <cell r="I72">
            <v>20</v>
          </cell>
          <cell r="J72">
            <v>25</v>
          </cell>
          <cell r="K72">
            <v>25</v>
          </cell>
          <cell r="L72">
            <v>484.9</v>
          </cell>
          <cell r="M72">
            <v>99.98</v>
          </cell>
          <cell r="N72">
            <v>5</v>
          </cell>
          <cell r="O72">
            <v>25</v>
          </cell>
          <cell r="P72">
            <v>1334.74</v>
          </cell>
          <cell r="Q72">
            <v>549.9</v>
          </cell>
          <cell r="R72">
            <v>1884.64</v>
          </cell>
          <cell r="S72">
            <v>0</v>
          </cell>
          <cell r="T72">
            <v>0</v>
          </cell>
        </row>
        <row r="73">
          <cell r="B73" t="str">
            <v>韩雅竹</v>
          </cell>
          <cell r="C73" t="str">
            <v>622424197110043960</v>
          </cell>
          <cell r="D73" t="str">
            <v>图书馆</v>
          </cell>
          <cell r="E73" t="str">
            <v>4,999.00</v>
          </cell>
          <cell r="F73">
            <v>0</v>
          </cell>
          <cell r="G73">
            <v>799.84</v>
          </cell>
          <cell r="H73">
            <v>399.92</v>
          </cell>
          <cell r="I73">
            <v>20</v>
          </cell>
          <cell r="J73">
            <v>25</v>
          </cell>
          <cell r="K73">
            <v>25</v>
          </cell>
          <cell r="L73">
            <v>484.9</v>
          </cell>
          <cell r="M73">
            <v>99.98</v>
          </cell>
          <cell r="N73">
            <v>5</v>
          </cell>
          <cell r="O73">
            <v>25</v>
          </cell>
          <cell r="P73">
            <v>1334.74</v>
          </cell>
          <cell r="Q73">
            <v>549.9</v>
          </cell>
          <cell r="R73">
            <v>1884.64</v>
          </cell>
          <cell r="S73">
            <v>0</v>
          </cell>
          <cell r="T73">
            <v>0</v>
          </cell>
        </row>
        <row r="74">
          <cell r="B74" t="str">
            <v>刘占文</v>
          </cell>
          <cell r="C74" t="str">
            <v>230304196709274415</v>
          </cell>
          <cell r="D74" t="str">
            <v>图书馆</v>
          </cell>
          <cell r="E74" t="str">
            <v>4,999.00</v>
          </cell>
          <cell r="F74">
            <v>0</v>
          </cell>
          <cell r="G74">
            <v>799.84</v>
          </cell>
          <cell r="H74">
            <v>399.92</v>
          </cell>
          <cell r="I74">
            <v>20</v>
          </cell>
          <cell r="J74">
            <v>25</v>
          </cell>
          <cell r="K74">
            <v>25</v>
          </cell>
          <cell r="L74">
            <v>484.9</v>
          </cell>
          <cell r="M74">
            <v>99.98</v>
          </cell>
          <cell r="N74">
            <v>5</v>
          </cell>
          <cell r="O74">
            <v>25</v>
          </cell>
          <cell r="P74">
            <v>1334.74</v>
          </cell>
          <cell r="Q74">
            <v>549.9</v>
          </cell>
          <cell r="R74">
            <v>1884.64</v>
          </cell>
          <cell r="S74">
            <v>0</v>
          </cell>
          <cell r="T74">
            <v>0</v>
          </cell>
        </row>
        <row r="75">
          <cell r="B75" t="str">
            <v>马新龙</v>
          </cell>
          <cell r="C75" t="str">
            <v>650104197104281614</v>
          </cell>
          <cell r="D75" t="str">
            <v>图书馆</v>
          </cell>
          <cell r="E75" t="str">
            <v>4,999.00</v>
          </cell>
          <cell r="F75">
            <v>0</v>
          </cell>
          <cell r="G75">
            <v>799.84</v>
          </cell>
          <cell r="H75">
            <v>399.92</v>
          </cell>
          <cell r="I75">
            <v>20</v>
          </cell>
          <cell r="J75">
            <v>25</v>
          </cell>
          <cell r="K75">
            <v>25</v>
          </cell>
          <cell r="L75">
            <v>484.9</v>
          </cell>
          <cell r="M75">
            <v>99.98</v>
          </cell>
          <cell r="N75">
            <v>5</v>
          </cell>
          <cell r="O75">
            <v>25</v>
          </cell>
          <cell r="P75">
            <v>1334.74</v>
          </cell>
          <cell r="Q75">
            <v>549.9</v>
          </cell>
          <cell r="R75">
            <v>1884.64</v>
          </cell>
          <cell r="S75">
            <v>0</v>
          </cell>
          <cell r="T75">
            <v>0</v>
          </cell>
        </row>
        <row r="76">
          <cell r="B76" t="str">
            <v>贾勇</v>
          </cell>
          <cell r="C76" t="str">
            <v>650103197010180613</v>
          </cell>
          <cell r="D76" t="str">
            <v>图书馆</v>
          </cell>
          <cell r="E76" t="str">
            <v>4,999.00</v>
          </cell>
          <cell r="F76">
            <v>0</v>
          </cell>
          <cell r="G76">
            <v>799.84</v>
          </cell>
          <cell r="H76">
            <v>399.92</v>
          </cell>
          <cell r="I76">
            <v>20</v>
          </cell>
          <cell r="J76">
            <v>25</v>
          </cell>
          <cell r="K76">
            <v>25</v>
          </cell>
          <cell r="L76">
            <v>484.9</v>
          </cell>
          <cell r="M76">
            <v>99.98</v>
          </cell>
          <cell r="N76">
            <v>5</v>
          </cell>
          <cell r="O76">
            <v>25</v>
          </cell>
          <cell r="P76">
            <v>1334.74</v>
          </cell>
          <cell r="Q76">
            <v>549.9</v>
          </cell>
          <cell r="R76">
            <v>1884.64</v>
          </cell>
          <cell r="S76">
            <v>0</v>
          </cell>
          <cell r="T76">
            <v>0</v>
          </cell>
        </row>
        <row r="77">
          <cell r="B77" t="str">
            <v>辛洪瑜</v>
          </cell>
          <cell r="C77" t="str">
            <v>654322197506110022</v>
          </cell>
          <cell r="D77" t="str">
            <v>图书馆</v>
          </cell>
          <cell r="E77" t="str">
            <v>4,999.00</v>
          </cell>
          <cell r="F77">
            <v>0</v>
          </cell>
          <cell r="G77">
            <v>799.84</v>
          </cell>
          <cell r="H77">
            <v>399.92</v>
          </cell>
          <cell r="I77">
            <v>20</v>
          </cell>
          <cell r="J77">
            <v>25</v>
          </cell>
          <cell r="K77">
            <v>25</v>
          </cell>
          <cell r="L77">
            <v>484.9</v>
          </cell>
          <cell r="M77">
            <v>99.98</v>
          </cell>
          <cell r="N77">
            <v>5</v>
          </cell>
          <cell r="O77">
            <v>25</v>
          </cell>
          <cell r="P77">
            <v>1334.74</v>
          </cell>
          <cell r="Q77">
            <v>549.9</v>
          </cell>
          <cell r="R77">
            <v>1884.64</v>
          </cell>
          <cell r="S77">
            <v>0</v>
          </cell>
          <cell r="T77">
            <v>0</v>
          </cell>
        </row>
        <row r="78">
          <cell r="B78" t="str">
            <v>范玉枝</v>
          </cell>
          <cell r="C78" t="str">
            <v>41102219760202602X</v>
          </cell>
          <cell r="D78" t="str">
            <v>图书馆</v>
          </cell>
          <cell r="E78" t="str">
            <v>4,999.00</v>
          </cell>
          <cell r="F78">
            <v>0</v>
          </cell>
          <cell r="G78">
            <v>799.84</v>
          </cell>
          <cell r="H78">
            <v>399.92</v>
          </cell>
          <cell r="I78">
            <v>20</v>
          </cell>
          <cell r="J78">
            <v>25</v>
          </cell>
          <cell r="K78">
            <v>25</v>
          </cell>
          <cell r="L78">
            <v>484.9</v>
          </cell>
          <cell r="M78">
            <v>99.98</v>
          </cell>
          <cell r="N78">
            <v>5</v>
          </cell>
          <cell r="O78">
            <v>25</v>
          </cell>
          <cell r="P78">
            <v>1334.74</v>
          </cell>
          <cell r="Q78">
            <v>549.9</v>
          </cell>
          <cell r="R78">
            <v>1884.64</v>
          </cell>
          <cell r="S78">
            <v>0</v>
          </cell>
          <cell r="T78">
            <v>0</v>
          </cell>
        </row>
        <row r="79">
          <cell r="B79" t="str">
            <v>安建梅</v>
          </cell>
          <cell r="C79" t="str">
            <v>65410119730124098X</v>
          </cell>
          <cell r="D79" t="str">
            <v>图书馆</v>
          </cell>
          <cell r="E79" t="str">
            <v>4,999.00</v>
          </cell>
          <cell r="F79">
            <v>0</v>
          </cell>
          <cell r="G79">
            <v>799.84</v>
          </cell>
          <cell r="H79">
            <v>399.92</v>
          </cell>
          <cell r="I79">
            <v>20</v>
          </cell>
          <cell r="J79">
            <v>25</v>
          </cell>
          <cell r="K79">
            <v>25</v>
          </cell>
          <cell r="L79">
            <v>484.9</v>
          </cell>
          <cell r="M79">
            <v>99.98</v>
          </cell>
          <cell r="N79">
            <v>5</v>
          </cell>
          <cell r="O79">
            <v>25</v>
          </cell>
          <cell r="P79">
            <v>1334.74</v>
          </cell>
          <cell r="Q79">
            <v>549.9</v>
          </cell>
          <cell r="R79">
            <v>1884.64</v>
          </cell>
          <cell r="S79">
            <v>0</v>
          </cell>
          <cell r="T79">
            <v>0</v>
          </cell>
        </row>
        <row r="80">
          <cell r="B80" t="str">
            <v>周娟</v>
          </cell>
          <cell r="C80" t="str">
            <v>650103198403116422</v>
          </cell>
          <cell r="D80" t="str">
            <v>图书馆</v>
          </cell>
          <cell r="E80" t="str">
            <v>4,999.00</v>
          </cell>
          <cell r="F80">
            <v>2070</v>
          </cell>
          <cell r="G80">
            <v>799.84</v>
          </cell>
          <cell r="H80">
            <v>399.92</v>
          </cell>
          <cell r="I80">
            <v>20</v>
          </cell>
          <cell r="J80">
            <v>25</v>
          </cell>
          <cell r="K80">
            <v>25</v>
          </cell>
          <cell r="L80">
            <v>484.9</v>
          </cell>
          <cell r="M80">
            <v>99.98</v>
          </cell>
          <cell r="N80">
            <v>5</v>
          </cell>
          <cell r="O80">
            <v>25</v>
          </cell>
          <cell r="P80">
            <v>1334.74</v>
          </cell>
          <cell r="Q80">
            <v>549.9</v>
          </cell>
          <cell r="R80">
            <v>1884.64</v>
          </cell>
          <cell r="S80">
            <v>104</v>
          </cell>
          <cell r="T80">
            <v>104</v>
          </cell>
        </row>
        <row r="81">
          <cell r="B81" t="str">
            <v>古丽加马力·艾买提</v>
          </cell>
          <cell r="C81" t="str">
            <v>650105198606091328</v>
          </cell>
          <cell r="D81" t="str">
            <v>图书馆</v>
          </cell>
          <cell r="E81" t="str">
            <v>4,999.00</v>
          </cell>
          <cell r="F81">
            <v>0</v>
          </cell>
          <cell r="G81">
            <v>799.84</v>
          </cell>
          <cell r="H81">
            <v>399.92</v>
          </cell>
          <cell r="I81">
            <v>20</v>
          </cell>
          <cell r="J81">
            <v>25</v>
          </cell>
          <cell r="K81">
            <v>25</v>
          </cell>
          <cell r="L81">
            <v>484.9</v>
          </cell>
          <cell r="M81">
            <v>99.98</v>
          </cell>
          <cell r="N81">
            <v>5</v>
          </cell>
          <cell r="O81">
            <v>25</v>
          </cell>
          <cell r="P81">
            <v>1334.74</v>
          </cell>
          <cell r="Q81">
            <v>549.9</v>
          </cell>
          <cell r="R81">
            <v>1884.64</v>
          </cell>
          <cell r="S81">
            <v>0</v>
          </cell>
          <cell r="T81">
            <v>0</v>
          </cell>
        </row>
        <row r="82">
          <cell r="B82" t="str">
            <v>尹晓夺</v>
          </cell>
          <cell r="C82" t="str">
            <v>341203199808012830</v>
          </cell>
          <cell r="D82" t="str">
            <v>新大保洁</v>
          </cell>
          <cell r="E82" t="str">
            <v>4,999.00</v>
          </cell>
          <cell r="F82">
            <v>2070</v>
          </cell>
          <cell r="G82">
            <v>799.84</v>
          </cell>
          <cell r="H82">
            <v>399.92</v>
          </cell>
          <cell r="I82">
            <v>20</v>
          </cell>
          <cell r="J82">
            <v>25</v>
          </cell>
          <cell r="K82">
            <v>25</v>
          </cell>
          <cell r="L82">
            <v>484.9</v>
          </cell>
          <cell r="M82">
            <v>99.98</v>
          </cell>
          <cell r="N82">
            <v>5</v>
          </cell>
          <cell r="O82">
            <v>25</v>
          </cell>
          <cell r="P82">
            <v>1334.74</v>
          </cell>
          <cell r="Q82">
            <v>549.9</v>
          </cell>
          <cell r="R82">
            <v>1884.64</v>
          </cell>
          <cell r="S82">
            <v>104</v>
          </cell>
          <cell r="T82">
            <v>104</v>
          </cell>
        </row>
        <row r="83">
          <cell r="B83" t="str">
            <v>徐建荣</v>
          </cell>
          <cell r="C83" t="str">
            <v>622301199703093946</v>
          </cell>
          <cell r="D83" t="str">
            <v>财务部</v>
          </cell>
          <cell r="E83" t="str">
            <v>4,999.00</v>
          </cell>
          <cell r="F83">
            <v>2070</v>
          </cell>
          <cell r="G83">
            <v>799.84</v>
          </cell>
          <cell r="H83">
            <v>399.92</v>
          </cell>
          <cell r="I83">
            <v>20</v>
          </cell>
          <cell r="J83">
            <v>25</v>
          </cell>
          <cell r="K83">
            <v>25</v>
          </cell>
          <cell r="L83">
            <v>484.9</v>
          </cell>
          <cell r="M83">
            <v>99.98</v>
          </cell>
          <cell r="N83">
            <v>5</v>
          </cell>
          <cell r="O83">
            <v>25</v>
          </cell>
          <cell r="P83">
            <v>1334.74</v>
          </cell>
          <cell r="Q83">
            <v>549.9</v>
          </cell>
          <cell r="R83">
            <v>1884.64</v>
          </cell>
          <cell r="S83">
            <v>104</v>
          </cell>
          <cell r="T83">
            <v>104</v>
          </cell>
        </row>
        <row r="84">
          <cell r="B84" t="str">
            <v>马文强</v>
          </cell>
          <cell r="C84" t="str">
            <v>652123199112270018</v>
          </cell>
          <cell r="D84" t="str">
            <v>新大绿化</v>
          </cell>
          <cell r="E84" t="str">
            <v>4,999.00</v>
          </cell>
          <cell r="F84">
            <v>2070</v>
          </cell>
          <cell r="G84">
            <v>799.84</v>
          </cell>
          <cell r="H84">
            <v>399.92</v>
          </cell>
          <cell r="I84">
            <v>20</v>
          </cell>
          <cell r="J84">
            <v>25</v>
          </cell>
          <cell r="K84">
            <v>25</v>
          </cell>
          <cell r="L84">
            <v>484.9</v>
          </cell>
          <cell r="M84">
            <v>99.98</v>
          </cell>
          <cell r="N84">
            <v>5</v>
          </cell>
          <cell r="O84">
            <v>25</v>
          </cell>
          <cell r="P84">
            <v>1334.74</v>
          </cell>
          <cell r="Q84">
            <v>549.9</v>
          </cell>
          <cell r="R84">
            <v>1884.64</v>
          </cell>
          <cell r="S84">
            <v>104</v>
          </cell>
          <cell r="T84">
            <v>104</v>
          </cell>
        </row>
        <row r="85">
          <cell r="B85" t="str">
            <v>黄伟</v>
          </cell>
          <cell r="C85" t="str">
            <v>650102198608103530</v>
          </cell>
          <cell r="D85" t="str">
            <v>综合部</v>
          </cell>
          <cell r="E85" t="str">
            <v>4,999.00</v>
          </cell>
          <cell r="F85">
            <v>2070</v>
          </cell>
          <cell r="G85">
            <v>799.84</v>
          </cell>
          <cell r="H85">
            <v>399.92</v>
          </cell>
          <cell r="I85">
            <v>20</v>
          </cell>
          <cell r="J85">
            <v>25</v>
          </cell>
          <cell r="K85">
            <v>25</v>
          </cell>
          <cell r="L85">
            <v>484.9</v>
          </cell>
          <cell r="M85">
            <v>99.98</v>
          </cell>
          <cell r="N85">
            <v>5</v>
          </cell>
          <cell r="O85">
            <v>25</v>
          </cell>
          <cell r="P85">
            <v>1334.74</v>
          </cell>
          <cell r="Q85">
            <v>549.9</v>
          </cell>
          <cell r="R85">
            <v>1884.64</v>
          </cell>
          <cell r="S85">
            <v>104</v>
          </cell>
          <cell r="T85">
            <v>104</v>
          </cell>
        </row>
        <row r="86">
          <cell r="B86" t="str">
            <v>曹静怡</v>
          </cell>
          <cell r="C86" t="str">
            <v>652301197908096020</v>
          </cell>
          <cell r="D86" t="str">
            <v>图书馆</v>
          </cell>
          <cell r="E86" t="str">
            <v>4,999.00</v>
          </cell>
          <cell r="F86">
            <v>0</v>
          </cell>
          <cell r="G86">
            <v>799.84</v>
          </cell>
          <cell r="H86">
            <v>399.92</v>
          </cell>
          <cell r="I86">
            <v>20</v>
          </cell>
          <cell r="J86">
            <v>25</v>
          </cell>
          <cell r="K86">
            <v>25</v>
          </cell>
          <cell r="L86">
            <v>484.9</v>
          </cell>
          <cell r="M86">
            <v>99.98</v>
          </cell>
          <cell r="N86">
            <v>5</v>
          </cell>
          <cell r="O86">
            <v>25</v>
          </cell>
          <cell r="P86">
            <v>1334.74</v>
          </cell>
          <cell r="Q86">
            <v>549.9</v>
          </cell>
          <cell r="R86">
            <v>1884.64</v>
          </cell>
          <cell r="S86">
            <v>0</v>
          </cell>
          <cell r="T86">
            <v>0</v>
          </cell>
        </row>
        <row r="87">
          <cell r="B87" t="str">
            <v>顾东升</v>
          </cell>
          <cell r="C87" t="str">
            <v>310105197201033258</v>
          </cell>
          <cell r="D87" t="str">
            <v>图书馆</v>
          </cell>
          <cell r="E87" t="str">
            <v>4,999.00</v>
          </cell>
          <cell r="F87">
            <v>0</v>
          </cell>
          <cell r="G87">
            <v>799.84</v>
          </cell>
          <cell r="H87">
            <v>399.92</v>
          </cell>
          <cell r="I87">
            <v>20</v>
          </cell>
          <cell r="J87">
            <v>25</v>
          </cell>
          <cell r="K87">
            <v>25</v>
          </cell>
          <cell r="L87">
            <v>484.9</v>
          </cell>
          <cell r="M87">
            <v>99.98</v>
          </cell>
          <cell r="N87">
            <v>5</v>
          </cell>
          <cell r="O87">
            <v>25</v>
          </cell>
          <cell r="P87">
            <v>1334.74</v>
          </cell>
          <cell r="Q87">
            <v>549.9</v>
          </cell>
          <cell r="R87">
            <v>1884.64</v>
          </cell>
          <cell r="S87">
            <v>0</v>
          </cell>
          <cell r="T87">
            <v>0</v>
          </cell>
        </row>
        <row r="88">
          <cell r="G88">
            <v>66707.0399999999</v>
          </cell>
          <cell r="H88">
            <v>33353.5199999999</v>
          </cell>
          <cell r="I88">
            <v>1668</v>
          </cell>
          <cell r="J88">
            <v>2085</v>
          </cell>
          <cell r="K88">
            <v>2085</v>
          </cell>
          <cell r="L88">
            <v>40440.9000000001</v>
          </cell>
          <cell r="M88">
            <v>8338.37999999998</v>
          </cell>
          <cell r="N88">
            <v>417</v>
          </cell>
          <cell r="O88">
            <v>2085</v>
          </cell>
          <cell r="P88">
            <v>111317.94</v>
          </cell>
          <cell r="Q88">
            <v>45861.9000000001</v>
          </cell>
          <cell r="R88">
            <v>157179.84</v>
          </cell>
          <cell r="S88">
            <v>3565</v>
          </cell>
          <cell r="T88">
            <v>3565</v>
          </cell>
        </row>
        <row r="93">
          <cell r="B93" t="str">
            <v>姓名</v>
          </cell>
          <cell r="C93" t="str">
            <v>身份证号码</v>
          </cell>
          <cell r="D93" t="str">
            <v>项目名称</v>
          </cell>
          <cell r="E93" t="str">
            <v>五险基数</v>
          </cell>
          <cell r="F93" t="str">
            <v>公积金基数</v>
          </cell>
          <cell r="G93" t="str">
            <v>养老保险</v>
          </cell>
        </row>
        <row r="93">
          <cell r="I93" t="str">
            <v>工伤保险</v>
          </cell>
          <cell r="J93" t="str">
            <v>失业保险</v>
          </cell>
        </row>
        <row r="93">
          <cell r="L93" t="str">
            <v>基本医疗保险费</v>
          </cell>
        </row>
        <row r="93">
          <cell r="N93" t="str">
            <v>长期护理险</v>
          </cell>
          <cell r="O93" t="str">
            <v>职工大额医疗</v>
          </cell>
          <cell r="P93" t="str">
            <v>合计</v>
          </cell>
        </row>
        <row r="93">
          <cell r="R93" t="str">
            <v>五险明细合计</v>
          </cell>
          <cell r="S93" t="str">
            <v>住房公积金</v>
          </cell>
        </row>
        <row r="94">
          <cell r="G94" t="str">
            <v>单位
(16%)</v>
          </cell>
          <cell r="H94" t="str">
            <v>个人
(8%)</v>
          </cell>
          <cell r="I94" t="str">
            <v>单位（0.4%)</v>
          </cell>
          <cell r="J94" t="str">
            <v>单位（0.5%）</v>
          </cell>
          <cell r="K94" t="str">
            <v>个人（0.5%）</v>
          </cell>
          <cell r="L94" t="str">
            <v>单位(9.7%)</v>
          </cell>
          <cell r="M94" t="str">
            <v>个人
(2%)</v>
          </cell>
          <cell r="N94" t="str">
            <v>单位（0.1%）</v>
          </cell>
          <cell r="O94" t="str">
            <v>个人（0.5%）</v>
          </cell>
          <cell r="P94" t="str">
            <v>单位</v>
          </cell>
          <cell r="Q94" t="str">
            <v>个人</v>
          </cell>
        </row>
        <row r="94">
          <cell r="S94" t="str">
            <v>单位
(5%)</v>
          </cell>
          <cell r="T94" t="str">
            <v>个人
(5%)</v>
          </cell>
        </row>
        <row r="95">
          <cell r="B95" t="str">
            <v>张新平</v>
          </cell>
          <cell r="C95" t="str">
            <v>652301197109020839</v>
          </cell>
          <cell r="D95" t="str">
            <v>昌吉州一中</v>
          </cell>
          <cell r="E95">
            <v>4999</v>
          </cell>
          <cell r="F95">
            <v>0</v>
          </cell>
          <cell r="G95">
            <v>799.84</v>
          </cell>
          <cell r="H95">
            <v>399.92</v>
          </cell>
        </row>
        <row r="95">
          <cell r="J95">
            <v>25</v>
          </cell>
          <cell r="K95">
            <v>25</v>
          </cell>
          <cell r="L95">
            <v>484.9</v>
          </cell>
          <cell r="M95">
            <v>99.98</v>
          </cell>
          <cell r="N95">
            <v>5</v>
          </cell>
          <cell r="O95">
            <v>25</v>
          </cell>
          <cell r="P95">
            <v>1314.74</v>
          </cell>
          <cell r="Q95">
            <v>549.9</v>
          </cell>
          <cell r="R95">
            <v>1864.64</v>
          </cell>
        </row>
        <row r="96">
          <cell r="B96" t="str">
            <v>王武和</v>
          </cell>
          <cell r="C96" t="str">
            <v>652323196606060018</v>
          </cell>
          <cell r="D96" t="str">
            <v>昌吉州一中</v>
          </cell>
          <cell r="E96">
            <v>4999</v>
          </cell>
          <cell r="F96">
            <v>0</v>
          </cell>
          <cell r="G96">
            <v>799.84</v>
          </cell>
          <cell r="H96">
            <v>399.92</v>
          </cell>
        </row>
        <row r="96">
          <cell r="J96">
            <v>25</v>
          </cell>
          <cell r="K96">
            <v>25</v>
          </cell>
          <cell r="L96">
            <v>484.9</v>
          </cell>
          <cell r="M96">
            <v>99.98</v>
          </cell>
          <cell r="N96">
            <v>5</v>
          </cell>
          <cell r="O96">
            <v>25</v>
          </cell>
          <cell r="P96">
            <v>1314.74</v>
          </cell>
          <cell r="Q96">
            <v>549.9</v>
          </cell>
          <cell r="R96">
            <v>1864.64</v>
          </cell>
        </row>
        <row r="97">
          <cell r="B97" t="str">
            <v>何诗金</v>
          </cell>
          <cell r="C97" t="str">
            <v>510821196803056837</v>
          </cell>
          <cell r="D97" t="str">
            <v>昌吉州一中</v>
          </cell>
          <cell r="E97">
            <v>4999</v>
          </cell>
          <cell r="F97">
            <v>0</v>
          </cell>
          <cell r="G97">
            <v>799.84</v>
          </cell>
          <cell r="H97">
            <v>399.92</v>
          </cell>
        </row>
        <row r="97">
          <cell r="J97">
            <v>25</v>
          </cell>
          <cell r="K97">
            <v>25</v>
          </cell>
          <cell r="L97">
            <v>484.9</v>
          </cell>
          <cell r="M97">
            <v>99.98</v>
          </cell>
          <cell r="N97">
            <v>5</v>
          </cell>
          <cell r="O97">
            <v>25</v>
          </cell>
          <cell r="P97">
            <v>1314.74</v>
          </cell>
          <cell r="Q97">
            <v>549.9</v>
          </cell>
          <cell r="R97">
            <v>1864.64</v>
          </cell>
        </row>
        <row r="98">
          <cell r="B98" t="str">
            <v>马建萍</v>
          </cell>
          <cell r="C98" t="str">
            <v>652301197607100348</v>
          </cell>
          <cell r="D98" t="str">
            <v>昌吉州一中</v>
          </cell>
          <cell r="E98">
            <v>4999</v>
          </cell>
          <cell r="F98">
            <v>0</v>
          </cell>
          <cell r="G98">
            <v>799.84</v>
          </cell>
          <cell r="H98">
            <v>399.92</v>
          </cell>
        </row>
        <row r="98">
          <cell r="J98">
            <v>25</v>
          </cell>
          <cell r="K98">
            <v>25</v>
          </cell>
          <cell r="L98">
            <v>484.9</v>
          </cell>
          <cell r="M98">
            <v>99.98</v>
          </cell>
          <cell r="N98">
            <v>5</v>
          </cell>
          <cell r="O98">
            <v>25</v>
          </cell>
          <cell r="P98">
            <v>1314.74</v>
          </cell>
          <cell r="Q98">
            <v>549.9</v>
          </cell>
          <cell r="R98">
            <v>1864.64</v>
          </cell>
        </row>
        <row r="99">
          <cell r="B99" t="str">
            <v>李红艳</v>
          </cell>
          <cell r="C99" t="str">
            <v>652328197902140262</v>
          </cell>
          <cell r="D99" t="str">
            <v>昌吉州一中</v>
          </cell>
          <cell r="E99">
            <v>4999</v>
          </cell>
          <cell r="F99">
            <v>0</v>
          </cell>
          <cell r="G99">
            <v>799.84</v>
          </cell>
          <cell r="H99">
            <v>399.92</v>
          </cell>
        </row>
        <row r="99">
          <cell r="J99">
            <v>25</v>
          </cell>
          <cell r="K99">
            <v>25</v>
          </cell>
          <cell r="L99">
            <v>484.9</v>
          </cell>
          <cell r="M99">
            <v>99.98</v>
          </cell>
          <cell r="N99">
            <v>5</v>
          </cell>
          <cell r="O99">
            <v>25</v>
          </cell>
          <cell r="P99">
            <v>1314.74</v>
          </cell>
          <cell r="Q99">
            <v>549.9</v>
          </cell>
          <cell r="R99">
            <v>1864.64</v>
          </cell>
        </row>
        <row r="100">
          <cell r="B100" t="str">
            <v>马红萍</v>
          </cell>
          <cell r="C100" t="str">
            <v>652301198001140841</v>
          </cell>
          <cell r="D100" t="str">
            <v>昌吉州一中</v>
          </cell>
          <cell r="E100">
            <v>4999</v>
          </cell>
          <cell r="F100">
            <v>0</v>
          </cell>
          <cell r="G100">
            <v>799.84</v>
          </cell>
          <cell r="H100">
            <v>399.92</v>
          </cell>
        </row>
        <row r="100">
          <cell r="J100">
            <v>25</v>
          </cell>
          <cell r="K100">
            <v>25</v>
          </cell>
          <cell r="L100">
            <v>484.9</v>
          </cell>
          <cell r="M100">
            <v>99.98</v>
          </cell>
          <cell r="N100">
            <v>5</v>
          </cell>
          <cell r="O100">
            <v>25</v>
          </cell>
          <cell r="P100">
            <v>1314.74</v>
          </cell>
          <cell r="Q100">
            <v>549.9</v>
          </cell>
          <cell r="R100">
            <v>1864.64</v>
          </cell>
        </row>
        <row r="101">
          <cell r="B101" t="str">
            <v>胡翠玲</v>
          </cell>
          <cell r="C101" t="str">
            <v>652328197811120565</v>
          </cell>
          <cell r="D101" t="str">
            <v>昌吉州一中</v>
          </cell>
          <cell r="E101">
            <v>4999</v>
          </cell>
          <cell r="F101">
            <v>0</v>
          </cell>
          <cell r="G101">
            <v>799.84</v>
          </cell>
          <cell r="H101">
            <v>399.92</v>
          </cell>
        </row>
        <row r="101">
          <cell r="J101">
            <v>25</v>
          </cell>
          <cell r="K101">
            <v>25</v>
          </cell>
          <cell r="L101">
            <v>484.9</v>
          </cell>
          <cell r="M101">
            <v>99.98</v>
          </cell>
          <cell r="N101">
            <v>5</v>
          </cell>
          <cell r="O101">
            <v>25</v>
          </cell>
          <cell r="P101">
            <v>1314.74</v>
          </cell>
          <cell r="Q101">
            <v>549.9</v>
          </cell>
          <cell r="R101">
            <v>1864.64</v>
          </cell>
        </row>
        <row r="102">
          <cell r="B102" t="str">
            <v>刘世利</v>
          </cell>
          <cell r="C102" t="str">
            <v>62052119661205407X</v>
          </cell>
          <cell r="D102" t="str">
            <v>昌吉州一中</v>
          </cell>
          <cell r="E102">
            <v>4999</v>
          </cell>
          <cell r="F102">
            <v>0</v>
          </cell>
          <cell r="G102">
            <v>799.84</v>
          </cell>
          <cell r="H102">
            <v>399.92</v>
          </cell>
        </row>
        <row r="102">
          <cell r="J102">
            <v>25</v>
          </cell>
          <cell r="K102">
            <v>25</v>
          </cell>
          <cell r="L102">
            <v>484.9</v>
          </cell>
          <cell r="M102">
            <v>99.98</v>
          </cell>
          <cell r="N102">
            <v>5</v>
          </cell>
          <cell r="O102">
            <v>25</v>
          </cell>
          <cell r="P102">
            <v>1314.74</v>
          </cell>
          <cell r="Q102">
            <v>549.9</v>
          </cell>
          <cell r="R102">
            <v>1864.64</v>
          </cell>
        </row>
        <row r="103">
          <cell r="B103" t="str">
            <v>卢新房</v>
          </cell>
          <cell r="C103" t="str">
            <v>65232819790320191X</v>
          </cell>
          <cell r="D103" t="str">
            <v>昌吉州一中</v>
          </cell>
          <cell r="E103">
            <v>4999</v>
          </cell>
          <cell r="F103">
            <v>0</v>
          </cell>
          <cell r="G103">
            <v>799.84</v>
          </cell>
          <cell r="H103">
            <v>399.92</v>
          </cell>
        </row>
        <row r="103">
          <cell r="J103">
            <v>25</v>
          </cell>
          <cell r="K103">
            <v>25</v>
          </cell>
          <cell r="L103">
            <v>484.9</v>
          </cell>
          <cell r="M103">
            <v>99.98</v>
          </cell>
          <cell r="N103">
            <v>5</v>
          </cell>
          <cell r="O103">
            <v>25</v>
          </cell>
          <cell r="P103">
            <v>1314.74</v>
          </cell>
          <cell r="Q103">
            <v>549.9</v>
          </cell>
          <cell r="R103">
            <v>1864.64</v>
          </cell>
        </row>
        <row r="104">
          <cell r="B104" t="str">
            <v>窦伟</v>
          </cell>
          <cell r="C104" t="str">
            <v>654223198206052110</v>
          </cell>
          <cell r="D104" t="str">
            <v>新大绿化</v>
          </cell>
          <cell r="E104">
            <v>4999</v>
          </cell>
          <cell r="F104">
            <v>0</v>
          </cell>
          <cell r="G104">
            <v>799.84</v>
          </cell>
          <cell r="H104">
            <v>399.92</v>
          </cell>
        </row>
        <row r="104">
          <cell r="J104">
            <v>25</v>
          </cell>
          <cell r="K104">
            <v>25</v>
          </cell>
          <cell r="L104">
            <v>484.9</v>
          </cell>
          <cell r="M104">
            <v>99.98</v>
          </cell>
          <cell r="N104">
            <v>5</v>
          </cell>
          <cell r="O104">
            <v>25</v>
          </cell>
          <cell r="P104">
            <v>1314.74</v>
          </cell>
          <cell r="Q104">
            <v>549.9</v>
          </cell>
          <cell r="R104">
            <v>1864.64</v>
          </cell>
        </row>
        <row r="105">
          <cell r="G105">
            <v>7998.4</v>
          </cell>
          <cell r="H105">
            <v>3999.2</v>
          </cell>
          <cell r="I105">
            <v>0</v>
          </cell>
          <cell r="J105">
            <v>250</v>
          </cell>
          <cell r="K105">
            <v>250</v>
          </cell>
          <cell r="L105">
            <v>4849</v>
          </cell>
          <cell r="M105">
            <v>999.8</v>
          </cell>
          <cell r="N105">
            <v>50</v>
          </cell>
          <cell r="O105">
            <v>250</v>
          </cell>
          <cell r="P105">
            <v>13147.4</v>
          </cell>
          <cell r="Q105">
            <v>5499</v>
          </cell>
          <cell r="R105">
            <v>18646.4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个人所得税扣缴申报表"/>
      <sheetName val="表样说明"/>
    </sheetNames>
    <sheetDataSet>
      <sheetData sheetId="0">
        <row r="5">
          <cell r="B5" t="str">
            <v>姓名</v>
          </cell>
          <cell r="C5" t="str">
            <v>身份证件类型</v>
          </cell>
          <cell r="D5" t="str">
            <v>身份证件号码</v>
          </cell>
          <cell r="E5" t="str">
            <v>纳税人识别号</v>
          </cell>
          <cell r="F5" t="str">
            <v>是否为非居民个人</v>
          </cell>
          <cell r="G5" t="str">
            <v>所得项目</v>
          </cell>
          <cell r="H5" t="str">
            <v>本月（次）情况</v>
          </cell>
        </row>
        <row r="5">
          <cell r="V5" t="str">
            <v>累计情况</v>
          </cell>
        </row>
        <row r="5">
          <cell r="AG5" t="str">
            <v>减按计税比例</v>
          </cell>
          <cell r="AH5" t="str">
            <v>准予扣除的捐赠额</v>
          </cell>
          <cell r="AI5" t="str">
            <v>税款计算</v>
          </cell>
        </row>
        <row r="6">
          <cell r="H6" t="str">
            <v>收入额计算</v>
          </cell>
        </row>
        <row r="6">
          <cell r="K6" t="str">
            <v>减除费用</v>
          </cell>
          <cell r="L6" t="str">
            <v>专项扣除</v>
          </cell>
        </row>
        <row r="6">
          <cell r="P6" t="str">
            <v>其他扣除</v>
          </cell>
        </row>
        <row r="6">
          <cell r="V6" t="str">
            <v>累计收入额</v>
          </cell>
          <cell r="W6" t="str">
            <v>累计减除费用</v>
          </cell>
          <cell r="X6" t="str">
            <v>累计专项扣除</v>
          </cell>
          <cell r="Y6" t="str">
            <v>累计专项附加扣除</v>
          </cell>
        </row>
        <row r="6">
          <cell r="AE6" t="str">
            <v>累计个人养老金</v>
          </cell>
          <cell r="AF6" t="str">
            <v>累计其他扣除</v>
          </cell>
        </row>
        <row r="6">
          <cell r="AI6" t="str">
            <v>应纳税所得额</v>
          </cell>
          <cell r="AJ6" t="str">
            <v>税率/预扣率</v>
          </cell>
          <cell r="AK6" t="str">
            <v>速算扣除数</v>
          </cell>
          <cell r="AL6" t="str">
            <v>应纳税额</v>
          </cell>
          <cell r="AM6" t="str">
            <v>减免税额</v>
          </cell>
          <cell r="AN6" t="str">
            <v>已缴税额</v>
          </cell>
          <cell r="AO6" t="str">
            <v>应补/退税额</v>
          </cell>
        </row>
        <row r="7">
          <cell r="H7" t="str">
            <v>收入</v>
          </cell>
          <cell r="I7" t="str">
            <v>费用</v>
          </cell>
          <cell r="J7" t="str">
            <v>免税收入</v>
          </cell>
        </row>
        <row r="7">
          <cell r="L7" t="str">
            <v>基本养老保险费</v>
          </cell>
          <cell r="M7" t="str">
            <v>基本医疗保险费</v>
          </cell>
          <cell r="N7" t="str">
            <v>失业保险费</v>
          </cell>
          <cell r="O7" t="str">
            <v>住房公积金</v>
          </cell>
          <cell r="P7" t="str">
            <v>年金</v>
          </cell>
          <cell r="Q7" t="str">
            <v>商业健康保险</v>
          </cell>
          <cell r="R7" t="str">
            <v>税延养老保险</v>
          </cell>
          <cell r="S7" t="str">
            <v>财产原值</v>
          </cell>
          <cell r="T7" t="str">
            <v>允许扣除的税费</v>
          </cell>
          <cell r="U7" t="str">
            <v>其他</v>
          </cell>
        </row>
        <row r="7">
          <cell r="Y7" t="str">
            <v>子女教育</v>
          </cell>
          <cell r="Z7" t="str">
            <v>赡养老人</v>
          </cell>
          <cell r="AA7" t="str">
            <v>住房贷款利息</v>
          </cell>
          <cell r="AB7" t="str">
            <v>住房租金</v>
          </cell>
          <cell r="AC7" t="str">
            <v>继续教育</v>
          </cell>
          <cell r="AD7" t="str">
            <v>3岁以下婴幼儿照护</v>
          </cell>
        </row>
        <row r="8">
          <cell r="B8">
            <v>2</v>
          </cell>
          <cell r="C8">
            <v>3</v>
          </cell>
          <cell r="D8">
            <v>4</v>
          </cell>
          <cell r="E8">
            <v>5</v>
          </cell>
          <cell r="F8">
            <v>6</v>
          </cell>
          <cell r="G8">
            <v>7</v>
          </cell>
          <cell r="H8">
            <v>8</v>
          </cell>
          <cell r="I8">
            <v>9</v>
          </cell>
          <cell r="J8">
            <v>10</v>
          </cell>
          <cell r="K8">
            <v>11</v>
          </cell>
          <cell r="L8">
            <v>12</v>
          </cell>
          <cell r="M8">
            <v>13</v>
          </cell>
          <cell r="N8">
            <v>14</v>
          </cell>
          <cell r="O8">
            <v>15</v>
          </cell>
          <cell r="P8">
            <v>16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21</v>
          </cell>
          <cell r="V8">
            <v>22</v>
          </cell>
          <cell r="W8">
            <v>23</v>
          </cell>
          <cell r="X8">
            <v>24</v>
          </cell>
          <cell r="Y8">
            <v>25</v>
          </cell>
          <cell r="Z8">
            <v>26</v>
          </cell>
          <cell r="AA8">
            <v>27</v>
          </cell>
          <cell r="AB8">
            <v>28</v>
          </cell>
          <cell r="AC8">
            <v>29</v>
          </cell>
          <cell r="AD8">
            <v>30</v>
          </cell>
          <cell r="AE8">
            <v>31</v>
          </cell>
          <cell r="AF8">
            <v>32</v>
          </cell>
          <cell r="AG8">
            <v>33</v>
          </cell>
          <cell r="AH8">
            <v>34</v>
          </cell>
          <cell r="AI8">
            <v>35</v>
          </cell>
          <cell r="AJ8">
            <v>36</v>
          </cell>
          <cell r="AK8">
            <v>37</v>
          </cell>
          <cell r="AL8">
            <v>38</v>
          </cell>
          <cell r="AM8">
            <v>39</v>
          </cell>
          <cell r="AN8">
            <v>40</v>
          </cell>
          <cell r="AO8">
            <v>41</v>
          </cell>
        </row>
        <row r="9">
          <cell r="B9" t="str">
            <v>曹文生</v>
          </cell>
          <cell r="C9" t="str">
            <v>居民身份证</v>
          </cell>
          <cell r="D9" t="str">
            <v>650104196905192510</v>
          </cell>
          <cell r="E9" t="str">
            <v>650104196905192510</v>
          </cell>
          <cell r="F9" t="str">
            <v>否</v>
          </cell>
          <cell r="G9" t="str">
            <v>正常工资薪金</v>
          </cell>
          <cell r="H9" t="str">
            <v>4335.48</v>
          </cell>
          <cell r="I9" t="str">
            <v>0.00</v>
          </cell>
          <cell r="J9" t="str">
            <v>0.00</v>
          </cell>
          <cell r="K9" t="str">
            <v>5000.00</v>
          </cell>
          <cell r="L9" t="str">
            <v>399.92</v>
          </cell>
          <cell r="M9" t="str">
            <v>124.98</v>
          </cell>
          <cell r="N9" t="str">
            <v>25.00</v>
          </cell>
          <cell r="O9" t="str">
            <v>0.00</v>
          </cell>
          <cell r="P9" t="str">
            <v>0.00</v>
          </cell>
          <cell r="Q9" t="str">
            <v>0.00</v>
          </cell>
          <cell r="R9" t="str">
            <v>0.00</v>
          </cell>
          <cell r="S9" t="str">
            <v>0.00</v>
          </cell>
          <cell r="T9" t="str">
            <v>0.00</v>
          </cell>
          <cell r="U9" t="str">
            <v>0.00</v>
          </cell>
          <cell r="V9" t="str">
            <v>4335.48</v>
          </cell>
          <cell r="W9" t="str">
            <v>10000.00</v>
          </cell>
          <cell r="X9" t="str">
            <v>549.90</v>
          </cell>
          <cell r="Y9" t="str">
            <v>0.00</v>
          </cell>
          <cell r="Z9" t="str">
            <v>0.00</v>
          </cell>
          <cell r="AA9" t="str">
            <v>0.00</v>
          </cell>
          <cell r="AB9" t="str">
            <v>0.00</v>
          </cell>
          <cell r="AC9" t="str">
            <v>0.00</v>
          </cell>
          <cell r="AD9" t="str">
            <v>0.00</v>
          </cell>
          <cell r="AE9" t="str">
            <v>0.00</v>
          </cell>
          <cell r="AF9" t="str">
            <v>0.00</v>
          </cell>
          <cell r="AG9" t="str">
            <v>100%</v>
          </cell>
          <cell r="AH9" t="str">
            <v>0.00</v>
          </cell>
          <cell r="AI9" t="str">
            <v>0.00</v>
          </cell>
          <cell r="AJ9" t="str">
            <v>3%</v>
          </cell>
          <cell r="AK9" t="str">
            <v>0.00</v>
          </cell>
          <cell r="AL9" t="str">
            <v>0.00</v>
          </cell>
          <cell r="AM9" t="str">
            <v>0.00</v>
          </cell>
          <cell r="AN9" t="str">
            <v>0.00</v>
          </cell>
          <cell r="AO9" t="str">
            <v>0.00</v>
          </cell>
        </row>
        <row r="10">
          <cell r="B10" t="str">
            <v>任洁</v>
          </cell>
          <cell r="C10" t="str">
            <v>居民身份证</v>
          </cell>
          <cell r="D10" t="str">
            <v>65012119910909002X</v>
          </cell>
          <cell r="E10" t="str">
            <v>65012119910909002X</v>
          </cell>
          <cell r="F10" t="str">
            <v>否</v>
          </cell>
          <cell r="G10" t="str">
            <v>正常工资薪金</v>
          </cell>
          <cell r="H10" t="str">
            <v>5099.80</v>
          </cell>
          <cell r="I10" t="str">
            <v>0.00</v>
          </cell>
          <cell r="J10" t="str">
            <v>0.00</v>
          </cell>
          <cell r="K10" t="str">
            <v>5000.00</v>
          </cell>
          <cell r="L10" t="str">
            <v>399.92</v>
          </cell>
          <cell r="M10" t="str">
            <v>124.98</v>
          </cell>
          <cell r="N10" t="str">
            <v>25.00</v>
          </cell>
          <cell r="O10" t="str">
            <v>0.00</v>
          </cell>
          <cell r="P10" t="str">
            <v>0.00</v>
          </cell>
          <cell r="Q10" t="str">
            <v>0.00</v>
          </cell>
          <cell r="R10" t="str">
            <v>0.00</v>
          </cell>
          <cell r="S10" t="str">
            <v>0.00</v>
          </cell>
          <cell r="T10" t="str">
            <v>0.00</v>
          </cell>
          <cell r="U10" t="str">
            <v>0.00</v>
          </cell>
          <cell r="V10" t="str">
            <v>9099.80</v>
          </cell>
          <cell r="W10" t="str">
            <v>15000.00</v>
          </cell>
          <cell r="X10" t="str">
            <v>1099.80</v>
          </cell>
          <cell r="Y10" t="str">
            <v>0.00</v>
          </cell>
          <cell r="Z10" t="str">
            <v>0.00</v>
          </cell>
          <cell r="AA10" t="str">
            <v>0.00</v>
          </cell>
          <cell r="AB10" t="str">
            <v>0.00</v>
          </cell>
          <cell r="AC10" t="str">
            <v>0.00</v>
          </cell>
          <cell r="AD10" t="str">
            <v>0.00</v>
          </cell>
          <cell r="AE10" t="str">
            <v>0.00</v>
          </cell>
          <cell r="AF10" t="str">
            <v>0.00</v>
          </cell>
          <cell r="AG10" t="str">
            <v>100%</v>
          </cell>
          <cell r="AH10" t="str">
            <v>0.00</v>
          </cell>
          <cell r="AI10" t="str">
            <v>0.00</v>
          </cell>
          <cell r="AJ10" t="str">
            <v>3%</v>
          </cell>
          <cell r="AK10" t="str">
            <v>0.00</v>
          </cell>
          <cell r="AL10" t="str">
            <v>0.00</v>
          </cell>
          <cell r="AM10" t="str">
            <v>0.00</v>
          </cell>
          <cell r="AN10" t="str">
            <v>0.00</v>
          </cell>
          <cell r="AO10" t="str">
            <v>0.00</v>
          </cell>
        </row>
        <row r="11">
          <cell r="B11" t="str">
            <v>卢艳梅</v>
          </cell>
          <cell r="C11" t="str">
            <v>居民身份证</v>
          </cell>
          <cell r="D11" t="str">
            <v>412326198909156387</v>
          </cell>
          <cell r="E11" t="str">
            <v>412326198909156387</v>
          </cell>
          <cell r="F11" t="str">
            <v>否</v>
          </cell>
          <cell r="G11" t="str">
            <v>正常工资薪金</v>
          </cell>
          <cell r="H11" t="str">
            <v>2763.87</v>
          </cell>
          <cell r="I11" t="str">
            <v>0.00</v>
          </cell>
          <cell r="J11" t="str">
            <v>0.00</v>
          </cell>
          <cell r="K11" t="str">
            <v>5000.00</v>
          </cell>
          <cell r="L11" t="str">
            <v>399.92</v>
          </cell>
          <cell r="M11" t="str">
            <v>124.98</v>
          </cell>
          <cell r="N11" t="str">
            <v>25.00</v>
          </cell>
          <cell r="O11" t="str">
            <v>0.00</v>
          </cell>
          <cell r="P11" t="str">
            <v>0.00</v>
          </cell>
          <cell r="Q11" t="str">
            <v>0.00</v>
          </cell>
          <cell r="R11" t="str">
            <v>0.00</v>
          </cell>
          <cell r="S11" t="str">
            <v>0.00</v>
          </cell>
          <cell r="T11" t="str">
            <v>0.00</v>
          </cell>
          <cell r="U11" t="str">
            <v>0.00</v>
          </cell>
          <cell r="V11" t="str">
            <v>2763.87</v>
          </cell>
          <cell r="W11" t="str">
            <v>10000.00</v>
          </cell>
          <cell r="X11" t="str">
            <v>549.90</v>
          </cell>
          <cell r="Y11" t="str">
            <v>0.00</v>
          </cell>
          <cell r="Z11" t="str">
            <v>0.00</v>
          </cell>
          <cell r="AA11" t="str">
            <v>0.00</v>
          </cell>
          <cell r="AB11" t="str">
            <v>0.00</v>
          </cell>
          <cell r="AC11" t="str">
            <v>0.00</v>
          </cell>
          <cell r="AD11" t="str">
            <v>0.00</v>
          </cell>
          <cell r="AE11" t="str">
            <v>0.00</v>
          </cell>
          <cell r="AF11" t="str">
            <v>0.00</v>
          </cell>
          <cell r="AG11" t="str">
            <v>100%</v>
          </cell>
          <cell r="AH11" t="str">
            <v>0.00</v>
          </cell>
          <cell r="AI11" t="str">
            <v>0.00</v>
          </cell>
          <cell r="AJ11" t="str">
            <v>3%</v>
          </cell>
          <cell r="AK11" t="str">
            <v>0.00</v>
          </cell>
          <cell r="AL11" t="str">
            <v>0.00</v>
          </cell>
          <cell r="AM11" t="str">
            <v>0.00</v>
          </cell>
          <cell r="AN11" t="str">
            <v>0.00</v>
          </cell>
          <cell r="AO11" t="str">
            <v>0.00</v>
          </cell>
        </row>
        <row r="12">
          <cell r="B12" t="str">
            <v>刘淑芳</v>
          </cell>
          <cell r="C12" t="str">
            <v>居民身份证</v>
          </cell>
          <cell r="D12" t="str">
            <v>622424197405193421</v>
          </cell>
          <cell r="E12" t="str">
            <v>622424197405193421</v>
          </cell>
          <cell r="F12" t="str">
            <v>否</v>
          </cell>
          <cell r="G12" t="str">
            <v>正常工资薪金</v>
          </cell>
          <cell r="H12" t="str">
            <v>3251.61</v>
          </cell>
          <cell r="I12" t="str">
            <v>0.00</v>
          </cell>
          <cell r="J12" t="str">
            <v>0.00</v>
          </cell>
          <cell r="K12" t="str">
            <v>5000.00</v>
          </cell>
          <cell r="L12" t="str">
            <v>399.92</v>
          </cell>
          <cell r="M12" t="str">
            <v>124.98</v>
          </cell>
          <cell r="N12" t="str">
            <v>25.00</v>
          </cell>
          <cell r="O12" t="str">
            <v>0.00</v>
          </cell>
          <cell r="P12" t="str">
            <v>0.00</v>
          </cell>
          <cell r="Q12" t="str">
            <v>0.00</v>
          </cell>
          <cell r="R12" t="str">
            <v>0.00</v>
          </cell>
          <cell r="S12" t="str">
            <v>0.00</v>
          </cell>
          <cell r="T12" t="str">
            <v>0.00</v>
          </cell>
          <cell r="U12" t="str">
            <v>0.00</v>
          </cell>
          <cell r="V12" t="str">
            <v>3251.61</v>
          </cell>
          <cell r="W12" t="str">
            <v>10000.00</v>
          </cell>
          <cell r="X12" t="str">
            <v>549.90</v>
          </cell>
          <cell r="Y12" t="str">
            <v>0.00</v>
          </cell>
          <cell r="Z12" t="str">
            <v>0.00</v>
          </cell>
          <cell r="AA12" t="str">
            <v>0.00</v>
          </cell>
          <cell r="AB12" t="str">
            <v>0.00</v>
          </cell>
          <cell r="AC12" t="str">
            <v>0.00</v>
          </cell>
          <cell r="AD12" t="str">
            <v>0.00</v>
          </cell>
          <cell r="AE12" t="str">
            <v>0.00</v>
          </cell>
          <cell r="AF12" t="str">
            <v>0.00</v>
          </cell>
          <cell r="AG12" t="str">
            <v>100%</v>
          </cell>
          <cell r="AH12" t="str">
            <v>0.00</v>
          </cell>
          <cell r="AI12" t="str">
            <v>0.00</v>
          </cell>
          <cell r="AJ12" t="str">
            <v>3%</v>
          </cell>
          <cell r="AK12" t="str">
            <v>0.00</v>
          </cell>
          <cell r="AL12" t="str">
            <v>0.00</v>
          </cell>
          <cell r="AM12" t="str">
            <v>0.00</v>
          </cell>
          <cell r="AN12" t="str">
            <v>0.00</v>
          </cell>
          <cell r="AO12" t="str">
            <v>0.00</v>
          </cell>
        </row>
        <row r="13">
          <cell r="B13" t="str">
            <v>袁卫红</v>
          </cell>
          <cell r="C13" t="str">
            <v>居民身份证</v>
          </cell>
          <cell r="D13" t="str">
            <v>650300197005120060</v>
          </cell>
          <cell r="E13" t="str">
            <v>650300197005120060</v>
          </cell>
          <cell r="F13" t="str">
            <v>否</v>
          </cell>
          <cell r="G13" t="str">
            <v>正常工资薪金</v>
          </cell>
          <cell r="H13" t="str">
            <v>2012.90</v>
          </cell>
          <cell r="I13" t="str">
            <v>0.00</v>
          </cell>
          <cell r="J13" t="str">
            <v>0.00</v>
          </cell>
          <cell r="K13" t="str">
            <v>5000.00</v>
          </cell>
          <cell r="L13" t="str">
            <v>0.00</v>
          </cell>
          <cell r="M13" t="str">
            <v>0.00</v>
          </cell>
          <cell r="N13" t="str">
            <v>0.00</v>
          </cell>
          <cell r="O13" t="str">
            <v>0.00</v>
          </cell>
          <cell r="P13" t="str">
            <v>0.00</v>
          </cell>
          <cell r="Q13" t="str">
            <v>0.00</v>
          </cell>
          <cell r="R13" t="str">
            <v>0.00</v>
          </cell>
          <cell r="S13" t="str">
            <v>0.00</v>
          </cell>
          <cell r="T13" t="str">
            <v>0.00</v>
          </cell>
          <cell r="U13" t="str">
            <v>0.00</v>
          </cell>
          <cell r="V13" t="str">
            <v>8412.90</v>
          </cell>
          <cell r="W13" t="str">
            <v>25000.00</v>
          </cell>
          <cell r="X13" t="str">
            <v>0.00</v>
          </cell>
          <cell r="Y13" t="str">
            <v>0.00</v>
          </cell>
          <cell r="Z13" t="str">
            <v>0.00</v>
          </cell>
          <cell r="AA13" t="str">
            <v>0.00</v>
          </cell>
          <cell r="AB13" t="str">
            <v>0.00</v>
          </cell>
          <cell r="AC13" t="str">
            <v>0.00</v>
          </cell>
          <cell r="AD13" t="str">
            <v>0.00</v>
          </cell>
          <cell r="AE13" t="str">
            <v>0.00</v>
          </cell>
          <cell r="AF13" t="str">
            <v>0.00</v>
          </cell>
          <cell r="AG13" t="str">
            <v>100%</v>
          </cell>
          <cell r="AH13" t="str">
            <v>0.00</v>
          </cell>
          <cell r="AI13" t="str">
            <v>0.00</v>
          </cell>
          <cell r="AJ13" t="str">
            <v>3%</v>
          </cell>
          <cell r="AK13" t="str">
            <v>0.00</v>
          </cell>
          <cell r="AL13" t="str">
            <v>0.00</v>
          </cell>
          <cell r="AM13" t="str">
            <v>0.00</v>
          </cell>
          <cell r="AN13" t="str">
            <v>0.00</v>
          </cell>
          <cell r="AO13" t="str">
            <v>0.00</v>
          </cell>
        </row>
        <row r="14">
          <cell r="B14" t="str">
            <v>马彦荣</v>
          </cell>
          <cell r="C14" t="str">
            <v>居民身份证</v>
          </cell>
          <cell r="D14" t="str">
            <v>652322196508222515</v>
          </cell>
          <cell r="E14" t="str">
            <v>652322196508222515</v>
          </cell>
          <cell r="F14" t="str">
            <v>否</v>
          </cell>
          <cell r="G14" t="str">
            <v>正常工资薪金</v>
          </cell>
          <cell r="H14" t="str">
            <v>4500.00</v>
          </cell>
          <cell r="I14" t="str">
            <v>0.00</v>
          </cell>
          <cell r="J14" t="str">
            <v>0.00</v>
          </cell>
          <cell r="K14" t="str">
            <v>5000.00</v>
          </cell>
          <cell r="L14" t="str">
            <v>0.00</v>
          </cell>
          <cell r="M14" t="str">
            <v>0.00</v>
          </cell>
          <cell r="N14" t="str">
            <v>0.00</v>
          </cell>
          <cell r="O14" t="str">
            <v>0.00</v>
          </cell>
          <cell r="P14" t="str">
            <v>0.00</v>
          </cell>
          <cell r="Q14" t="str">
            <v>0.00</v>
          </cell>
          <cell r="R14" t="str">
            <v>0.00</v>
          </cell>
          <cell r="S14" t="str">
            <v>0.00</v>
          </cell>
          <cell r="T14" t="str">
            <v>0.00</v>
          </cell>
          <cell r="U14" t="str">
            <v>0.00</v>
          </cell>
          <cell r="V14" t="str">
            <v>11822.58</v>
          </cell>
          <cell r="W14" t="str">
            <v>20000.00</v>
          </cell>
          <cell r="X14" t="str">
            <v>0.00</v>
          </cell>
          <cell r="Y14" t="str">
            <v>0.00</v>
          </cell>
          <cell r="Z14" t="str">
            <v>0.00</v>
          </cell>
          <cell r="AA14" t="str">
            <v>0.00</v>
          </cell>
          <cell r="AB14" t="str">
            <v>0.00</v>
          </cell>
          <cell r="AC14" t="str">
            <v>0.00</v>
          </cell>
          <cell r="AD14" t="str">
            <v>0.00</v>
          </cell>
          <cell r="AE14" t="str">
            <v>0.00</v>
          </cell>
          <cell r="AF14" t="str">
            <v>0.00</v>
          </cell>
          <cell r="AG14" t="str">
            <v>100%</v>
          </cell>
          <cell r="AH14" t="str">
            <v>0.00</v>
          </cell>
          <cell r="AI14" t="str">
            <v>0.00</v>
          </cell>
          <cell r="AJ14" t="str">
            <v>3%</v>
          </cell>
          <cell r="AK14" t="str">
            <v>0.00</v>
          </cell>
          <cell r="AL14" t="str">
            <v>0.00</v>
          </cell>
          <cell r="AM14" t="str">
            <v>0.00</v>
          </cell>
          <cell r="AN14" t="str">
            <v>0.00</v>
          </cell>
          <cell r="AO14" t="str">
            <v>0.00</v>
          </cell>
        </row>
        <row r="15">
          <cell r="B15" t="str">
            <v>马志江</v>
          </cell>
          <cell r="C15" t="str">
            <v>居民身份证</v>
          </cell>
          <cell r="D15" t="str">
            <v>652322197608021010</v>
          </cell>
          <cell r="E15" t="str">
            <v>652322197608021010</v>
          </cell>
          <cell r="F15" t="str">
            <v>否</v>
          </cell>
          <cell r="G15" t="str">
            <v>正常工资薪金</v>
          </cell>
          <cell r="H15" t="str">
            <v>5451.61</v>
          </cell>
          <cell r="I15" t="str">
            <v>0.00</v>
          </cell>
          <cell r="J15" t="str">
            <v>0.00</v>
          </cell>
          <cell r="K15" t="str">
            <v>5000.00</v>
          </cell>
          <cell r="L15" t="str">
            <v>0.00</v>
          </cell>
          <cell r="M15" t="str">
            <v>0.00</v>
          </cell>
          <cell r="N15" t="str">
            <v>0.00</v>
          </cell>
          <cell r="O15" t="str">
            <v>0.00</v>
          </cell>
          <cell r="P15" t="str">
            <v>0.00</v>
          </cell>
          <cell r="Q15" t="str">
            <v>0.00</v>
          </cell>
          <cell r="R15" t="str">
            <v>0.00</v>
          </cell>
          <cell r="S15" t="str">
            <v>0.00</v>
          </cell>
          <cell r="T15" t="str">
            <v>0.00</v>
          </cell>
          <cell r="U15" t="str">
            <v>0.00</v>
          </cell>
          <cell r="V15" t="str">
            <v>27412.18</v>
          </cell>
          <cell r="W15" t="str">
            <v>30000.00</v>
          </cell>
          <cell r="X15" t="str">
            <v>0.00</v>
          </cell>
          <cell r="Y15" t="str">
            <v>0.00</v>
          </cell>
          <cell r="Z15" t="str">
            <v>0.00</v>
          </cell>
          <cell r="AA15" t="str">
            <v>0.00</v>
          </cell>
          <cell r="AB15" t="str">
            <v>0.00</v>
          </cell>
          <cell r="AC15" t="str">
            <v>0.00</v>
          </cell>
          <cell r="AD15" t="str">
            <v>0.00</v>
          </cell>
          <cell r="AE15" t="str">
            <v>0.00</v>
          </cell>
          <cell r="AF15" t="str">
            <v>0.00</v>
          </cell>
          <cell r="AG15" t="str">
            <v>100%</v>
          </cell>
          <cell r="AH15" t="str">
            <v>0.00</v>
          </cell>
          <cell r="AI15" t="str">
            <v>0.00</v>
          </cell>
          <cell r="AJ15" t="str">
            <v>3%</v>
          </cell>
          <cell r="AK15" t="str">
            <v>0.00</v>
          </cell>
          <cell r="AL15" t="str">
            <v>0.00</v>
          </cell>
          <cell r="AM15" t="str">
            <v>0.00</v>
          </cell>
          <cell r="AN15" t="str">
            <v>0.00</v>
          </cell>
          <cell r="AO15" t="str">
            <v>0.00</v>
          </cell>
        </row>
        <row r="16">
          <cell r="B16" t="str">
            <v>张启林</v>
          </cell>
          <cell r="C16" t="str">
            <v>居民身份证</v>
          </cell>
          <cell r="D16" t="str">
            <v>65010819680405101X</v>
          </cell>
          <cell r="E16" t="str">
            <v>65010819680405101X</v>
          </cell>
          <cell r="F16" t="str">
            <v>否</v>
          </cell>
          <cell r="G16" t="str">
            <v>正常工资薪金</v>
          </cell>
          <cell r="H16" t="str">
            <v>4500.00</v>
          </cell>
          <cell r="I16" t="str">
            <v>0.00</v>
          </cell>
          <cell r="J16" t="str">
            <v>0.00</v>
          </cell>
          <cell r="K16" t="str">
            <v>5000.00</v>
          </cell>
          <cell r="L16" t="str">
            <v>0.00</v>
          </cell>
          <cell r="M16" t="str">
            <v>0.00</v>
          </cell>
          <cell r="N16" t="str">
            <v>0.00</v>
          </cell>
          <cell r="O16" t="str">
            <v>0.00</v>
          </cell>
          <cell r="P16" t="str">
            <v>0.00</v>
          </cell>
          <cell r="Q16" t="str">
            <v>0.00</v>
          </cell>
          <cell r="R16" t="str">
            <v>0.00</v>
          </cell>
          <cell r="S16" t="str">
            <v>0.00</v>
          </cell>
          <cell r="T16" t="str">
            <v>0.00</v>
          </cell>
          <cell r="U16" t="str">
            <v>0.00</v>
          </cell>
          <cell r="V16" t="str">
            <v>14366.67</v>
          </cell>
          <cell r="W16" t="str">
            <v>25000.00</v>
          </cell>
          <cell r="X16" t="str">
            <v>0.00</v>
          </cell>
          <cell r="Y16" t="str">
            <v>0.00</v>
          </cell>
          <cell r="Z16" t="str">
            <v>0.00</v>
          </cell>
          <cell r="AA16" t="str">
            <v>0.00</v>
          </cell>
          <cell r="AB16" t="str">
            <v>0.00</v>
          </cell>
          <cell r="AC16" t="str">
            <v>0.00</v>
          </cell>
          <cell r="AD16" t="str">
            <v>0.00</v>
          </cell>
          <cell r="AE16" t="str">
            <v>0.00</v>
          </cell>
          <cell r="AF16" t="str">
            <v>0.00</v>
          </cell>
          <cell r="AG16" t="str">
            <v>100%</v>
          </cell>
          <cell r="AH16" t="str">
            <v>0.00</v>
          </cell>
          <cell r="AI16" t="str">
            <v>0.00</v>
          </cell>
          <cell r="AJ16" t="str">
            <v>3%</v>
          </cell>
          <cell r="AK16" t="str">
            <v>0.00</v>
          </cell>
          <cell r="AL16" t="str">
            <v>0.00</v>
          </cell>
          <cell r="AM16" t="str">
            <v>0.00</v>
          </cell>
          <cell r="AN16" t="str">
            <v>0.00</v>
          </cell>
          <cell r="AO16" t="str">
            <v>0.00</v>
          </cell>
        </row>
        <row r="17">
          <cell r="B17" t="str">
            <v>马玉英</v>
          </cell>
          <cell r="C17" t="str">
            <v>居民身份证</v>
          </cell>
          <cell r="D17" t="str">
            <v>650108196912301047</v>
          </cell>
          <cell r="E17" t="str">
            <v>650108196912301047</v>
          </cell>
          <cell r="F17" t="str">
            <v>否</v>
          </cell>
          <cell r="G17" t="str">
            <v>正常工资薪金</v>
          </cell>
          <cell r="H17" t="str">
            <v>2430.00</v>
          </cell>
          <cell r="I17" t="str">
            <v>0.00</v>
          </cell>
          <cell r="J17" t="str">
            <v>0.00</v>
          </cell>
          <cell r="K17" t="str">
            <v>5000.00</v>
          </cell>
          <cell r="L17" t="str">
            <v>0.00</v>
          </cell>
          <cell r="M17" t="str">
            <v>0.00</v>
          </cell>
          <cell r="N17" t="str">
            <v>0.00</v>
          </cell>
          <cell r="O17" t="str">
            <v>0.00</v>
          </cell>
          <cell r="P17" t="str">
            <v>0.00</v>
          </cell>
          <cell r="Q17" t="str">
            <v>0.00</v>
          </cell>
          <cell r="R17" t="str">
            <v>0.00</v>
          </cell>
          <cell r="S17" t="str">
            <v>0.00</v>
          </cell>
          <cell r="T17" t="str">
            <v>0.00</v>
          </cell>
          <cell r="U17" t="str">
            <v>0.00</v>
          </cell>
          <cell r="V17" t="str">
            <v>31320.00</v>
          </cell>
          <cell r="W17" t="str">
            <v>40000.00</v>
          </cell>
          <cell r="X17" t="str">
            <v>0.00</v>
          </cell>
          <cell r="Y17" t="str">
            <v>0.00</v>
          </cell>
          <cell r="Z17" t="str">
            <v>0.00</v>
          </cell>
          <cell r="AA17" t="str">
            <v>0.00</v>
          </cell>
          <cell r="AB17" t="str">
            <v>0.00</v>
          </cell>
          <cell r="AC17" t="str">
            <v>0.00</v>
          </cell>
          <cell r="AD17" t="str">
            <v>0.00</v>
          </cell>
          <cell r="AE17" t="str">
            <v>0.00</v>
          </cell>
          <cell r="AF17" t="str">
            <v>0.00</v>
          </cell>
          <cell r="AG17" t="str">
            <v>100%</v>
          </cell>
          <cell r="AH17" t="str">
            <v>0.00</v>
          </cell>
          <cell r="AI17" t="str">
            <v>0.00</v>
          </cell>
          <cell r="AJ17" t="str">
            <v>3%</v>
          </cell>
          <cell r="AK17" t="str">
            <v>0.00</v>
          </cell>
          <cell r="AL17" t="str">
            <v>0.00</v>
          </cell>
          <cell r="AM17" t="str">
            <v>0.00</v>
          </cell>
          <cell r="AN17" t="str">
            <v>0.00</v>
          </cell>
          <cell r="AO17" t="str">
            <v>0.00</v>
          </cell>
        </row>
        <row r="18">
          <cell r="B18" t="str">
            <v>刘建国</v>
          </cell>
          <cell r="C18" t="str">
            <v>居民身份证</v>
          </cell>
          <cell r="D18" t="str">
            <v>650103197803124013</v>
          </cell>
          <cell r="E18" t="str">
            <v>650103197803124013</v>
          </cell>
          <cell r="F18" t="str">
            <v>否</v>
          </cell>
          <cell r="G18" t="str">
            <v>正常工资薪金</v>
          </cell>
          <cell r="H18" t="str">
            <v>3130.00</v>
          </cell>
          <cell r="I18" t="str">
            <v>0.00</v>
          </cell>
          <cell r="J18" t="str">
            <v>0.00</v>
          </cell>
          <cell r="K18" t="str">
            <v>5000.00</v>
          </cell>
          <cell r="L18" t="str">
            <v>0.00</v>
          </cell>
          <cell r="M18" t="str">
            <v>0.00</v>
          </cell>
          <cell r="N18" t="str">
            <v>0.00</v>
          </cell>
          <cell r="O18" t="str">
            <v>0.00</v>
          </cell>
          <cell r="P18" t="str">
            <v>0.00</v>
          </cell>
          <cell r="Q18" t="str">
            <v>0.00</v>
          </cell>
          <cell r="R18" t="str">
            <v>0.00</v>
          </cell>
          <cell r="S18" t="str">
            <v>0.00</v>
          </cell>
          <cell r="T18" t="str">
            <v>0.00</v>
          </cell>
          <cell r="U18" t="str">
            <v>0.00</v>
          </cell>
          <cell r="V18" t="str">
            <v>6330.00</v>
          </cell>
          <cell r="W18" t="str">
            <v>15000.00</v>
          </cell>
          <cell r="X18" t="str">
            <v>0.00</v>
          </cell>
          <cell r="Y18" t="str">
            <v>0.00</v>
          </cell>
          <cell r="Z18" t="str">
            <v>0.00</v>
          </cell>
          <cell r="AA18" t="str">
            <v>0.00</v>
          </cell>
          <cell r="AB18" t="str">
            <v>0.00</v>
          </cell>
          <cell r="AC18" t="str">
            <v>0.00</v>
          </cell>
          <cell r="AD18" t="str">
            <v>0.00</v>
          </cell>
          <cell r="AE18" t="str">
            <v>0.00</v>
          </cell>
          <cell r="AF18" t="str">
            <v>0.00</v>
          </cell>
          <cell r="AG18" t="str">
            <v>100%</v>
          </cell>
          <cell r="AH18" t="str">
            <v>0.00</v>
          </cell>
          <cell r="AI18" t="str">
            <v>0.00</v>
          </cell>
          <cell r="AJ18" t="str">
            <v>3%</v>
          </cell>
          <cell r="AK18" t="str">
            <v>0.00</v>
          </cell>
          <cell r="AL18" t="str">
            <v>0.00</v>
          </cell>
          <cell r="AM18" t="str">
            <v>0.00</v>
          </cell>
          <cell r="AN18" t="str">
            <v>0.00</v>
          </cell>
          <cell r="AO18" t="str">
            <v>0.00</v>
          </cell>
        </row>
        <row r="19">
          <cell r="B19" t="str">
            <v>刘茂福</v>
          </cell>
          <cell r="C19" t="str">
            <v>居民身份证</v>
          </cell>
          <cell r="D19" t="str">
            <v>620523196604251391</v>
          </cell>
          <cell r="E19" t="str">
            <v>620523196604251391</v>
          </cell>
          <cell r="F19" t="str">
            <v>否</v>
          </cell>
          <cell r="G19" t="str">
            <v>正常工资薪金</v>
          </cell>
          <cell r="H19" t="str">
            <v>5333.33</v>
          </cell>
          <cell r="I19" t="str">
            <v>0.00</v>
          </cell>
          <cell r="J19" t="str">
            <v>0.00</v>
          </cell>
          <cell r="K19" t="str">
            <v>5000.00</v>
          </cell>
          <cell r="L19" t="str">
            <v>0.00</v>
          </cell>
          <cell r="M19" t="str">
            <v>0.00</v>
          </cell>
          <cell r="N19" t="str">
            <v>0.00</v>
          </cell>
          <cell r="O19" t="str">
            <v>0.00</v>
          </cell>
          <cell r="P19" t="str">
            <v>0.00</v>
          </cell>
          <cell r="Q19" t="str">
            <v>0.00</v>
          </cell>
          <cell r="R19" t="str">
            <v>0.00</v>
          </cell>
          <cell r="S19" t="str">
            <v>0.00</v>
          </cell>
          <cell r="T19" t="str">
            <v>0.00</v>
          </cell>
          <cell r="U19" t="str">
            <v>0.00</v>
          </cell>
          <cell r="V19" t="str">
            <v>5333.33</v>
          </cell>
          <cell r="W19" t="str">
            <v>15000.00</v>
          </cell>
          <cell r="X19" t="str">
            <v>0.00</v>
          </cell>
          <cell r="Y19" t="str">
            <v>0.00</v>
          </cell>
          <cell r="Z19" t="str">
            <v>0.00</v>
          </cell>
          <cell r="AA19" t="str">
            <v>0.00</v>
          </cell>
          <cell r="AB19" t="str">
            <v>0.00</v>
          </cell>
          <cell r="AC19" t="str">
            <v>0.00</v>
          </cell>
          <cell r="AD19" t="str">
            <v>0.00</v>
          </cell>
          <cell r="AE19" t="str">
            <v>0.00</v>
          </cell>
          <cell r="AF19" t="str">
            <v>0.00</v>
          </cell>
          <cell r="AG19" t="str">
            <v>100%</v>
          </cell>
          <cell r="AH19" t="str">
            <v>0.00</v>
          </cell>
          <cell r="AI19" t="str">
            <v>0.00</v>
          </cell>
          <cell r="AJ19" t="str">
            <v>3%</v>
          </cell>
          <cell r="AK19" t="str">
            <v>0.00</v>
          </cell>
          <cell r="AL19" t="str">
            <v>0.00</v>
          </cell>
          <cell r="AM19" t="str">
            <v>0.00</v>
          </cell>
          <cell r="AN19" t="str">
            <v>0.00</v>
          </cell>
          <cell r="AO19" t="str">
            <v>0.00</v>
          </cell>
        </row>
        <row r="20">
          <cell r="B20" t="str">
            <v>何蝶英</v>
          </cell>
          <cell r="C20" t="str">
            <v>居民身份证</v>
          </cell>
          <cell r="D20" t="str">
            <v>650300197103195920</v>
          </cell>
          <cell r="E20" t="str">
            <v>650300197103195920</v>
          </cell>
          <cell r="F20" t="str">
            <v>否</v>
          </cell>
          <cell r="G20" t="str">
            <v>正常工资薪金</v>
          </cell>
          <cell r="H20" t="str">
            <v>1900.00</v>
          </cell>
          <cell r="I20" t="str">
            <v>0.00</v>
          </cell>
          <cell r="J20" t="str">
            <v>0.00</v>
          </cell>
          <cell r="K20" t="str">
            <v>5000.00</v>
          </cell>
          <cell r="L20" t="str">
            <v>0.00</v>
          </cell>
          <cell r="M20" t="str">
            <v>0.00</v>
          </cell>
          <cell r="N20" t="str">
            <v>0.00</v>
          </cell>
          <cell r="O20" t="str">
            <v>0.00</v>
          </cell>
          <cell r="P20" t="str">
            <v>0.00</v>
          </cell>
          <cell r="Q20" t="str">
            <v>0.00</v>
          </cell>
          <cell r="R20" t="str">
            <v>0.00</v>
          </cell>
          <cell r="S20" t="str">
            <v>0.00</v>
          </cell>
          <cell r="T20" t="str">
            <v>0.00</v>
          </cell>
          <cell r="U20" t="str">
            <v>0.00</v>
          </cell>
          <cell r="V20" t="str">
            <v>6766.66</v>
          </cell>
          <cell r="W20" t="str">
            <v>25000.00</v>
          </cell>
          <cell r="X20" t="str">
            <v>0.00</v>
          </cell>
          <cell r="Y20" t="str">
            <v>0.00</v>
          </cell>
          <cell r="Z20" t="str">
            <v>0.00</v>
          </cell>
          <cell r="AA20" t="str">
            <v>0.00</v>
          </cell>
          <cell r="AB20" t="str">
            <v>0.00</v>
          </cell>
          <cell r="AC20" t="str">
            <v>0.00</v>
          </cell>
          <cell r="AD20" t="str">
            <v>0.00</v>
          </cell>
          <cell r="AE20" t="str">
            <v>0.00</v>
          </cell>
          <cell r="AF20" t="str">
            <v>0.00</v>
          </cell>
          <cell r="AG20" t="str">
            <v>100%</v>
          </cell>
          <cell r="AH20" t="str">
            <v>0.00</v>
          </cell>
          <cell r="AI20" t="str">
            <v>0.00</v>
          </cell>
          <cell r="AJ20" t="str">
            <v>3%</v>
          </cell>
          <cell r="AK20" t="str">
            <v>0.00</v>
          </cell>
          <cell r="AL20" t="str">
            <v>0.00</v>
          </cell>
          <cell r="AM20" t="str">
            <v>0.00</v>
          </cell>
          <cell r="AN20" t="str">
            <v>0.00</v>
          </cell>
          <cell r="AO20" t="str">
            <v>0.00</v>
          </cell>
        </row>
        <row r="21">
          <cell r="B21" t="str">
            <v>艾山·艾依提</v>
          </cell>
          <cell r="C21" t="str">
            <v>居民身份证</v>
          </cell>
          <cell r="D21" t="str">
            <v>653130196503052035</v>
          </cell>
          <cell r="E21" t="str">
            <v>653130196503052035</v>
          </cell>
          <cell r="F21" t="str">
            <v>否</v>
          </cell>
          <cell r="G21" t="str">
            <v>正常工资薪金</v>
          </cell>
          <cell r="H21" t="str">
            <v>4500.00</v>
          </cell>
          <cell r="I21" t="str">
            <v>0.00</v>
          </cell>
          <cell r="J21" t="str">
            <v>0.00</v>
          </cell>
          <cell r="K21" t="str">
            <v>5000.00</v>
          </cell>
          <cell r="L21" t="str">
            <v>0.00</v>
          </cell>
          <cell r="M21" t="str">
            <v>0.00</v>
          </cell>
          <cell r="N21" t="str">
            <v>0.00</v>
          </cell>
          <cell r="O21" t="str">
            <v>0.00</v>
          </cell>
          <cell r="P21" t="str">
            <v>0.00</v>
          </cell>
          <cell r="Q21" t="str">
            <v>0.00</v>
          </cell>
          <cell r="R21" t="str">
            <v>0.00</v>
          </cell>
          <cell r="S21" t="str">
            <v>0.00</v>
          </cell>
          <cell r="T21" t="str">
            <v>0.00</v>
          </cell>
          <cell r="U21" t="str">
            <v>0.00</v>
          </cell>
          <cell r="V21" t="str">
            <v>13633.33</v>
          </cell>
          <cell r="W21" t="str">
            <v>25000.00</v>
          </cell>
          <cell r="X21" t="str">
            <v>0.00</v>
          </cell>
          <cell r="Y21" t="str">
            <v>0.00</v>
          </cell>
          <cell r="Z21" t="str">
            <v>0.00</v>
          </cell>
          <cell r="AA21" t="str">
            <v>0.00</v>
          </cell>
          <cell r="AB21" t="str">
            <v>0.00</v>
          </cell>
          <cell r="AC21" t="str">
            <v>0.00</v>
          </cell>
          <cell r="AD21" t="str">
            <v>0.00</v>
          </cell>
          <cell r="AE21" t="str">
            <v>0.00</v>
          </cell>
          <cell r="AF21" t="str">
            <v>0.00</v>
          </cell>
          <cell r="AG21" t="str">
            <v>100%</v>
          </cell>
          <cell r="AH21" t="str">
            <v>0.00</v>
          </cell>
          <cell r="AI21" t="str">
            <v>0.00</v>
          </cell>
          <cell r="AJ21" t="str">
            <v>3%</v>
          </cell>
          <cell r="AK21" t="str">
            <v>0.00</v>
          </cell>
          <cell r="AL21" t="str">
            <v>0.00</v>
          </cell>
          <cell r="AM21" t="str">
            <v>0.00</v>
          </cell>
          <cell r="AN21" t="str">
            <v>0.00</v>
          </cell>
          <cell r="AO21" t="str">
            <v>0.00</v>
          </cell>
        </row>
        <row r="22">
          <cell r="B22" t="str">
            <v>艾山·吉斯别克</v>
          </cell>
          <cell r="C22" t="str">
            <v>居民身份证</v>
          </cell>
          <cell r="D22" t="str">
            <v>652302200008143814</v>
          </cell>
          <cell r="E22" t="str">
            <v>652302200008143814</v>
          </cell>
          <cell r="F22" t="str">
            <v>否</v>
          </cell>
          <cell r="G22" t="str">
            <v>正常工资薪金</v>
          </cell>
          <cell r="H22" t="str">
            <v>4200.00</v>
          </cell>
          <cell r="I22" t="str">
            <v>0.00</v>
          </cell>
          <cell r="J22" t="str">
            <v>0.00</v>
          </cell>
          <cell r="K22" t="str">
            <v>5000.00</v>
          </cell>
          <cell r="L22" t="str">
            <v>0.00</v>
          </cell>
          <cell r="M22" t="str">
            <v>0.00</v>
          </cell>
          <cell r="N22" t="str">
            <v>0.00</v>
          </cell>
          <cell r="O22" t="str">
            <v>0.00</v>
          </cell>
          <cell r="P22" t="str">
            <v>0.00</v>
          </cell>
          <cell r="Q22" t="str">
            <v>0.00</v>
          </cell>
          <cell r="R22" t="str">
            <v>0.00</v>
          </cell>
          <cell r="S22" t="str">
            <v>0.00</v>
          </cell>
          <cell r="T22" t="str">
            <v>0.00</v>
          </cell>
          <cell r="U22" t="str">
            <v>0.00</v>
          </cell>
          <cell r="V22" t="str">
            <v>4706.67</v>
          </cell>
          <cell r="W22" t="str">
            <v>15000.00</v>
          </cell>
          <cell r="X22" t="str">
            <v>0.00</v>
          </cell>
          <cell r="Y22" t="str">
            <v>0.00</v>
          </cell>
          <cell r="Z22" t="str">
            <v>0.00</v>
          </cell>
          <cell r="AA22" t="str">
            <v>0.00</v>
          </cell>
          <cell r="AB22" t="str">
            <v>0.00</v>
          </cell>
          <cell r="AC22" t="str">
            <v>0.00</v>
          </cell>
          <cell r="AD22" t="str">
            <v>0.00</v>
          </cell>
          <cell r="AE22" t="str">
            <v>0.00</v>
          </cell>
          <cell r="AF22" t="str">
            <v>0.00</v>
          </cell>
          <cell r="AG22" t="str">
            <v>100%</v>
          </cell>
          <cell r="AH22" t="str">
            <v>0.00</v>
          </cell>
          <cell r="AI22" t="str">
            <v>0.00</v>
          </cell>
          <cell r="AJ22" t="str">
            <v>3%</v>
          </cell>
          <cell r="AK22" t="str">
            <v>0.00</v>
          </cell>
          <cell r="AL22" t="str">
            <v>0.00</v>
          </cell>
          <cell r="AM22" t="str">
            <v>0.00</v>
          </cell>
          <cell r="AN22" t="str">
            <v>0.00</v>
          </cell>
          <cell r="AO22" t="str">
            <v>0.00</v>
          </cell>
        </row>
        <row r="23">
          <cell r="B23" t="str">
            <v>苏来卡·许库尔</v>
          </cell>
          <cell r="C23" t="str">
            <v>居民身份证</v>
          </cell>
          <cell r="D23" t="str">
            <v>65292219800908552X</v>
          </cell>
          <cell r="E23" t="str">
            <v>65292219800908552X</v>
          </cell>
          <cell r="F23" t="str">
            <v>否</v>
          </cell>
          <cell r="G23" t="str">
            <v>正常工资薪金</v>
          </cell>
          <cell r="H23" t="str">
            <v>2225.81</v>
          </cell>
          <cell r="I23" t="str">
            <v>0.00</v>
          </cell>
          <cell r="J23" t="str">
            <v>0.00</v>
          </cell>
          <cell r="K23" t="str">
            <v>5000.00</v>
          </cell>
          <cell r="L23" t="str">
            <v>399.92</v>
          </cell>
          <cell r="M23" t="str">
            <v>124.98</v>
          </cell>
          <cell r="N23" t="str">
            <v>25.00</v>
          </cell>
          <cell r="O23" t="str">
            <v>0.00</v>
          </cell>
          <cell r="P23" t="str">
            <v>0.00</v>
          </cell>
          <cell r="Q23" t="str">
            <v>0.00</v>
          </cell>
          <cell r="R23" t="str">
            <v>0.00</v>
          </cell>
          <cell r="S23" t="str">
            <v>0.00</v>
          </cell>
          <cell r="T23" t="str">
            <v>0.00</v>
          </cell>
          <cell r="U23" t="str">
            <v>0.00</v>
          </cell>
          <cell r="V23" t="str">
            <v>2225.81</v>
          </cell>
          <cell r="W23" t="str">
            <v>10000.00</v>
          </cell>
          <cell r="X23" t="str">
            <v>549.90</v>
          </cell>
          <cell r="Y23" t="str">
            <v>0.00</v>
          </cell>
          <cell r="Z23" t="str">
            <v>0.00</v>
          </cell>
          <cell r="AA23" t="str">
            <v>0.00</v>
          </cell>
          <cell r="AB23" t="str">
            <v>0.00</v>
          </cell>
          <cell r="AC23" t="str">
            <v>0.00</v>
          </cell>
          <cell r="AD23" t="str">
            <v>0.00</v>
          </cell>
          <cell r="AE23" t="str">
            <v>0.00</v>
          </cell>
          <cell r="AF23" t="str">
            <v>0.00</v>
          </cell>
          <cell r="AG23" t="str">
            <v>100%</v>
          </cell>
          <cell r="AH23" t="str">
            <v>0.00</v>
          </cell>
          <cell r="AI23" t="str">
            <v>0.00</v>
          </cell>
          <cell r="AJ23" t="str">
            <v>3%</v>
          </cell>
          <cell r="AK23" t="str">
            <v>0.00</v>
          </cell>
          <cell r="AL23" t="str">
            <v>0.00</v>
          </cell>
          <cell r="AM23" t="str">
            <v>0.00</v>
          </cell>
          <cell r="AN23" t="str">
            <v>0.00</v>
          </cell>
          <cell r="AO23" t="str">
            <v>0.00</v>
          </cell>
        </row>
        <row r="24">
          <cell r="B24" t="str">
            <v>史小平</v>
          </cell>
          <cell r="C24" t="str">
            <v>居民身份证</v>
          </cell>
          <cell r="D24" t="str">
            <v>650300196312232439</v>
          </cell>
          <cell r="E24" t="str">
            <v>650300196312232439</v>
          </cell>
          <cell r="F24" t="str">
            <v>否</v>
          </cell>
          <cell r="G24" t="str">
            <v>正常工资薪金</v>
          </cell>
          <cell r="H24" t="str">
            <v>2114.52</v>
          </cell>
          <cell r="I24" t="str">
            <v>0.00</v>
          </cell>
          <cell r="J24" t="str">
            <v>0.00</v>
          </cell>
          <cell r="K24" t="str">
            <v>5000.00</v>
          </cell>
          <cell r="L24" t="str">
            <v>0.00</v>
          </cell>
          <cell r="M24" t="str">
            <v>0.00</v>
          </cell>
          <cell r="N24" t="str">
            <v>0.00</v>
          </cell>
          <cell r="O24" t="str">
            <v>0.00</v>
          </cell>
          <cell r="P24" t="str">
            <v>0.00</v>
          </cell>
          <cell r="Q24" t="str">
            <v>0.00</v>
          </cell>
          <cell r="R24" t="str">
            <v>0.00</v>
          </cell>
          <cell r="S24" t="str">
            <v>0.00</v>
          </cell>
          <cell r="T24" t="str">
            <v>0.00</v>
          </cell>
          <cell r="U24" t="str">
            <v>0.00</v>
          </cell>
          <cell r="V24" t="str">
            <v>7097.85</v>
          </cell>
          <cell r="W24" t="str">
            <v>25000.00</v>
          </cell>
          <cell r="X24" t="str">
            <v>0.00</v>
          </cell>
          <cell r="Y24" t="str">
            <v>0.00</v>
          </cell>
          <cell r="Z24" t="str">
            <v>0.00</v>
          </cell>
          <cell r="AA24" t="str">
            <v>0.00</v>
          </cell>
          <cell r="AB24" t="str">
            <v>0.00</v>
          </cell>
          <cell r="AC24" t="str">
            <v>0.00</v>
          </cell>
          <cell r="AD24" t="str">
            <v>0.00</v>
          </cell>
          <cell r="AE24" t="str">
            <v>0.00</v>
          </cell>
          <cell r="AF24" t="str">
            <v>0.00</v>
          </cell>
          <cell r="AG24" t="str">
            <v>100%</v>
          </cell>
          <cell r="AH24" t="str">
            <v>0.00</v>
          </cell>
          <cell r="AI24" t="str">
            <v>0.00</v>
          </cell>
          <cell r="AJ24" t="str">
            <v>3%</v>
          </cell>
          <cell r="AK24" t="str">
            <v>0.00</v>
          </cell>
          <cell r="AL24" t="str">
            <v>0.00</v>
          </cell>
          <cell r="AM24" t="str">
            <v>0.00</v>
          </cell>
          <cell r="AN24" t="str">
            <v>0.00</v>
          </cell>
          <cell r="AO24" t="str">
            <v>0.00</v>
          </cell>
        </row>
        <row r="25">
          <cell r="B25" t="str">
            <v>胡国振</v>
          </cell>
          <cell r="C25" t="str">
            <v>居民身份证</v>
          </cell>
          <cell r="D25" t="str">
            <v>650103197001282810</v>
          </cell>
          <cell r="E25" t="str">
            <v>650103197001282810</v>
          </cell>
          <cell r="F25" t="str">
            <v>否</v>
          </cell>
          <cell r="G25" t="str">
            <v>正常工资薪金</v>
          </cell>
          <cell r="H25" t="str">
            <v>3649.03</v>
          </cell>
          <cell r="I25" t="str">
            <v>0.00</v>
          </cell>
          <cell r="J25" t="str">
            <v>0.00</v>
          </cell>
          <cell r="K25" t="str">
            <v>5000.00</v>
          </cell>
          <cell r="L25" t="str">
            <v>399.92</v>
          </cell>
          <cell r="M25" t="str">
            <v>124.98</v>
          </cell>
          <cell r="N25" t="str">
            <v>25.00</v>
          </cell>
          <cell r="O25" t="str">
            <v>0.00</v>
          </cell>
          <cell r="P25" t="str">
            <v>0.00</v>
          </cell>
          <cell r="Q25" t="str">
            <v>0.00</v>
          </cell>
          <cell r="R25" t="str">
            <v>0.00</v>
          </cell>
          <cell r="S25" t="str">
            <v>0.00</v>
          </cell>
          <cell r="T25" t="str">
            <v>0.00</v>
          </cell>
          <cell r="U25" t="str">
            <v>0.00</v>
          </cell>
          <cell r="V25" t="str">
            <v>3649.03</v>
          </cell>
          <cell r="W25" t="str">
            <v>10000.00</v>
          </cell>
          <cell r="X25" t="str">
            <v>549.90</v>
          </cell>
          <cell r="Y25" t="str">
            <v>0.00</v>
          </cell>
          <cell r="Z25" t="str">
            <v>0.00</v>
          </cell>
          <cell r="AA25" t="str">
            <v>0.00</v>
          </cell>
          <cell r="AB25" t="str">
            <v>0.00</v>
          </cell>
          <cell r="AC25" t="str">
            <v>0.00</v>
          </cell>
          <cell r="AD25" t="str">
            <v>0.00</v>
          </cell>
          <cell r="AE25" t="str">
            <v>0.00</v>
          </cell>
          <cell r="AF25" t="str">
            <v>0.00</v>
          </cell>
          <cell r="AG25" t="str">
            <v>100%</v>
          </cell>
          <cell r="AH25" t="str">
            <v>0.00</v>
          </cell>
          <cell r="AI25" t="str">
            <v>0.00</v>
          </cell>
          <cell r="AJ25" t="str">
            <v>3%</v>
          </cell>
          <cell r="AK25" t="str">
            <v>0.00</v>
          </cell>
          <cell r="AL25" t="str">
            <v>0.00</v>
          </cell>
          <cell r="AM25" t="str">
            <v>0.00</v>
          </cell>
          <cell r="AN25" t="str">
            <v>0.00</v>
          </cell>
          <cell r="AO25" t="str">
            <v>0.00</v>
          </cell>
        </row>
        <row r="26">
          <cell r="B26" t="str">
            <v>周军</v>
          </cell>
          <cell r="C26" t="str">
            <v>居民身份证</v>
          </cell>
          <cell r="D26" t="str">
            <v>65030019600520004X</v>
          </cell>
          <cell r="E26" t="str">
            <v>65030019600520004X</v>
          </cell>
          <cell r="F26" t="str">
            <v>否</v>
          </cell>
          <cell r="G26" t="str">
            <v>正常工资薪金</v>
          </cell>
          <cell r="H26" t="str">
            <v>2112.58</v>
          </cell>
          <cell r="I26" t="str">
            <v>0.00</v>
          </cell>
          <cell r="J26" t="str">
            <v>0.00</v>
          </cell>
          <cell r="K26" t="str">
            <v>5000.00</v>
          </cell>
          <cell r="L26" t="str">
            <v>0.00</v>
          </cell>
          <cell r="M26" t="str">
            <v>0.00</v>
          </cell>
          <cell r="N26" t="str">
            <v>0.00</v>
          </cell>
          <cell r="O26" t="str">
            <v>0.00</v>
          </cell>
          <cell r="P26" t="str">
            <v>0.00</v>
          </cell>
          <cell r="Q26" t="str">
            <v>0.00</v>
          </cell>
          <cell r="R26" t="str">
            <v>0.00</v>
          </cell>
          <cell r="S26" t="str">
            <v>0.00</v>
          </cell>
          <cell r="T26" t="str">
            <v>0.00</v>
          </cell>
          <cell r="U26" t="str">
            <v>0.00</v>
          </cell>
          <cell r="V26" t="str">
            <v>14048.72</v>
          </cell>
          <cell r="W26" t="str">
            <v>35000.00</v>
          </cell>
          <cell r="X26" t="str">
            <v>0.00</v>
          </cell>
          <cell r="Y26" t="str">
            <v>0.00</v>
          </cell>
          <cell r="Z26" t="str">
            <v>0.00</v>
          </cell>
          <cell r="AA26" t="str">
            <v>0.00</v>
          </cell>
          <cell r="AB26" t="str">
            <v>0.00</v>
          </cell>
          <cell r="AC26" t="str">
            <v>0.00</v>
          </cell>
          <cell r="AD26" t="str">
            <v>0.00</v>
          </cell>
          <cell r="AE26" t="str">
            <v>0.00</v>
          </cell>
          <cell r="AF26" t="str">
            <v>0.00</v>
          </cell>
          <cell r="AG26" t="str">
            <v>100%</v>
          </cell>
          <cell r="AH26" t="str">
            <v>0.00</v>
          </cell>
          <cell r="AI26" t="str">
            <v>0.00</v>
          </cell>
          <cell r="AJ26" t="str">
            <v>3%</v>
          </cell>
          <cell r="AK26" t="str">
            <v>0.00</v>
          </cell>
          <cell r="AL26" t="str">
            <v>0.00</v>
          </cell>
          <cell r="AM26" t="str">
            <v>0.00</v>
          </cell>
          <cell r="AN26" t="str">
            <v>0.00</v>
          </cell>
          <cell r="AO26" t="str">
            <v>0.00</v>
          </cell>
        </row>
        <row r="27">
          <cell r="B27" t="str">
            <v>唐甜甜</v>
          </cell>
          <cell r="C27" t="str">
            <v>居民身份证</v>
          </cell>
          <cell r="D27" t="str">
            <v>610721200510105129</v>
          </cell>
          <cell r="E27" t="str">
            <v>610721200510105129</v>
          </cell>
          <cell r="F27" t="str">
            <v>否</v>
          </cell>
          <cell r="G27" t="str">
            <v>正常工资薪金</v>
          </cell>
          <cell r="H27" t="str">
            <v>5400.00</v>
          </cell>
          <cell r="I27" t="str">
            <v>0.00</v>
          </cell>
          <cell r="J27" t="str">
            <v>0.00</v>
          </cell>
          <cell r="K27" t="str">
            <v>5000.00</v>
          </cell>
          <cell r="L27" t="str">
            <v>399.92</v>
          </cell>
          <cell r="M27" t="str">
            <v>124.98</v>
          </cell>
          <cell r="N27" t="str">
            <v>25.00</v>
          </cell>
          <cell r="O27" t="str">
            <v>104.00</v>
          </cell>
          <cell r="P27" t="str">
            <v>0.00</v>
          </cell>
          <cell r="Q27" t="str">
            <v>0.00</v>
          </cell>
          <cell r="R27" t="str">
            <v>0.00</v>
          </cell>
          <cell r="S27" t="str">
            <v>0.00</v>
          </cell>
          <cell r="T27" t="str">
            <v>0.00</v>
          </cell>
          <cell r="U27" t="str">
            <v>0.00</v>
          </cell>
          <cell r="V27" t="str">
            <v>13666.67</v>
          </cell>
          <cell r="W27" t="str">
            <v>25000.00</v>
          </cell>
          <cell r="X27" t="str">
            <v>1923.70</v>
          </cell>
          <cell r="Y27" t="str">
            <v>0.00</v>
          </cell>
          <cell r="Z27" t="str">
            <v>0.00</v>
          </cell>
          <cell r="AA27" t="str">
            <v>0.00</v>
          </cell>
          <cell r="AB27" t="str">
            <v>0.00</v>
          </cell>
          <cell r="AC27" t="str">
            <v>0.00</v>
          </cell>
          <cell r="AD27" t="str">
            <v>0.00</v>
          </cell>
          <cell r="AE27" t="str">
            <v>0.00</v>
          </cell>
          <cell r="AF27" t="str">
            <v>0.00</v>
          </cell>
          <cell r="AG27" t="str">
            <v>100%</v>
          </cell>
          <cell r="AH27" t="str">
            <v>0.00</v>
          </cell>
          <cell r="AI27" t="str">
            <v>0.00</v>
          </cell>
          <cell r="AJ27" t="str">
            <v>3%</v>
          </cell>
          <cell r="AK27" t="str">
            <v>0.00</v>
          </cell>
          <cell r="AL27" t="str">
            <v>0.00</v>
          </cell>
          <cell r="AM27" t="str">
            <v>0.00</v>
          </cell>
          <cell r="AN27" t="str">
            <v>0.00</v>
          </cell>
          <cell r="AO27" t="str">
            <v>0.00</v>
          </cell>
        </row>
        <row r="28">
          <cell r="B28" t="str">
            <v>刘占文</v>
          </cell>
          <cell r="C28" t="str">
            <v>居民身份证</v>
          </cell>
          <cell r="D28" t="str">
            <v>230304196709274415</v>
          </cell>
          <cell r="E28" t="str">
            <v>230304196709274415</v>
          </cell>
          <cell r="F28" t="str">
            <v>否</v>
          </cell>
          <cell r="G28" t="str">
            <v>正常工资薪金</v>
          </cell>
          <cell r="H28" t="str">
            <v>3251.61</v>
          </cell>
          <cell r="I28" t="str">
            <v>0.00</v>
          </cell>
          <cell r="J28" t="str">
            <v>0.00</v>
          </cell>
          <cell r="K28" t="str">
            <v>5000.00</v>
          </cell>
          <cell r="L28" t="str">
            <v>399.92</v>
          </cell>
          <cell r="M28" t="str">
            <v>124.98</v>
          </cell>
          <cell r="N28" t="str">
            <v>25.00</v>
          </cell>
          <cell r="O28" t="str">
            <v>0.00</v>
          </cell>
          <cell r="P28" t="str">
            <v>0.00</v>
          </cell>
          <cell r="Q28" t="str">
            <v>0.00</v>
          </cell>
          <cell r="R28" t="str">
            <v>0.00</v>
          </cell>
          <cell r="S28" t="str">
            <v>0.00</v>
          </cell>
          <cell r="T28" t="str">
            <v>0.00</v>
          </cell>
          <cell r="U28" t="str">
            <v>0.00</v>
          </cell>
          <cell r="V28" t="str">
            <v>3251.61</v>
          </cell>
          <cell r="W28" t="str">
            <v>10000.00</v>
          </cell>
          <cell r="X28" t="str">
            <v>549.90</v>
          </cell>
          <cell r="Y28" t="str">
            <v>0.00</v>
          </cell>
          <cell r="Z28" t="str">
            <v>0.00</v>
          </cell>
          <cell r="AA28" t="str">
            <v>0.00</v>
          </cell>
          <cell r="AB28" t="str">
            <v>0.00</v>
          </cell>
          <cell r="AC28" t="str">
            <v>0.00</v>
          </cell>
          <cell r="AD28" t="str">
            <v>0.00</v>
          </cell>
          <cell r="AE28" t="str">
            <v>0.00</v>
          </cell>
          <cell r="AF28" t="str">
            <v>0.00</v>
          </cell>
          <cell r="AG28" t="str">
            <v>100%</v>
          </cell>
          <cell r="AH28" t="str">
            <v>0.00</v>
          </cell>
          <cell r="AI28" t="str">
            <v>0.00</v>
          </cell>
          <cell r="AJ28" t="str">
            <v>3%</v>
          </cell>
          <cell r="AK28" t="str">
            <v>0.00</v>
          </cell>
          <cell r="AL28" t="str">
            <v>0.00</v>
          </cell>
          <cell r="AM28" t="str">
            <v>0.00</v>
          </cell>
          <cell r="AN28" t="str">
            <v>0.00</v>
          </cell>
          <cell r="AO28" t="str">
            <v>0.00</v>
          </cell>
        </row>
        <row r="29">
          <cell r="B29" t="str">
            <v>白永花</v>
          </cell>
          <cell r="C29" t="str">
            <v>居民身份证</v>
          </cell>
          <cell r="D29" t="str">
            <v>650108196706211024</v>
          </cell>
          <cell r="E29" t="str">
            <v>650108196706211024</v>
          </cell>
          <cell r="F29" t="str">
            <v>否</v>
          </cell>
          <cell r="G29" t="str">
            <v>正常工资薪金</v>
          </cell>
          <cell r="H29" t="str">
            <v>3104.84</v>
          </cell>
          <cell r="I29" t="str">
            <v>0.00</v>
          </cell>
          <cell r="J29" t="str">
            <v>0.00</v>
          </cell>
          <cell r="K29" t="str">
            <v>5000.00</v>
          </cell>
          <cell r="L29" t="str">
            <v>0.00</v>
          </cell>
          <cell r="M29" t="str">
            <v>0.00</v>
          </cell>
          <cell r="N29" t="str">
            <v>0.00</v>
          </cell>
          <cell r="O29" t="str">
            <v>0.00</v>
          </cell>
          <cell r="P29" t="str">
            <v>0.00</v>
          </cell>
          <cell r="Q29" t="str">
            <v>0.00</v>
          </cell>
          <cell r="R29" t="str">
            <v>0.00</v>
          </cell>
          <cell r="S29" t="str">
            <v>0.00</v>
          </cell>
          <cell r="T29" t="str">
            <v>0.00</v>
          </cell>
          <cell r="U29" t="str">
            <v>0.00</v>
          </cell>
          <cell r="V29" t="str">
            <v>17948.53</v>
          </cell>
          <cell r="W29" t="str">
            <v>35000.00</v>
          </cell>
          <cell r="X29" t="str">
            <v>0.00</v>
          </cell>
          <cell r="Y29" t="str">
            <v>0.00</v>
          </cell>
          <cell r="Z29" t="str">
            <v>0.00</v>
          </cell>
          <cell r="AA29" t="str">
            <v>0.00</v>
          </cell>
          <cell r="AB29" t="str">
            <v>0.00</v>
          </cell>
          <cell r="AC29" t="str">
            <v>0.00</v>
          </cell>
          <cell r="AD29" t="str">
            <v>0.00</v>
          </cell>
          <cell r="AE29" t="str">
            <v>0.00</v>
          </cell>
          <cell r="AF29" t="str">
            <v>0.00</v>
          </cell>
          <cell r="AG29" t="str">
            <v>100%</v>
          </cell>
          <cell r="AH29" t="str">
            <v>0.00</v>
          </cell>
          <cell r="AI29" t="str">
            <v>0.00</v>
          </cell>
          <cell r="AJ29" t="str">
            <v>3%</v>
          </cell>
          <cell r="AK29" t="str">
            <v>0.00</v>
          </cell>
          <cell r="AL29" t="str">
            <v>0.00</v>
          </cell>
          <cell r="AM29" t="str">
            <v>0.00</v>
          </cell>
          <cell r="AN29" t="str">
            <v>0.00</v>
          </cell>
          <cell r="AO29" t="str">
            <v>0.00</v>
          </cell>
        </row>
        <row r="30">
          <cell r="B30" t="str">
            <v>雷亚峰</v>
          </cell>
          <cell r="C30" t="str">
            <v>居民身份证</v>
          </cell>
          <cell r="D30" t="str">
            <v>650108197006271020</v>
          </cell>
          <cell r="E30" t="str">
            <v>650108197006271020</v>
          </cell>
          <cell r="F30" t="str">
            <v>否</v>
          </cell>
          <cell r="G30" t="str">
            <v>正常工资薪金</v>
          </cell>
          <cell r="H30" t="str">
            <v>2700.00</v>
          </cell>
          <cell r="I30" t="str">
            <v>0.00</v>
          </cell>
          <cell r="J30" t="str">
            <v>0.00</v>
          </cell>
          <cell r="K30" t="str">
            <v>5000.00</v>
          </cell>
          <cell r="L30" t="str">
            <v>0.00</v>
          </cell>
          <cell r="M30" t="str">
            <v>0.00</v>
          </cell>
          <cell r="N30" t="str">
            <v>0.00</v>
          </cell>
          <cell r="O30" t="str">
            <v>0.00</v>
          </cell>
          <cell r="P30" t="str">
            <v>0.00</v>
          </cell>
          <cell r="Q30" t="str">
            <v>0.00</v>
          </cell>
          <cell r="R30" t="str">
            <v>0.00</v>
          </cell>
          <cell r="S30" t="str">
            <v>0.00</v>
          </cell>
          <cell r="T30" t="str">
            <v>0.00</v>
          </cell>
          <cell r="U30" t="str">
            <v>0.00</v>
          </cell>
          <cell r="V30" t="str">
            <v>26657.40</v>
          </cell>
          <cell r="W30" t="str">
            <v>40000.00</v>
          </cell>
          <cell r="X30" t="str">
            <v>0.00</v>
          </cell>
          <cell r="Y30" t="str">
            <v>0.00</v>
          </cell>
          <cell r="Z30" t="str">
            <v>0.00</v>
          </cell>
          <cell r="AA30" t="str">
            <v>0.00</v>
          </cell>
          <cell r="AB30" t="str">
            <v>0.00</v>
          </cell>
          <cell r="AC30" t="str">
            <v>0.00</v>
          </cell>
          <cell r="AD30" t="str">
            <v>0.00</v>
          </cell>
          <cell r="AE30" t="str">
            <v>0.00</v>
          </cell>
          <cell r="AF30" t="str">
            <v>0.00</v>
          </cell>
          <cell r="AG30" t="str">
            <v>100%</v>
          </cell>
          <cell r="AH30" t="str">
            <v>0.00</v>
          </cell>
          <cell r="AI30" t="str">
            <v>0.00</v>
          </cell>
          <cell r="AJ30" t="str">
            <v>3%</v>
          </cell>
          <cell r="AK30" t="str">
            <v>0.00</v>
          </cell>
          <cell r="AL30" t="str">
            <v>0.00</v>
          </cell>
          <cell r="AM30" t="str">
            <v>0.00</v>
          </cell>
          <cell r="AN30" t="str">
            <v>0.00</v>
          </cell>
          <cell r="AO30" t="str">
            <v>0.00</v>
          </cell>
        </row>
        <row r="31">
          <cell r="B31" t="str">
            <v>孙都喜</v>
          </cell>
          <cell r="C31" t="str">
            <v>居民身份证</v>
          </cell>
          <cell r="D31" t="str">
            <v>650102197310030039</v>
          </cell>
          <cell r="E31" t="str">
            <v>650102197310030039</v>
          </cell>
          <cell r="F31" t="str">
            <v>否</v>
          </cell>
          <cell r="G31" t="str">
            <v>正常工资薪金</v>
          </cell>
          <cell r="H31" t="str">
            <v>4625.00</v>
          </cell>
          <cell r="I31" t="str">
            <v>0.00</v>
          </cell>
          <cell r="J31" t="str">
            <v>0.00</v>
          </cell>
          <cell r="K31" t="str">
            <v>5000.00</v>
          </cell>
          <cell r="L31" t="str">
            <v>399.92</v>
          </cell>
          <cell r="M31" t="str">
            <v>124.98</v>
          </cell>
          <cell r="N31" t="str">
            <v>25.00</v>
          </cell>
          <cell r="O31" t="str">
            <v>231.00</v>
          </cell>
          <cell r="P31" t="str">
            <v>0.00</v>
          </cell>
          <cell r="Q31" t="str">
            <v>0.00</v>
          </cell>
          <cell r="R31" t="str">
            <v>0.00</v>
          </cell>
          <cell r="S31" t="str">
            <v>0.00</v>
          </cell>
          <cell r="T31" t="str">
            <v>0.00</v>
          </cell>
          <cell r="U31" t="str">
            <v>0.00</v>
          </cell>
          <cell r="V31" t="str">
            <v>13875.00</v>
          </cell>
          <cell r="W31" t="str">
            <v>20000.00</v>
          </cell>
          <cell r="X31" t="str">
            <v>2342.70</v>
          </cell>
          <cell r="Y31" t="str">
            <v>0.00</v>
          </cell>
          <cell r="Z31" t="str">
            <v>0.00</v>
          </cell>
          <cell r="AA31" t="str">
            <v>0.00</v>
          </cell>
          <cell r="AB31" t="str">
            <v>0.00</v>
          </cell>
          <cell r="AC31" t="str">
            <v>0.00</v>
          </cell>
          <cell r="AD31" t="str">
            <v>0.00</v>
          </cell>
          <cell r="AE31" t="str">
            <v>0.00</v>
          </cell>
          <cell r="AF31" t="str">
            <v>0.00</v>
          </cell>
          <cell r="AG31" t="str">
            <v>100%</v>
          </cell>
          <cell r="AH31" t="str">
            <v>0.00</v>
          </cell>
          <cell r="AI31" t="str">
            <v>0.00</v>
          </cell>
          <cell r="AJ31" t="str">
            <v>3%</v>
          </cell>
          <cell r="AK31" t="str">
            <v>0.00</v>
          </cell>
          <cell r="AL31" t="str">
            <v>0.00</v>
          </cell>
          <cell r="AM31" t="str">
            <v>0.00</v>
          </cell>
          <cell r="AN31" t="str">
            <v>0.00</v>
          </cell>
          <cell r="AO31" t="str">
            <v>0.00</v>
          </cell>
        </row>
        <row r="32">
          <cell r="B32" t="str">
            <v>宁海霞</v>
          </cell>
          <cell r="C32" t="str">
            <v>居民身份证</v>
          </cell>
          <cell r="D32" t="str">
            <v>650300196703293423</v>
          </cell>
          <cell r="E32" t="str">
            <v>650300196703293423</v>
          </cell>
          <cell r="F32" t="str">
            <v>否</v>
          </cell>
          <cell r="G32" t="str">
            <v>正常工资薪金</v>
          </cell>
          <cell r="H32" t="str">
            <v>1400.00</v>
          </cell>
          <cell r="I32" t="str">
            <v>0.00</v>
          </cell>
          <cell r="J32" t="str">
            <v>0.00</v>
          </cell>
          <cell r="K32" t="str">
            <v>5000.00</v>
          </cell>
          <cell r="L32" t="str">
            <v>0.00</v>
          </cell>
          <cell r="M32" t="str">
            <v>0.00</v>
          </cell>
          <cell r="N32" t="str">
            <v>0.00</v>
          </cell>
          <cell r="O32" t="str">
            <v>0.00</v>
          </cell>
          <cell r="P32" t="str">
            <v>0.00</v>
          </cell>
          <cell r="Q32" t="str">
            <v>0.00</v>
          </cell>
          <cell r="R32" t="str">
            <v>0.00</v>
          </cell>
          <cell r="S32" t="str">
            <v>0.00</v>
          </cell>
          <cell r="T32" t="str">
            <v>0.00</v>
          </cell>
          <cell r="U32" t="str">
            <v>0.00</v>
          </cell>
          <cell r="V32" t="str">
            <v>4303.22</v>
          </cell>
          <cell r="W32" t="str">
            <v>20000.00</v>
          </cell>
          <cell r="X32" t="str">
            <v>0.00</v>
          </cell>
          <cell r="Y32" t="str">
            <v>0.00</v>
          </cell>
          <cell r="Z32" t="str">
            <v>0.00</v>
          </cell>
          <cell r="AA32" t="str">
            <v>0.00</v>
          </cell>
          <cell r="AB32" t="str">
            <v>0.00</v>
          </cell>
          <cell r="AC32" t="str">
            <v>0.00</v>
          </cell>
          <cell r="AD32" t="str">
            <v>0.00</v>
          </cell>
          <cell r="AE32" t="str">
            <v>0.00</v>
          </cell>
          <cell r="AF32" t="str">
            <v>0.00</v>
          </cell>
          <cell r="AG32" t="str">
            <v>100%</v>
          </cell>
          <cell r="AH32" t="str">
            <v>0.00</v>
          </cell>
          <cell r="AI32" t="str">
            <v>0.00</v>
          </cell>
          <cell r="AJ32" t="str">
            <v>3%</v>
          </cell>
          <cell r="AK32" t="str">
            <v>0.00</v>
          </cell>
          <cell r="AL32" t="str">
            <v>0.00</v>
          </cell>
          <cell r="AM32" t="str">
            <v>0.00</v>
          </cell>
          <cell r="AN32" t="str">
            <v>0.00</v>
          </cell>
          <cell r="AO32" t="str">
            <v>0.00</v>
          </cell>
        </row>
        <row r="33">
          <cell r="B33" t="str">
            <v>周娟</v>
          </cell>
          <cell r="C33" t="str">
            <v>居民身份证</v>
          </cell>
          <cell r="D33" t="str">
            <v>650103198403116422</v>
          </cell>
          <cell r="E33" t="str">
            <v>650103198403116422</v>
          </cell>
          <cell r="F33" t="str">
            <v>否</v>
          </cell>
          <cell r="G33" t="str">
            <v>正常工资薪金</v>
          </cell>
          <cell r="H33" t="str">
            <v>4900.00</v>
          </cell>
          <cell r="I33" t="str">
            <v>0.00</v>
          </cell>
          <cell r="J33" t="str">
            <v>0.00</v>
          </cell>
          <cell r="K33" t="str">
            <v>5000.00</v>
          </cell>
          <cell r="L33" t="str">
            <v>0.00</v>
          </cell>
          <cell r="M33" t="str">
            <v>0.00</v>
          </cell>
          <cell r="N33" t="str">
            <v>0.00</v>
          </cell>
          <cell r="O33" t="str">
            <v>104.00</v>
          </cell>
          <cell r="P33" t="str">
            <v>0.00</v>
          </cell>
          <cell r="Q33" t="str">
            <v>0.00</v>
          </cell>
          <cell r="R33" t="str">
            <v>0.00</v>
          </cell>
          <cell r="S33" t="str">
            <v>0.00</v>
          </cell>
          <cell r="T33" t="str">
            <v>0.00</v>
          </cell>
          <cell r="U33" t="str">
            <v>0.00</v>
          </cell>
          <cell r="V33" t="str">
            <v>6153.33</v>
          </cell>
          <cell r="W33" t="str">
            <v>15000.00</v>
          </cell>
          <cell r="X33" t="str">
            <v>104.00</v>
          </cell>
          <cell r="Y33" t="str">
            <v>0.00</v>
          </cell>
          <cell r="Z33" t="str">
            <v>0.00</v>
          </cell>
          <cell r="AA33" t="str">
            <v>0.00</v>
          </cell>
          <cell r="AB33" t="str">
            <v>0.00</v>
          </cell>
          <cell r="AC33" t="str">
            <v>0.00</v>
          </cell>
          <cell r="AD33" t="str">
            <v>0.00</v>
          </cell>
          <cell r="AE33" t="str">
            <v>0.00</v>
          </cell>
          <cell r="AF33" t="str">
            <v>0.00</v>
          </cell>
          <cell r="AG33" t="str">
            <v>100%</v>
          </cell>
          <cell r="AH33" t="str">
            <v>0.00</v>
          </cell>
          <cell r="AI33" t="str">
            <v>0.00</v>
          </cell>
          <cell r="AJ33" t="str">
            <v>3%</v>
          </cell>
          <cell r="AK33" t="str">
            <v>0.00</v>
          </cell>
          <cell r="AL33" t="str">
            <v>0.00</v>
          </cell>
          <cell r="AM33" t="str">
            <v>0.00</v>
          </cell>
          <cell r="AN33" t="str">
            <v>0.00</v>
          </cell>
          <cell r="AO33" t="str">
            <v>0.00</v>
          </cell>
        </row>
        <row r="34">
          <cell r="B34" t="str">
            <v>林涛</v>
          </cell>
          <cell r="C34" t="str">
            <v>居民身份证</v>
          </cell>
          <cell r="D34" t="str">
            <v>650103198308256013</v>
          </cell>
          <cell r="E34" t="str">
            <v>650103198308256013</v>
          </cell>
          <cell r="F34" t="str">
            <v>否</v>
          </cell>
          <cell r="G34" t="str">
            <v>正常工资薪金</v>
          </cell>
          <cell r="H34" t="str">
            <v>4816.13</v>
          </cell>
          <cell r="I34" t="str">
            <v>0.00</v>
          </cell>
          <cell r="J34" t="str">
            <v>0.00</v>
          </cell>
          <cell r="K34" t="str">
            <v>5000.00</v>
          </cell>
          <cell r="L34" t="str">
            <v>399.92</v>
          </cell>
          <cell r="M34" t="str">
            <v>124.98</v>
          </cell>
          <cell r="N34" t="str">
            <v>25.00</v>
          </cell>
          <cell r="O34" t="str">
            <v>0.00</v>
          </cell>
          <cell r="P34" t="str">
            <v>0.00</v>
          </cell>
          <cell r="Q34" t="str">
            <v>0.00</v>
          </cell>
          <cell r="R34" t="str">
            <v>0.00</v>
          </cell>
          <cell r="S34" t="str">
            <v>0.00</v>
          </cell>
          <cell r="T34" t="str">
            <v>0.00</v>
          </cell>
          <cell r="U34" t="str">
            <v>0.00</v>
          </cell>
          <cell r="V34" t="str">
            <v>4816.13</v>
          </cell>
          <cell r="W34" t="str">
            <v>10000.00</v>
          </cell>
          <cell r="X34" t="str">
            <v>549.90</v>
          </cell>
          <cell r="Y34" t="str">
            <v>0.00</v>
          </cell>
          <cell r="Z34" t="str">
            <v>0.00</v>
          </cell>
          <cell r="AA34" t="str">
            <v>0.00</v>
          </cell>
          <cell r="AB34" t="str">
            <v>0.00</v>
          </cell>
          <cell r="AC34" t="str">
            <v>0.00</v>
          </cell>
          <cell r="AD34" t="str">
            <v>0.00</v>
          </cell>
          <cell r="AE34" t="str">
            <v>0.00</v>
          </cell>
          <cell r="AF34" t="str">
            <v>0.00</v>
          </cell>
          <cell r="AG34" t="str">
            <v>100%</v>
          </cell>
          <cell r="AH34" t="str">
            <v>0.00</v>
          </cell>
          <cell r="AI34" t="str">
            <v>0.00</v>
          </cell>
          <cell r="AJ34" t="str">
            <v>3%</v>
          </cell>
          <cell r="AK34" t="str">
            <v>0.00</v>
          </cell>
          <cell r="AL34" t="str">
            <v>0.00</v>
          </cell>
          <cell r="AM34" t="str">
            <v>0.00</v>
          </cell>
          <cell r="AN34" t="str">
            <v>0.00</v>
          </cell>
          <cell r="AO34" t="str">
            <v>0.00</v>
          </cell>
        </row>
        <row r="35">
          <cell r="B35" t="str">
            <v>石钟山</v>
          </cell>
          <cell r="C35" t="str">
            <v>居民身份证</v>
          </cell>
          <cell r="D35" t="str">
            <v>622323197004120254</v>
          </cell>
          <cell r="E35" t="str">
            <v>622323197004120254</v>
          </cell>
          <cell r="F35" t="str">
            <v>否</v>
          </cell>
          <cell r="G35" t="str">
            <v>正常工资薪金</v>
          </cell>
          <cell r="H35" t="str">
            <v>4500.00</v>
          </cell>
          <cell r="I35" t="str">
            <v>0.00</v>
          </cell>
          <cell r="J35" t="str">
            <v>0.00</v>
          </cell>
          <cell r="K35" t="str">
            <v>5000.00</v>
          </cell>
          <cell r="L35" t="str">
            <v>0.00</v>
          </cell>
          <cell r="M35" t="str">
            <v>0.00</v>
          </cell>
          <cell r="N35" t="str">
            <v>0.00</v>
          </cell>
          <cell r="O35" t="str">
            <v>0.00</v>
          </cell>
          <cell r="P35" t="str">
            <v>0.00</v>
          </cell>
          <cell r="Q35" t="str">
            <v>0.00</v>
          </cell>
          <cell r="R35" t="str">
            <v>0.00</v>
          </cell>
          <cell r="S35" t="str">
            <v>0.00</v>
          </cell>
          <cell r="T35" t="str">
            <v>0.00</v>
          </cell>
          <cell r="U35" t="str">
            <v>0.00</v>
          </cell>
          <cell r="V35" t="str">
            <v>9000.00</v>
          </cell>
          <cell r="W35" t="str">
            <v>15000.00</v>
          </cell>
          <cell r="X35" t="str">
            <v>0.00</v>
          </cell>
          <cell r="Y35" t="str">
            <v>0.00</v>
          </cell>
          <cell r="Z35" t="str">
            <v>0.00</v>
          </cell>
          <cell r="AA35" t="str">
            <v>0.00</v>
          </cell>
          <cell r="AB35" t="str">
            <v>0.00</v>
          </cell>
          <cell r="AC35" t="str">
            <v>0.00</v>
          </cell>
          <cell r="AD35" t="str">
            <v>0.00</v>
          </cell>
          <cell r="AE35" t="str">
            <v>0.00</v>
          </cell>
          <cell r="AF35" t="str">
            <v>0.00</v>
          </cell>
          <cell r="AG35" t="str">
            <v>100%</v>
          </cell>
          <cell r="AH35" t="str">
            <v>0.00</v>
          </cell>
          <cell r="AI35" t="str">
            <v>0.00</v>
          </cell>
          <cell r="AJ35" t="str">
            <v>3%</v>
          </cell>
          <cell r="AK35" t="str">
            <v>0.00</v>
          </cell>
          <cell r="AL35" t="str">
            <v>0.00</v>
          </cell>
          <cell r="AM35" t="str">
            <v>0.00</v>
          </cell>
          <cell r="AN35" t="str">
            <v>0.00</v>
          </cell>
          <cell r="AO35" t="str">
            <v>0.00</v>
          </cell>
        </row>
        <row r="36">
          <cell r="B36" t="str">
            <v>李小娟</v>
          </cell>
          <cell r="C36" t="str">
            <v>居民身份证</v>
          </cell>
          <cell r="D36" t="str">
            <v>650102197203090028</v>
          </cell>
          <cell r="E36" t="str">
            <v>650102197203090028</v>
          </cell>
          <cell r="F36" t="str">
            <v>否</v>
          </cell>
          <cell r="G36" t="str">
            <v>正常工资薪金</v>
          </cell>
          <cell r="H36" t="str">
            <v>3300.00</v>
          </cell>
          <cell r="I36" t="str">
            <v>0.00</v>
          </cell>
          <cell r="J36" t="str">
            <v>0.00</v>
          </cell>
          <cell r="K36" t="str">
            <v>5000.00</v>
          </cell>
          <cell r="L36" t="str">
            <v>0.00</v>
          </cell>
          <cell r="M36" t="str">
            <v>0.00</v>
          </cell>
          <cell r="N36" t="str">
            <v>0.00</v>
          </cell>
          <cell r="O36" t="str">
            <v>0.00</v>
          </cell>
          <cell r="P36" t="str">
            <v>0.00</v>
          </cell>
          <cell r="Q36" t="str">
            <v>0.00</v>
          </cell>
          <cell r="R36" t="str">
            <v>0.00</v>
          </cell>
          <cell r="S36" t="str">
            <v>0.00</v>
          </cell>
          <cell r="T36" t="str">
            <v>0.00</v>
          </cell>
          <cell r="U36" t="str">
            <v>0.00</v>
          </cell>
          <cell r="V36" t="str">
            <v>6600.00</v>
          </cell>
          <cell r="W36" t="str">
            <v>15000.00</v>
          </cell>
          <cell r="X36" t="str">
            <v>0.00</v>
          </cell>
          <cell r="Y36" t="str">
            <v>0.00</v>
          </cell>
          <cell r="Z36" t="str">
            <v>0.00</v>
          </cell>
          <cell r="AA36" t="str">
            <v>0.00</v>
          </cell>
          <cell r="AB36" t="str">
            <v>0.00</v>
          </cell>
          <cell r="AC36" t="str">
            <v>0.00</v>
          </cell>
          <cell r="AD36" t="str">
            <v>0.00</v>
          </cell>
          <cell r="AE36" t="str">
            <v>0.00</v>
          </cell>
          <cell r="AF36" t="str">
            <v>0.00</v>
          </cell>
          <cell r="AG36" t="str">
            <v>100%</v>
          </cell>
          <cell r="AH36" t="str">
            <v>0.00</v>
          </cell>
          <cell r="AI36" t="str">
            <v>0.00</v>
          </cell>
          <cell r="AJ36" t="str">
            <v>3%</v>
          </cell>
          <cell r="AK36" t="str">
            <v>0.00</v>
          </cell>
          <cell r="AL36" t="str">
            <v>0.00</v>
          </cell>
          <cell r="AM36" t="str">
            <v>0.00</v>
          </cell>
          <cell r="AN36" t="str">
            <v>0.00</v>
          </cell>
          <cell r="AO36" t="str">
            <v>0.00</v>
          </cell>
        </row>
        <row r="37">
          <cell r="B37" t="str">
            <v>辛洪瑜</v>
          </cell>
          <cell r="C37" t="str">
            <v>居民身份证</v>
          </cell>
          <cell r="D37" t="str">
            <v>654322197506110022</v>
          </cell>
          <cell r="E37" t="str">
            <v>654322197506110022</v>
          </cell>
          <cell r="F37" t="str">
            <v>否</v>
          </cell>
          <cell r="G37" t="str">
            <v>正常工资薪金</v>
          </cell>
          <cell r="H37" t="str">
            <v>2980.65</v>
          </cell>
          <cell r="I37" t="str">
            <v>0.00</v>
          </cell>
          <cell r="J37" t="str">
            <v>0.00</v>
          </cell>
          <cell r="K37" t="str">
            <v>5000.00</v>
          </cell>
          <cell r="L37" t="str">
            <v>399.92</v>
          </cell>
          <cell r="M37" t="str">
            <v>124.98</v>
          </cell>
          <cell r="N37" t="str">
            <v>25.00</v>
          </cell>
          <cell r="O37" t="str">
            <v>0.00</v>
          </cell>
          <cell r="P37" t="str">
            <v>0.00</v>
          </cell>
          <cell r="Q37" t="str">
            <v>0.00</v>
          </cell>
          <cell r="R37" t="str">
            <v>0.00</v>
          </cell>
          <cell r="S37" t="str">
            <v>0.00</v>
          </cell>
          <cell r="T37" t="str">
            <v>0.00</v>
          </cell>
          <cell r="U37" t="str">
            <v>0.00</v>
          </cell>
          <cell r="V37" t="str">
            <v>2980.65</v>
          </cell>
          <cell r="W37" t="str">
            <v>10000.00</v>
          </cell>
          <cell r="X37" t="str">
            <v>549.90</v>
          </cell>
          <cell r="Y37" t="str">
            <v>0.00</v>
          </cell>
          <cell r="Z37" t="str">
            <v>0.00</v>
          </cell>
          <cell r="AA37" t="str">
            <v>0.00</v>
          </cell>
          <cell r="AB37" t="str">
            <v>0.00</v>
          </cell>
          <cell r="AC37" t="str">
            <v>0.00</v>
          </cell>
          <cell r="AD37" t="str">
            <v>0.00</v>
          </cell>
          <cell r="AE37" t="str">
            <v>0.00</v>
          </cell>
          <cell r="AF37" t="str">
            <v>0.00</v>
          </cell>
          <cell r="AG37" t="str">
            <v>100%</v>
          </cell>
          <cell r="AH37" t="str">
            <v>0.00</v>
          </cell>
          <cell r="AI37" t="str">
            <v>0.00</v>
          </cell>
          <cell r="AJ37" t="str">
            <v>3%</v>
          </cell>
          <cell r="AK37" t="str">
            <v>0.00</v>
          </cell>
          <cell r="AL37" t="str">
            <v>0.00</v>
          </cell>
          <cell r="AM37" t="str">
            <v>0.00</v>
          </cell>
          <cell r="AN37" t="str">
            <v>0.00</v>
          </cell>
          <cell r="AO37" t="str">
            <v>0.00</v>
          </cell>
        </row>
        <row r="38">
          <cell r="B38" t="str">
            <v>孙存英</v>
          </cell>
          <cell r="C38" t="str">
            <v>居民身份证</v>
          </cell>
          <cell r="D38" t="str">
            <v>632127196810091664</v>
          </cell>
          <cell r="E38" t="str">
            <v>632127196810091664</v>
          </cell>
          <cell r="F38" t="str">
            <v>否</v>
          </cell>
          <cell r="G38" t="str">
            <v>正常工资薪金</v>
          </cell>
          <cell r="H38" t="str">
            <v>3217.74</v>
          </cell>
          <cell r="I38" t="str">
            <v>0.00</v>
          </cell>
          <cell r="J38" t="str">
            <v>0.00</v>
          </cell>
          <cell r="K38" t="str">
            <v>5000.00</v>
          </cell>
          <cell r="L38" t="str">
            <v>0.00</v>
          </cell>
          <cell r="M38" t="str">
            <v>0.00</v>
          </cell>
          <cell r="N38" t="str">
            <v>0.00</v>
          </cell>
          <cell r="O38" t="str">
            <v>0.00</v>
          </cell>
          <cell r="P38" t="str">
            <v>0.00</v>
          </cell>
          <cell r="Q38" t="str">
            <v>0.00</v>
          </cell>
          <cell r="R38" t="str">
            <v>0.00</v>
          </cell>
          <cell r="S38" t="str">
            <v>0.00</v>
          </cell>
          <cell r="T38" t="str">
            <v>0.00</v>
          </cell>
          <cell r="U38" t="str">
            <v>0.00</v>
          </cell>
          <cell r="V38" t="str">
            <v>19693.37</v>
          </cell>
          <cell r="W38" t="str">
            <v>40000.00</v>
          </cell>
          <cell r="X38" t="str">
            <v>0.00</v>
          </cell>
          <cell r="Y38" t="str">
            <v>0.00</v>
          </cell>
          <cell r="Z38" t="str">
            <v>0.00</v>
          </cell>
          <cell r="AA38" t="str">
            <v>0.00</v>
          </cell>
          <cell r="AB38" t="str">
            <v>0.00</v>
          </cell>
          <cell r="AC38" t="str">
            <v>0.00</v>
          </cell>
          <cell r="AD38" t="str">
            <v>0.00</v>
          </cell>
          <cell r="AE38" t="str">
            <v>0.00</v>
          </cell>
          <cell r="AF38" t="str">
            <v>0.00</v>
          </cell>
          <cell r="AG38" t="str">
            <v>100%</v>
          </cell>
          <cell r="AH38" t="str">
            <v>0.00</v>
          </cell>
          <cell r="AI38" t="str">
            <v>0.00</v>
          </cell>
          <cell r="AJ38" t="str">
            <v>3%</v>
          </cell>
          <cell r="AK38" t="str">
            <v>0.00</v>
          </cell>
          <cell r="AL38" t="str">
            <v>0.00</v>
          </cell>
          <cell r="AM38" t="str">
            <v>0.00</v>
          </cell>
          <cell r="AN38" t="str">
            <v>0.00</v>
          </cell>
          <cell r="AO38" t="str">
            <v>0.00</v>
          </cell>
        </row>
        <row r="39">
          <cell r="B39" t="str">
            <v>尹晓夺</v>
          </cell>
          <cell r="C39" t="str">
            <v>居民身份证</v>
          </cell>
          <cell r="D39" t="str">
            <v>341203199808012830</v>
          </cell>
          <cell r="E39" t="str">
            <v>341203199808012830</v>
          </cell>
          <cell r="F39" t="str">
            <v>否</v>
          </cell>
          <cell r="G39" t="str">
            <v>正常工资薪金</v>
          </cell>
          <cell r="H39" t="str">
            <v>606.45</v>
          </cell>
          <cell r="I39" t="str">
            <v>0.00</v>
          </cell>
          <cell r="J39" t="str">
            <v>0.00</v>
          </cell>
          <cell r="K39" t="str">
            <v>5000.00</v>
          </cell>
          <cell r="L39" t="str">
            <v>0.00</v>
          </cell>
          <cell r="M39" t="str">
            <v>0.00</v>
          </cell>
          <cell r="N39" t="str">
            <v>0.00</v>
          </cell>
          <cell r="O39" t="str">
            <v>0.00</v>
          </cell>
          <cell r="P39" t="str">
            <v>0.00</v>
          </cell>
          <cell r="Q39" t="str">
            <v>0.00</v>
          </cell>
          <cell r="R39" t="str">
            <v>0.00</v>
          </cell>
          <cell r="S39" t="str">
            <v>0.00</v>
          </cell>
          <cell r="T39" t="str">
            <v>0.00</v>
          </cell>
          <cell r="U39" t="str">
            <v>0.00</v>
          </cell>
          <cell r="V39" t="str">
            <v>606.45</v>
          </cell>
          <cell r="W39" t="str">
            <v>10000.00</v>
          </cell>
          <cell r="X39" t="str">
            <v>0.00</v>
          </cell>
          <cell r="Y39" t="str">
            <v>0.00</v>
          </cell>
          <cell r="Z39" t="str">
            <v>0.00</v>
          </cell>
          <cell r="AA39" t="str">
            <v>0.00</v>
          </cell>
          <cell r="AB39" t="str">
            <v>0.00</v>
          </cell>
          <cell r="AC39" t="str">
            <v>0.00</v>
          </cell>
          <cell r="AD39" t="str">
            <v>0.00</v>
          </cell>
          <cell r="AE39" t="str">
            <v>0.00</v>
          </cell>
          <cell r="AF39" t="str">
            <v>0.00</v>
          </cell>
          <cell r="AG39" t="str">
            <v>100%</v>
          </cell>
          <cell r="AH39" t="str">
            <v>0.00</v>
          </cell>
          <cell r="AI39" t="str">
            <v>0.00</v>
          </cell>
          <cell r="AJ39" t="str">
            <v>3%</v>
          </cell>
          <cell r="AK39" t="str">
            <v>0.00</v>
          </cell>
          <cell r="AL39" t="str">
            <v>0.00</v>
          </cell>
          <cell r="AM39" t="str">
            <v>0.00</v>
          </cell>
          <cell r="AN39" t="str">
            <v>0.00</v>
          </cell>
          <cell r="AO39" t="str">
            <v>0.00</v>
          </cell>
        </row>
        <row r="40">
          <cell r="B40" t="str">
            <v>杨茹梅</v>
          </cell>
          <cell r="C40" t="str">
            <v>居民身份证</v>
          </cell>
          <cell r="D40" t="str">
            <v>650108196702151044</v>
          </cell>
          <cell r="E40" t="str">
            <v>650108196702151044</v>
          </cell>
          <cell r="F40" t="str">
            <v>否</v>
          </cell>
          <cell r="G40" t="str">
            <v>正常工资薪金</v>
          </cell>
          <cell r="H40" t="str">
            <v>3612.90</v>
          </cell>
          <cell r="I40" t="str">
            <v>0.00</v>
          </cell>
          <cell r="J40" t="str">
            <v>0.00</v>
          </cell>
          <cell r="K40" t="str">
            <v>5000.00</v>
          </cell>
          <cell r="L40" t="str">
            <v>0.00</v>
          </cell>
          <cell r="M40" t="str">
            <v>0.00</v>
          </cell>
          <cell r="N40" t="str">
            <v>0.00</v>
          </cell>
          <cell r="O40" t="str">
            <v>0.00</v>
          </cell>
          <cell r="P40" t="str">
            <v>0.00</v>
          </cell>
          <cell r="Q40" t="str">
            <v>0.00</v>
          </cell>
          <cell r="R40" t="str">
            <v>0.00</v>
          </cell>
          <cell r="S40" t="str">
            <v>0.00</v>
          </cell>
          <cell r="T40" t="str">
            <v>0.00</v>
          </cell>
          <cell r="U40" t="str">
            <v>0.00</v>
          </cell>
          <cell r="V40" t="str">
            <v>4196.23</v>
          </cell>
          <cell r="W40" t="str">
            <v>15000.00</v>
          </cell>
          <cell r="X40" t="str">
            <v>0.00</v>
          </cell>
          <cell r="Y40" t="str">
            <v>0.00</v>
          </cell>
          <cell r="Z40" t="str">
            <v>0.00</v>
          </cell>
          <cell r="AA40" t="str">
            <v>0.00</v>
          </cell>
          <cell r="AB40" t="str">
            <v>0.00</v>
          </cell>
          <cell r="AC40" t="str">
            <v>0.00</v>
          </cell>
          <cell r="AD40" t="str">
            <v>0.00</v>
          </cell>
          <cell r="AE40" t="str">
            <v>0.00</v>
          </cell>
          <cell r="AF40" t="str">
            <v>0.00</v>
          </cell>
          <cell r="AG40" t="str">
            <v>100%</v>
          </cell>
          <cell r="AH40" t="str">
            <v>0.00</v>
          </cell>
          <cell r="AI40" t="str">
            <v>0.00</v>
          </cell>
          <cell r="AJ40" t="str">
            <v>3%</v>
          </cell>
          <cell r="AK40" t="str">
            <v>0.00</v>
          </cell>
          <cell r="AL40" t="str">
            <v>0.00</v>
          </cell>
          <cell r="AM40" t="str">
            <v>0.00</v>
          </cell>
          <cell r="AN40" t="str">
            <v>0.00</v>
          </cell>
          <cell r="AO40" t="str">
            <v>0.00</v>
          </cell>
        </row>
        <row r="41">
          <cell r="B41" t="str">
            <v>王军</v>
          </cell>
          <cell r="C41" t="str">
            <v>居民身份证</v>
          </cell>
          <cell r="D41" t="str">
            <v>652322195908052530</v>
          </cell>
          <cell r="E41" t="str">
            <v>652322195908052530</v>
          </cell>
          <cell r="F41" t="str">
            <v>否</v>
          </cell>
          <cell r="G41" t="str">
            <v>正常工资薪金</v>
          </cell>
          <cell r="H41" t="str">
            <v>790.32</v>
          </cell>
          <cell r="I41" t="str">
            <v>0.00</v>
          </cell>
          <cell r="J41" t="str">
            <v>0.00</v>
          </cell>
          <cell r="K41" t="str">
            <v>5000.00</v>
          </cell>
          <cell r="L41" t="str">
            <v>0.00</v>
          </cell>
          <cell r="M41" t="str">
            <v>0.00</v>
          </cell>
          <cell r="N41" t="str">
            <v>0.00</v>
          </cell>
          <cell r="O41" t="str">
            <v>0.00</v>
          </cell>
          <cell r="P41" t="str">
            <v>0.00</v>
          </cell>
          <cell r="Q41" t="str">
            <v>0.00</v>
          </cell>
          <cell r="R41" t="str">
            <v>0.00</v>
          </cell>
          <cell r="S41" t="str">
            <v>0.00</v>
          </cell>
          <cell r="T41" t="str">
            <v>0.00</v>
          </cell>
          <cell r="U41" t="str">
            <v>0.00</v>
          </cell>
          <cell r="V41" t="str">
            <v>790.32</v>
          </cell>
          <cell r="W41" t="str">
            <v>10000.00</v>
          </cell>
          <cell r="X41" t="str">
            <v>0.00</v>
          </cell>
          <cell r="Y41" t="str">
            <v>0.00</v>
          </cell>
          <cell r="Z41" t="str">
            <v>0.00</v>
          </cell>
          <cell r="AA41" t="str">
            <v>0.00</v>
          </cell>
          <cell r="AB41" t="str">
            <v>0.00</v>
          </cell>
          <cell r="AC41" t="str">
            <v>0.00</v>
          </cell>
          <cell r="AD41" t="str">
            <v>0.00</v>
          </cell>
          <cell r="AE41" t="str">
            <v>0.00</v>
          </cell>
          <cell r="AF41" t="str">
            <v>0.00</v>
          </cell>
          <cell r="AG41" t="str">
            <v>100%</v>
          </cell>
          <cell r="AH41" t="str">
            <v>0.00</v>
          </cell>
          <cell r="AI41" t="str">
            <v>0.00</v>
          </cell>
          <cell r="AJ41" t="str">
            <v>3%</v>
          </cell>
          <cell r="AK41" t="str">
            <v>0.00</v>
          </cell>
          <cell r="AL41" t="str">
            <v>0.00</v>
          </cell>
          <cell r="AM41" t="str">
            <v>0.00</v>
          </cell>
          <cell r="AN41" t="str">
            <v>0.00</v>
          </cell>
          <cell r="AO41" t="str">
            <v>0.00</v>
          </cell>
        </row>
        <row r="42">
          <cell r="B42" t="str">
            <v>宫继梅</v>
          </cell>
          <cell r="C42" t="str">
            <v>居民身份证</v>
          </cell>
          <cell r="D42" t="str">
            <v>650108197112061027</v>
          </cell>
          <cell r="E42" t="str">
            <v>650108197112061027</v>
          </cell>
          <cell r="F42" t="str">
            <v>否</v>
          </cell>
          <cell r="G42" t="str">
            <v>正常工资薪金</v>
          </cell>
          <cell r="H42" t="str">
            <v>3104.84</v>
          </cell>
          <cell r="I42" t="str">
            <v>0.00</v>
          </cell>
          <cell r="J42" t="str">
            <v>0.00</v>
          </cell>
          <cell r="K42" t="str">
            <v>5000.00</v>
          </cell>
          <cell r="L42" t="str">
            <v>0.00</v>
          </cell>
          <cell r="M42" t="str">
            <v>0.00</v>
          </cell>
          <cell r="N42" t="str">
            <v>0.00</v>
          </cell>
          <cell r="O42" t="str">
            <v>0.00</v>
          </cell>
          <cell r="P42" t="str">
            <v>0.00</v>
          </cell>
          <cell r="Q42" t="str">
            <v>0.00</v>
          </cell>
          <cell r="R42" t="str">
            <v>0.00</v>
          </cell>
          <cell r="S42" t="str">
            <v>0.00</v>
          </cell>
          <cell r="T42" t="str">
            <v>0.00</v>
          </cell>
          <cell r="U42" t="str">
            <v>0.00</v>
          </cell>
          <cell r="V42" t="str">
            <v>24854.23</v>
          </cell>
          <cell r="W42" t="str">
            <v>40000.00</v>
          </cell>
          <cell r="X42" t="str">
            <v>0.00</v>
          </cell>
          <cell r="Y42" t="str">
            <v>0.00</v>
          </cell>
          <cell r="Z42" t="str">
            <v>0.00</v>
          </cell>
          <cell r="AA42" t="str">
            <v>0.00</v>
          </cell>
          <cell r="AB42" t="str">
            <v>0.00</v>
          </cell>
          <cell r="AC42" t="str">
            <v>0.00</v>
          </cell>
          <cell r="AD42" t="str">
            <v>0.00</v>
          </cell>
          <cell r="AE42" t="str">
            <v>0.00</v>
          </cell>
          <cell r="AF42" t="str">
            <v>0.00</v>
          </cell>
          <cell r="AG42" t="str">
            <v>100%</v>
          </cell>
          <cell r="AH42" t="str">
            <v>0.00</v>
          </cell>
          <cell r="AI42" t="str">
            <v>0.00</v>
          </cell>
          <cell r="AJ42" t="str">
            <v>3%</v>
          </cell>
          <cell r="AK42" t="str">
            <v>0.00</v>
          </cell>
          <cell r="AL42" t="str">
            <v>0.00</v>
          </cell>
          <cell r="AM42" t="str">
            <v>0.00</v>
          </cell>
          <cell r="AN42" t="str">
            <v>0.00</v>
          </cell>
          <cell r="AO42" t="str">
            <v>0.00</v>
          </cell>
        </row>
        <row r="43">
          <cell r="B43" t="str">
            <v>高素梅</v>
          </cell>
          <cell r="C43" t="str">
            <v>居民身份证</v>
          </cell>
          <cell r="D43" t="str">
            <v>653127196912171766</v>
          </cell>
          <cell r="E43" t="str">
            <v>653127196912171766</v>
          </cell>
          <cell r="F43" t="str">
            <v>否</v>
          </cell>
          <cell r="G43" t="str">
            <v>正常工资薪金</v>
          </cell>
          <cell r="H43" t="str">
            <v>1400.00</v>
          </cell>
          <cell r="I43" t="str">
            <v>0.00</v>
          </cell>
          <cell r="J43" t="str">
            <v>0.00</v>
          </cell>
          <cell r="K43" t="str">
            <v>5000.00</v>
          </cell>
          <cell r="L43" t="str">
            <v>0.00</v>
          </cell>
          <cell r="M43" t="str">
            <v>0.00</v>
          </cell>
          <cell r="N43" t="str">
            <v>0.00</v>
          </cell>
          <cell r="O43" t="str">
            <v>0.00</v>
          </cell>
          <cell r="P43" t="str">
            <v>0.00</v>
          </cell>
          <cell r="Q43" t="str">
            <v>0.00</v>
          </cell>
          <cell r="R43" t="str">
            <v>0.00</v>
          </cell>
          <cell r="S43" t="str">
            <v>0.00</v>
          </cell>
          <cell r="T43" t="str">
            <v>0.00</v>
          </cell>
          <cell r="U43" t="str">
            <v>0.00</v>
          </cell>
          <cell r="V43" t="str">
            <v>4600.00</v>
          </cell>
          <cell r="W43" t="str">
            <v>15000.00</v>
          </cell>
          <cell r="X43" t="str">
            <v>0.00</v>
          </cell>
          <cell r="Y43" t="str">
            <v>0.00</v>
          </cell>
          <cell r="Z43" t="str">
            <v>0.00</v>
          </cell>
          <cell r="AA43" t="str">
            <v>0.00</v>
          </cell>
          <cell r="AB43" t="str">
            <v>0.00</v>
          </cell>
          <cell r="AC43" t="str">
            <v>0.00</v>
          </cell>
          <cell r="AD43" t="str">
            <v>0.00</v>
          </cell>
          <cell r="AE43" t="str">
            <v>0.00</v>
          </cell>
          <cell r="AF43" t="str">
            <v>0.00</v>
          </cell>
          <cell r="AG43" t="str">
            <v>100%</v>
          </cell>
          <cell r="AH43" t="str">
            <v>0.00</v>
          </cell>
          <cell r="AI43" t="str">
            <v>0.00</v>
          </cell>
          <cell r="AJ43" t="str">
            <v>3%</v>
          </cell>
          <cell r="AK43" t="str">
            <v>0.00</v>
          </cell>
          <cell r="AL43" t="str">
            <v>0.00</v>
          </cell>
          <cell r="AM43" t="str">
            <v>0.00</v>
          </cell>
          <cell r="AN43" t="str">
            <v>0.00</v>
          </cell>
          <cell r="AO43" t="str">
            <v>0.00</v>
          </cell>
        </row>
        <row r="44">
          <cell r="B44" t="str">
            <v>马跃林</v>
          </cell>
          <cell r="C44" t="str">
            <v>居民身份证</v>
          </cell>
          <cell r="D44" t="str">
            <v>652322196109102516</v>
          </cell>
          <cell r="E44" t="str">
            <v>652322196109102516</v>
          </cell>
          <cell r="F44" t="str">
            <v>否</v>
          </cell>
          <cell r="G44" t="str">
            <v>正常工资薪金</v>
          </cell>
          <cell r="H44" t="str">
            <v>3500.00</v>
          </cell>
          <cell r="I44" t="str">
            <v>0.00</v>
          </cell>
          <cell r="J44" t="str">
            <v>0.00</v>
          </cell>
          <cell r="K44" t="str">
            <v>5000.00</v>
          </cell>
          <cell r="L44" t="str">
            <v>0.00</v>
          </cell>
          <cell r="M44" t="str">
            <v>0.00</v>
          </cell>
          <cell r="N44" t="str">
            <v>0.00</v>
          </cell>
          <cell r="O44" t="str">
            <v>0.00</v>
          </cell>
          <cell r="P44" t="str">
            <v>0.00</v>
          </cell>
          <cell r="Q44" t="str">
            <v>0.00</v>
          </cell>
          <cell r="R44" t="str">
            <v>0.00</v>
          </cell>
          <cell r="S44" t="str">
            <v>0.00</v>
          </cell>
          <cell r="T44" t="str">
            <v>0.00</v>
          </cell>
          <cell r="U44" t="str">
            <v>0.00</v>
          </cell>
          <cell r="V44" t="str">
            <v>10822.58</v>
          </cell>
          <cell r="W44" t="str">
            <v>20000.00</v>
          </cell>
          <cell r="X44" t="str">
            <v>0.00</v>
          </cell>
          <cell r="Y44" t="str">
            <v>0.00</v>
          </cell>
          <cell r="Z44" t="str">
            <v>0.00</v>
          </cell>
          <cell r="AA44" t="str">
            <v>0.00</v>
          </cell>
          <cell r="AB44" t="str">
            <v>0.00</v>
          </cell>
          <cell r="AC44" t="str">
            <v>0.00</v>
          </cell>
          <cell r="AD44" t="str">
            <v>0.00</v>
          </cell>
          <cell r="AE44" t="str">
            <v>0.00</v>
          </cell>
          <cell r="AF44" t="str">
            <v>0.00</v>
          </cell>
          <cell r="AG44" t="str">
            <v>100%</v>
          </cell>
          <cell r="AH44" t="str">
            <v>0.00</v>
          </cell>
          <cell r="AI44" t="str">
            <v>0.00</v>
          </cell>
          <cell r="AJ44" t="str">
            <v>3%</v>
          </cell>
          <cell r="AK44" t="str">
            <v>0.00</v>
          </cell>
          <cell r="AL44" t="str">
            <v>0.00</v>
          </cell>
          <cell r="AM44" t="str">
            <v>0.00</v>
          </cell>
          <cell r="AN44" t="str">
            <v>0.00</v>
          </cell>
          <cell r="AO44" t="str">
            <v>0.00</v>
          </cell>
        </row>
        <row r="45">
          <cell r="B45" t="str">
            <v>马娟</v>
          </cell>
          <cell r="C45" t="str">
            <v>居民身份证</v>
          </cell>
          <cell r="D45" t="str">
            <v>652322197406202569</v>
          </cell>
          <cell r="E45" t="str">
            <v>652322197406202569</v>
          </cell>
          <cell r="F45" t="str">
            <v>否</v>
          </cell>
          <cell r="G45" t="str">
            <v>正常工资薪金</v>
          </cell>
          <cell r="H45" t="str">
            <v>2709.68</v>
          </cell>
          <cell r="I45" t="str">
            <v>0.00</v>
          </cell>
          <cell r="J45" t="str">
            <v>0.00</v>
          </cell>
          <cell r="K45" t="str">
            <v>5000.00</v>
          </cell>
          <cell r="L45" t="str">
            <v>0.00</v>
          </cell>
          <cell r="M45" t="str">
            <v>0.00</v>
          </cell>
          <cell r="N45" t="str">
            <v>0.00</v>
          </cell>
          <cell r="O45" t="str">
            <v>0.00</v>
          </cell>
          <cell r="P45" t="str">
            <v>0.00</v>
          </cell>
          <cell r="Q45" t="str">
            <v>0.00</v>
          </cell>
          <cell r="R45" t="str">
            <v>0.00</v>
          </cell>
          <cell r="S45" t="str">
            <v>0.00</v>
          </cell>
          <cell r="T45" t="str">
            <v>0.00</v>
          </cell>
          <cell r="U45" t="str">
            <v>0.00</v>
          </cell>
          <cell r="V45" t="str">
            <v>2709.68</v>
          </cell>
          <cell r="W45" t="str">
            <v>10000.00</v>
          </cell>
          <cell r="X45" t="str">
            <v>0.00</v>
          </cell>
          <cell r="Y45" t="str">
            <v>0.00</v>
          </cell>
          <cell r="Z45" t="str">
            <v>0.00</v>
          </cell>
          <cell r="AA45" t="str">
            <v>0.00</v>
          </cell>
          <cell r="AB45" t="str">
            <v>0.00</v>
          </cell>
          <cell r="AC45" t="str">
            <v>0.00</v>
          </cell>
          <cell r="AD45" t="str">
            <v>0.00</v>
          </cell>
          <cell r="AE45" t="str">
            <v>0.00</v>
          </cell>
          <cell r="AF45" t="str">
            <v>0.00</v>
          </cell>
          <cell r="AG45" t="str">
            <v>100%</v>
          </cell>
          <cell r="AH45" t="str">
            <v>0.00</v>
          </cell>
          <cell r="AI45" t="str">
            <v>0.00</v>
          </cell>
          <cell r="AJ45" t="str">
            <v>3%</v>
          </cell>
          <cell r="AK45" t="str">
            <v>0.00</v>
          </cell>
          <cell r="AL45" t="str">
            <v>0.00</v>
          </cell>
          <cell r="AM45" t="str">
            <v>0.00</v>
          </cell>
          <cell r="AN45" t="str">
            <v>0.00</v>
          </cell>
          <cell r="AO45" t="str">
            <v>0.00</v>
          </cell>
        </row>
        <row r="46">
          <cell r="B46" t="str">
            <v>周慧敏</v>
          </cell>
          <cell r="C46" t="str">
            <v>居民身份证</v>
          </cell>
          <cell r="D46" t="str">
            <v>410221200204277665</v>
          </cell>
          <cell r="E46" t="str">
            <v>410221200204277665</v>
          </cell>
          <cell r="F46" t="str">
            <v>否</v>
          </cell>
          <cell r="G46" t="str">
            <v>正常工资薪金</v>
          </cell>
          <cell r="H46" t="str">
            <v>4800.00</v>
          </cell>
          <cell r="I46" t="str">
            <v>0.00</v>
          </cell>
          <cell r="J46" t="str">
            <v>0.00</v>
          </cell>
          <cell r="K46" t="str">
            <v>5000.00</v>
          </cell>
          <cell r="L46" t="str">
            <v>399.92</v>
          </cell>
          <cell r="M46" t="str">
            <v>124.98</v>
          </cell>
          <cell r="N46" t="str">
            <v>25.00</v>
          </cell>
          <cell r="O46" t="str">
            <v>104.00</v>
          </cell>
          <cell r="P46" t="str">
            <v>0.00</v>
          </cell>
          <cell r="Q46" t="str">
            <v>0.00</v>
          </cell>
          <cell r="R46" t="str">
            <v>0.00</v>
          </cell>
          <cell r="S46" t="str">
            <v>0.00</v>
          </cell>
          <cell r="T46" t="str">
            <v>0.00</v>
          </cell>
          <cell r="U46" t="str">
            <v>0.00</v>
          </cell>
          <cell r="V46" t="str">
            <v>8670.00</v>
          </cell>
          <cell r="W46" t="str">
            <v>15000.00</v>
          </cell>
          <cell r="X46" t="str">
            <v>1288.80</v>
          </cell>
          <cell r="Y46" t="str">
            <v>0.00</v>
          </cell>
          <cell r="Z46" t="str">
            <v>0.00</v>
          </cell>
          <cell r="AA46" t="str">
            <v>0.00</v>
          </cell>
          <cell r="AB46" t="str">
            <v>0.00</v>
          </cell>
          <cell r="AC46" t="str">
            <v>0.00</v>
          </cell>
          <cell r="AD46" t="str">
            <v>0.00</v>
          </cell>
          <cell r="AE46" t="str">
            <v>0.00</v>
          </cell>
          <cell r="AF46" t="str">
            <v>0.00</v>
          </cell>
          <cell r="AG46" t="str">
            <v>100%</v>
          </cell>
          <cell r="AH46" t="str">
            <v>0.00</v>
          </cell>
          <cell r="AI46" t="str">
            <v>0.00</v>
          </cell>
          <cell r="AJ46" t="str">
            <v>3%</v>
          </cell>
          <cell r="AK46" t="str">
            <v>0.00</v>
          </cell>
          <cell r="AL46" t="str">
            <v>0.00</v>
          </cell>
          <cell r="AM46" t="str">
            <v>0.00</v>
          </cell>
          <cell r="AN46" t="str">
            <v>0.00</v>
          </cell>
          <cell r="AO46" t="str">
            <v>0.00</v>
          </cell>
        </row>
        <row r="47">
          <cell r="B47" t="str">
            <v>艾日肯·阿合买提见</v>
          </cell>
          <cell r="C47" t="str">
            <v>居民身份证</v>
          </cell>
          <cell r="D47" t="str">
            <v>650108196710171010</v>
          </cell>
          <cell r="E47" t="str">
            <v>650108196710171010</v>
          </cell>
          <cell r="F47" t="str">
            <v>否</v>
          </cell>
          <cell r="G47" t="str">
            <v>正常工资薪金</v>
          </cell>
          <cell r="H47" t="str">
            <v>4500.00</v>
          </cell>
          <cell r="I47" t="str">
            <v>0.00</v>
          </cell>
          <cell r="J47" t="str">
            <v>0.00</v>
          </cell>
          <cell r="K47" t="str">
            <v>5000.00</v>
          </cell>
          <cell r="L47" t="str">
            <v>0.00</v>
          </cell>
          <cell r="M47" t="str">
            <v>0.00</v>
          </cell>
          <cell r="N47" t="str">
            <v>0.00</v>
          </cell>
          <cell r="O47" t="str">
            <v>0.00</v>
          </cell>
          <cell r="P47" t="str">
            <v>0.00</v>
          </cell>
          <cell r="Q47" t="str">
            <v>0.00</v>
          </cell>
          <cell r="R47" t="str">
            <v>0.00</v>
          </cell>
          <cell r="S47" t="str">
            <v>0.00</v>
          </cell>
          <cell r="T47" t="str">
            <v>0.00</v>
          </cell>
          <cell r="U47" t="str">
            <v>0.00</v>
          </cell>
          <cell r="V47" t="str">
            <v>14366.67</v>
          </cell>
          <cell r="W47" t="str">
            <v>25000.00</v>
          </cell>
          <cell r="X47" t="str">
            <v>0.00</v>
          </cell>
          <cell r="Y47" t="str">
            <v>0.00</v>
          </cell>
          <cell r="Z47" t="str">
            <v>0.00</v>
          </cell>
          <cell r="AA47" t="str">
            <v>0.00</v>
          </cell>
          <cell r="AB47" t="str">
            <v>0.00</v>
          </cell>
          <cell r="AC47" t="str">
            <v>0.00</v>
          </cell>
          <cell r="AD47" t="str">
            <v>0.00</v>
          </cell>
          <cell r="AE47" t="str">
            <v>0.00</v>
          </cell>
          <cell r="AF47" t="str">
            <v>0.00</v>
          </cell>
          <cell r="AG47" t="str">
            <v>100%</v>
          </cell>
          <cell r="AH47" t="str">
            <v>0.00</v>
          </cell>
          <cell r="AI47" t="str">
            <v>0.00</v>
          </cell>
          <cell r="AJ47" t="str">
            <v>3%</v>
          </cell>
          <cell r="AK47" t="str">
            <v>0.00</v>
          </cell>
          <cell r="AL47" t="str">
            <v>0.00</v>
          </cell>
          <cell r="AM47" t="str">
            <v>0.00</v>
          </cell>
          <cell r="AN47" t="str">
            <v>0.00</v>
          </cell>
          <cell r="AO47" t="str">
            <v>0.00</v>
          </cell>
        </row>
        <row r="48">
          <cell r="B48" t="str">
            <v>赵勇</v>
          </cell>
          <cell r="C48" t="str">
            <v>居民身份证</v>
          </cell>
          <cell r="D48" t="str">
            <v>65010519770707221X</v>
          </cell>
          <cell r="E48" t="str">
            <v>65010519770707221X</v>
          </cell>
          <cell r="F48" t="str">
            <v>否</v>
          </cell>
          <cell r="G48" t="str">
            <v>正常工资薪金</v>
          </cell>
          <cell r="H48" t="str">
            <v>4700.00</v>
          </cell>
          <cell r="I48" t="str">
            <v>0.00</v>
          </cell>
          <cell r="J48" t="str">
            <v>0.00</v>
          </cell>
          <cell r="K48" t="str">
            <v>5000.00</v>
          </cell>
          <cell r="L48" t="str">
            <v>399.92</v>
          </cell>
          <cell r="M48" t="str">
            <v>124.98</v>
          </cell>
          <cell r="N48" t="str">
            <v>25.00</v>
          </cell>
          <cell r="O48" t="str">
            <v>215.00</v>
          </cell>
          <cell r="P48" t="str">
            <v>0.00</v>
          </cell>
          <cell r="Q48" t="str">
            <v>0.00</v>
          </cell>
          <cell r="R48" t="str">
            <v>0.00</v>
          </cell>
          <cell r="S48" t="str">
            <v>0.00</v>
          </cell>
          <cell r="T48" t="str">
            <v>0.00</v>
          </cell>
          <cell r="U48" t="str">
            <v>0.00</v>
          </cell>
          <cell r="V48" t="str">
            <v>14100.00</v>
          </cell>
          <cell r="W48" t="str">
            <v>20000.00</v>
          </cell>
          <cell r="X48" t="str">
            <v>2294.70</v>
          </cell>
          <cell r="Y48" t="str">
            <v>0.00</v>
          </cell>
          <cell r="Z48" t="str">
            <v>0.00</v>
          </cell>
          <cell r="AA48" t="str">
            <v>0.00</v>
          </cell>
          <cell r="AB48" t="str">
            <v>0.00</v>
          </cell>
          <cell r="AC48" t="str">
            <v>0.00</v>
          </cell>
          <cell r="AD48" t="str">
            <v>0.00</v>
          </cell>
          <cell r="AE48" t="str">
            <v>0.00</v>
          </cell>
          <cell r="AF48" t="str">
            <v>0.00</v>
          </cell>
          <cell r="AG48" t="str">
            <v>100%</v>
          </cell>
          <cell r="AH48" t="str">
            <v>0.00</v>
          </cell>
          <cell r="AI48" t="str">
            <v>0.00</v>
          </cell>
          <cell r="AJ48" t="str">
            <v>3%</v>
          </cell>
          <cell r="AK48" t="str">
            <v>0.00</v>
          </cell>
          <cell r="AL48" t="str">
            <v>0.00</v>
          </cell>
          <cell r="AM48" t="str">
            <v>0.00</v>
          </cell>
          <cell r="AN48" t="str">
            <v>0.00</v>
          </cell>
          <cell r="AO48" t="str">
            <v>0.00</v>
          </cell>
        </row>
        <row r="49">
          <cell r="B49" t="str">
            <v>布里恒·玉素提</v>
          </cell>
          <cell r="C49" t="str">
            <v>居民身份证</v>
          </cell>
          <cell r="D49" t="str">
            <v>652322199305152020</v>
          </cell>
          <cell r="E49" t="str">
            <v>652322199305152020</v>
          </cell>
          <cell r="F49" t="str">
            <v>否</v>
          </cell>
          <cell r="G49" t="str">
            <v>正常工资薪金</v>
          </cell>
          <cell r="H49" t="str">
            <v>3104.84</v>
          </cell>
          <cell r="I49" t="str">
            <v>0.00</v>
          </cell>
          <cell r="J49" t="str">
            <v>0.00</v>
          </cell>
          <cell r="K49" t="str">
            <v>5000.00</v>
          </cell>
          <cell r="L49" t="str">
            <v>0.00</v>
          </cell>
          <cell r="M49" t="str">
            <v>0.00</v>
          </cell>
          <cell r="N49" t="str">
            <v>0.00</v>
          </cell>
          <cell r="O49" t="str">
            <v>0.00</v>
          </cell>
          <cell r="P49" t="str">
            <v>0.00</v>
          </cell>
          <cell r="Q49" t="str">
            <v>0.00</v>
          </cell>
          <cell r="R49" t="str">
            <v>0.00</v>
          </cell>
          <cell r="S49" t="str">
            <v>0.00</v>
          </cell>
          <cell r="T49" t="str">
            <v>0.00</v>
          </cell>
          <cell r="U49" t="str">
            <v>0.00</v>
          </cell>
          <cell r="V49" t="str">
            <v>26501.99</v>
          </cell>
          <cell r="W49" t="str">
            <v>40000.00</v>
          </cell>
          <cell r="X49" t="str">
            <v>0.00</v>
          </cell>
          <cell r="Y49" t="str">
            <v>0.00</v>
          </cell>
          <cell r="Z49" t="str">
            <v>0.00</v>
          </cell>
          <cell r="AA49" t="str">
            <v>0.00</v>
          </cell>
          <cell r="AB49" t="str">
            <v>0.00</v>
          </cell>
          <cell r="AC49" t="str">
            <v>0.00</v>
          </cell>
          <cell r="AD49" t="str">
            <v>0.00</v>
          </cell>
          <cell r="AE49" t="str">
            <v>0.00</v>
          </cell>
          <cell r="AF49" t="str">
            <v>0.00</v>
          </cell>
          <cell r="AG49" t="str">
            <v>100%</v>
          </cell>
          <cell r="AH49" t="str">
            <v>0.00</v>
          </cell>
          <cell r="AI49" t="str">
            <v>0.00</v>
          </cell>
          <cell r="AJ49" t="str">
            <v>3%</v>
          </cell>
          <cell r="AK49" t="str">
            <v>0.00</v>
          </cell>
          <cell r="AL49" t="str">
            <v>0.00</v>
          </cell>
          <cell r="AM49" t="str">
            <v>0.00</v>
          </cell>
          <cell r="AN49" t="str">
            <v>0.00</v>
          </cell>
          <cell r="AO49" t="str">
            <v>0.00</v>
          </cell>
        </row>
        <row r="50">
          <cell r="B50" t="str">
            <v>杨富国</v>
          </cell>
          <cell r="C50" t="str">
            <v>居民身份证</v>
          </cell>
          <cell r="D50" t="str">
            <v>42262219611223277X</v>
          </cell>
          <cell r="E50" t="str">
            <v>42262219611223277X</v>
          </cell>
          <cell r="F50" t="str">
            <v>否</v>
          </cell>
          <cell r="G50" t="str">
            <v>正常工资薪金</v>
          </cell>
          <cell r="H50" t="str">
            <v>5166.67</v>
          </cell>
          <cell r="I50" t="str">
            <v>0.00</v>
          </cell>
          <cell r="J50" t="str">
            <v>0.00</v>
          </cell>
          <cell r="K50" t="str">
            <v>5000.00</v>
          </cell>
          <cell r="L50" t="str">
            <v>0.00</v>
          </cell>
          <cell r="M50" t="str">
            <v>0.00</v>
          </cell>
          <cell r="N50" t="str">
            <v>0.00</v>
          </cell>
          <cell r="O50" t="str">
            <v>0.00</v>
          </cell>
          <cell r="P50" t="str">
            <v>0.00</v>
          </cell>
          <cell r="Q50" t="str">
            <v>0.00</v>
          </cell>
          <cell r="R50" t="str">
            <v>0.00</v>
          </cell>
          <cell r="S50" t="str">
            <v>0.00</v>
          </cell>
          <cell r="T50" t="str">
            <v>0.00</v>
          </cell>
          <cell r="U50" t="str">
            <v>0.00</v>
          </cell>
          <cell r="V50" t="str">
            <v>5166.67</v>
          </cell>
          <cell r="W50" t="str">
            <v>10000.00</v>
          </cell>
          <cell r="X50" t="str">
            <v>0.00</v>
          </cell>
          <cell r="Y50" t="str">
            <v>0.00</v>
          </cell>
          <cell r="Z50" t="str">
            <v>0.00</v>
          </cell>
          <cell r="AA50" t="str">
            <v>0.00</v>
          </cell>
          <cell r="AB50" t="str">
            <v>0.00</v>
          </cell>
          <cell r="AC50" t="str">
            <v>0.00</v>
          </cell>
          <cell r="AD50" t="str">
            <v>0.00</v>
          </cell>
          <cell r="AE50" t="str">
            <v>0.00</v>
          </cell>
          <cell r="AF50" t="str">
            <v>0.00</v>
          </cell>
          <cell r="AG50" t="str">
            <v>100%</v>
          </cell>
          <cell r="AH50" t="str">
            <v>0.00</v>
          </cell>
          <cell r="AI50" t="str">
            <v>0.00</v>
          </cell>
          <cell r="AJ50" t="str">
            <v>3%</v>
          </cell>
          <cell r="AK50" t="str">
            <v>0.00</v>
          </cell>
          <cell r="AL50" t="str">
            <v>0.00</v>
          </cell>
          <cell r="AM50" t="str">
            <v>0.00</v>
          </cell>
          <cell r="AN50" t="str">
            <v>0.00</v>
          </cell>
          <cell r="AO50" t="str">
            <v>0.00</v>
          </cell>
        </row>
        <row r="51">
          <cell r="B51" t="str">
            <v>刘协新</v>
          </cell>
          <cell r="C51" t="str">
            <v>居民身份证</v>
          </cell>
          <cell r="D51" t="str">
            <v>650104196909231652</v>
          </cell>
          <cell r="E51" t="str">
            <v>650104196909231652</v>
          </cell>
          <cell r="F51" t="str">
            <v>否</v>
          </cell>
          <cell r="G51" t="str">
            <v>正常工资薪金</v>
          </cell>
          <cell r="H51" t="str">
            <v>4000.00</v>
          </cell>
          <cell r="I51" t="str">
            <v>0.00</v>
          </cell>
          <cell r="J51" t="str">
            <v>0.00</v>
          </cell>
          <cell r="K51" t="str">
            <v>5000.00</v>
          </cell>
          <cell r="L51" t="str">
            <v>0.00</v>
          </cell>
          <cell r="M51" t="str">
            <v>0.00</v>
          </cell>
          <cell r="N51" t="str">
            <v>0.00</v>
          </cell>
          <cell r="O51" t="str">
            <v>0.00</v>
          </cell>
          <cell r="P51" t="str">
            <v>0.00</v>
          </cell>
          <cell r="Q51" t="str">
            <v>0.00</v>
          </cell>
          <cell r="R51" t="str">
            <v>0.00</v>
          </cell>
          <cell r="S51" t="str">
            <v>0.00</v>
          </cell>
          <cell r="T51" t="str">
            <v>0.00</v>
          </cell>
          <cell r="U51" t="str">
            <v>0.00</v>
          </cell>
          <cell r="V51" t="str">
            <v>5066.67</v>
          </cell>
          <cell r="W51" t="str">
            <v>15000.00</v>
          </cell>
          <cell r="X51" t="str">
            <v>0.00</v>
          </cell>
          <cell r="Y51" t="str">
            <v>0.00</v>
          </cell>
          <cell r="Z51" t="str">
            <v>0.00</v>
          </cell>
          <cell r="AA51" t="str">
            <v>0.00</v>
          </cell>
          <cell r="AB51" t="str">
            <v>0.00</v>
          </cell>
          <cell r="AC51" t="str">
            <v>0.00</v>
          </cell>
          <cell r="AD51" t="str">
            <v>0.00</v>
          </cell>
          <cell r="AE51" t="str">
            <v>0.00</v>
          </cell>
          <cell r="AF51" t="str">
            <v>0.00</v>
          </cell>
          <cell r="AG51" t="str">
            <v>100%</v>
          </cell>
          <cell r="AH51" t="str">
            <v>0.00</v>
          </cell>
          <cell r="AI51" t="str">
            <v>0.00</v>
          </cell>
          <cell r="AJ51" t="str">
            <v>3%</v>
          </cell>
          <cell r="AK51" t="str">
            <v>0.00</v>
          </cell>
          <cell r="AL51" t="str">
            <v>0.00</v>
          </cell>
          <cell r="AM51" t="str">
            <v>0.00</v>
          </cell>
          <cell r="AN51" t="str">
            <v>0.00</v>
          </cell>
          <cell r="AO51" t="str">
            <v>0.00</v>
          </cell>
        </row>
        <row r="52">
          <cell r="B52" t="str">
            <v>王新艳</v>
          </cell>
          <cell r="C52" t="str">
            <v>居民身份证</v>
          </cell>
          <cell r="D52" t="str">
            <v>65010319751120322X</v>
          </cell>
          <cell r="E52" t="str">
            <v>65010319751120322X</v>
          </cell>
          <cell r="F52" t="str">
            <v>否</v>
          </cell>
          <cell r="G52" t="str">
            <v>正常工资薪金</v>
          </cell>
          <cell r="H52" t="str">
            <v>2781.94</v>
          </cell>
          <cell r="I52" t="str">
            <v>0.00</v>
          </cell>
          <cell r="J52" t="str">
            <v>0.00</v>
          </cell>
          <cell r="K52" t="str">
            <v>5000.00</v>
          </cell>
          <cell r="L52" t="str">
            <v>399.92</v>
          </cell>
          <cell r="M52" t="str">
            <v>124.98</v>
          </cell>
          <cell r="N52" t="str">
            <v>25.00</v>
          </cell>
          <cell r="O52" t="str">
            <v>0.00</v>
          </cell>
          <cell r="P52" t="str">
            <v>0.00</v>
          </cell>
          <cell r="Q52" t="str">
            <v>0.00</v>
          </cell>
          <cell r="R52" t="str">
            <v>0.00</v>
          </cell>
          <cell r="S52" t="str">
            <v>0.00</v>
          </cell>
          <cell r="T52" t="str">
            <v>0.00</v>
          </cell>
          <cell r="U52" t="str">
            <v>0.00</v>
          </cell>
          <cell r="V52" t="str">
            <v>2781.94</v>
          </cell>
          <cell r="W52" t="str">
            <v>10000.00</v>
          </cell>
          <cell r="X52" t="str">
            <v>549.90</v>
          </cell>
          <cell r="Y52" t="str">
            <v>0.00</v>
          </cell>
          <cell r="Z52" t="str">
            <v>0.00</v>
          </cell>
          <cell r="AA52" t="str">
            <v>0.00</v>
          </cell>
          <cell r="AB52" t="str">
            <v>0.00</v>
          </cell>
          <cell r="AC52" t="str">
            <v>0.00</v>
          </cell>
          <cell r="AD52" t="str">
            <v>0.00</v>
          </cell>
          <cell r="AE52" t="str">
            <v>0.00</v>
          </cell>
          <cell r="AF52" t="str">
            <v>0.00</v>
          </cell>
          <cell r="AG52" t="str">
            <v>100%</v>
          </cell>
          <cell r="AH52" t="str">
            <v>0.00</v>
          </cell>
          <cell r="AI52" t="str">
            <v>0.00</v>
          </cell>
          <cell r="AJ52" t="str">
            <v>3%</v>
          </cell>
          <cell r="AK52" t="str">
            <v>0.00</v>
          </cell>
          <cell r="AL52" t="str">
            <v>0.00</v>
          </cell>
          <cell r="AM52" t="str">
            <v>0.00</v>
          </cell>
          <cell r="AN52" t="str">
            <v>0.00</v>
          </cell>
          <cell r="AO52" t="str">
            <v>0.00</v>
          </cell>
        </row>
        <row r="53">
          <cell r="B53" t="str">
            <v>李友园</v>
          </cell>
          <cell r="C53" t="str">
            <v>居民身份证</v>
          </cell>
          <cell r="D53" t="str">
            <v>532622200103292329</v>
          </cell>
          <cell r="E53" t="str">
            <v>532622200103292329</v>
          </cell>
          <cell r="F53" t="str">
            <v>否</v>
          </cell>
          <cell r="G53" t="str">
            <v>正常工资薪金</v>
          </cell>
          <cell r="H53" t="str">
            <v>3800.00</v>
          </cell>
          <cell r="I53" t="str">
            <v>0.00</v>
          </cell>
          <cell r="J53" t="str">
            <v>0.00</v>
          </cell>
          <cell r="K53" t="str">
            <v>5000.00</v>
          </cell>
          <cell r="L53" t="str">
            <v>399.92</v>
          </cell>
          <cell r="M53" t="str">
            <v>124.98</v>
          </cell>
          <cell r="N53" t="str">
            <v>25.00</v>
          </cell>
          <cell r="O53" t="str">
            <v>0.00</v>
          </cell>
          <cell r="P53" t="str">
            <v>0.00</v>
          </cell>
          <cell r="Q53" t="str">
            <v>0.00</v>
          </cell>
          <cell r="R53" t="str">
            <v>0.00</v>
          </cell>
          <cell r="S53" t="str">
            <v>0.00</v>
          </cell>
          <cell r="T53" t="str">
            <v>0.00</v>
          </cell>
          <cell r="U53" t="str">
            <v>0.00</v>
          </cell>
          <cell r="V53" t="str">
            <v>4306.67</v>
          </cell>
          <cell r="W53" t="str">
            <v>15000.00</v>
          </cell>
          <cell r="X53" t="str">
            <v>549.90</v>
          </cell>
          <cell r="Y53" t="str">
            <v>0.00</v>
          </cell>
          <cell r="Z53" t="str">
            <v>0.00</v>
          </cell>
          <cell r="AA53" t="str">
            <v>0.00</v>
          </cell>
          <cell r="AB53" t="str">
            <v>0.00</v>
          </cell>
          <cell r="AC53" t="str">
            <v>0.00</v>
          </cell>
          <cell r="AD53" t="str">
            <v>0.00</v>
          </cell>
          <cell r="AE53" t="str">
            <v>0.00</v>
          </cell>
          <cell r="AF53" t="str">
            <v>0.00</v>
          </cell>
          <cell r="AG53" t="str">
            <v>100%</v>
          </cell>
          <cell r="AH53" t="str">
            <v>0.00</v>
          </cell>
          <cell r="AI53" t="str">
            <v>0.00</v>
          </cell>
          <cell r="AJ53" t="str">
            <v>3%</v>
          </cell>
          <cell r="AK53" t="str">
            <v>0.00</v>
          </cell>
          <cell r="AL53" t="str">
            <v>0.00</v>
          </cell>
          <cell r="AM53" t="str">
            <v>0.00</v>
          </cell>
          <cell r="AN53" t="str">
            <v>0.00</v>
          </cell>
          <cell r="AO53" t="str">
            <v>0.00</v>
          </cell>
        </row>
        <row r="54">
          <cell r="B54" t="str">
            <v>马新龙</v>
          </cell>
          <cell r="C54" t="str">
            <v>居民身份证</v>
          </cell>
          <cell r="D54" t="str">
            <v>650104197104281614</v>
          </cell>
          <cell r="E54" t="str">
            <v>650104197104281614</v>
          </cell>
          <cell r="F54" t="str">
            <v>否</v>
          </cell>
          <cell r="G54" t="str">
            <v>正常工资薪金</v>
          </cell>
          <cell r="H54" t="str">
            <v>3287.74</v>
          </cell>
          <cell r="I54" t="str">
            <v>0.00</v>
          </cell>
          <cell r="J54" t="str">
            <v>0.00</v>
          </cell>
          <cell r="K54" t="str">
            <v>5000.00</v>
          </cell>
          <cell r="L54" t="str">
            <v>399.92</v>
          </cell>
          <cell r="M54" t="str">
            <v>124.98</v>
          </cell>
          <cell r="N54" t="str">
            <v>25.00</v>
          </cell>
          <cell r="O54" t="str">
            <v>0.00</v>
          </cell>
          <cell r="P54" t="str">
            <v>0.00</v>
          </cell>
          <cell r="Q54" t="str">
            <v>0.00</v>
          </cell>
          <cell r="R54" t="str">
            <v>0.00</v>
          </cell>
          <cell r="S54" t="str">
            <v>0.00</v>
          </cell>
          <cell r="T54" t="str">
            <v>0.00</v>
          </cell>
          <cell r="U54" t="str">
            <v>0.00</v>
          </cell>
          <cell r="V54" t="str">
            <v>3287.74</v>
          </cell>
          <cell r="W54" t="str">
            <v>10000.00</v>
          </cell>
          <cell r="X54" t="str">
            <v>549.90</v>
          </cell>
          <cell r="Y54" t="str">
            <v>0.00</v>
          </cell>
          <cell r="Z54" t="str">
            <v>0.00</v>
          </cell>
          <cell r="AA54" t="str">
            <v>0.00</v>
          </cell>
          <cell r="AB54" t="str">
            <v>0.00</v>
          </cell>
          <cell r="AC54" t="str">
            <v>0.00</v>
          </cell>
          <cell r="AD54" t="str">
            <v>0.00</v>
          </cell>
          <cell r="AE54" t="str">
            <v>0.00</v>
          </cell>
          <cell r="AF54" t="str">
            <v>0.00</v>
          </cell>
          <cell r="AG54" t="str">
            <v>100%</v>
          </cell>
          <cell r="AH54" t="str">
            <v>0.00</v>
          </cell>
          <cell r="AI54" t="str">
            <v>0.00</v>
          </cell>
          <cell r="AJ54" t="str">
            <v>3%</v>
          </cell>
          <cell r="AK54" t="str">
            <v>0.00</v>
          </cell>
          <cell r="AL54" t="str">
            <v>0.00</v>
          </cell>
          <cell r="AM54" t="str">
            <v>0.00</v>
          </cell>
          <cell r="AN54" t="str">
            <v>0.00</v>
          </cell>
          <cell r="AO54" t="str">
            <v>0.00</v>
          </cell>
        </row>
        <row r="55">
          <cell r="B55" t="str">
            <v>秦贵</v>
          </cell>
          <cell r="C55" t="str">
            <v>居民身份证</v>
          </cell>
          <cell r="D55" t="str">
            <v>652322197001102578</v>
          </cell>
          <cell r="E55" t="str">
            <v>652322197001102578</v>
          </cell>
          <cell r="F55" t="str">
            <v>否</v>
          </cell>
          <cell r="G55" t="str">
            <v>正常工资薪金</v>
          </cell>
          <cell r="H55" t="str">
            <v>8660.00</v>
          </cell>
          <cell r="I55" t="str">
            <v>0.00</v>
          </cell>
          <cell r="J55" t="str">
            <v>0.00</v>
          </cell>
          <cell r="K55" t="str">
            <v>5000.00</v>
          </cell>
          <cell r="L55" t="str">
            <v>0.00</v>
          </cell>
          <cell r="M55" t="str">
            <v>0.00</v>
          </cell>
          <cell r="N55" t="str">
            <v>0.00</v>
          </cell>
          <cell r="O55" t="str">
            <v>0.00</v>
          </cell>
          <cell r="P55" t="str">
            <v>0.00</v>
          </cell>
          <cell r="Q55" t="str">
            <v>0.00</v>
          </cell>
          <cell r="R55" t="str">
            <v>0.00</v>
          </cell>
          <cell r="S55" t="str">
            <v>0.00</v>
          </cell>
          <cell r="T55" t="str">
            <v>0.00</v>
          </cell>
          <cell r="U55" t="str">
            <v>0.00</v>
          </cell>
          <cell r="V55" t="str">
            <v>28416.67</v>
          </cell>
          <cell r="W55" t="str">
            <v>25000.00</v>
          </cell>
          <cell r="X55" t="str">
            <v>0.00</v>
          </cell>
          <cell r="Y55" t="str">
            <v>0.00</v>
          </cell>
          <cell r="Z55" t="str">
            <v>0.00</v>
          </cell>
          <cell r="AA55" t="str">
            <v>0.00</v>
          </cell>
          <cell r="AB55" t="str">
            <v>0.00</v>
          </cell>
          <cell r="AC55" t="str">
            <v>0.00</v>
          </cell>
          <cell r="AD55" t="str">
            <v>0.00</v>
          </cell>
          <cell r="AE55" t="str">
            <v>0.00</v>
          </cell>
          <cell r="AF55" t="str">
            <v>0.00</v>
          </cell>
          <cell r="AG55" t="str">
            <v>100%</v>
          </cell>
          <cell r="AH55" t="str">
            <v>0.00</v>
          </cell>
          <cell r="AI55" t="str">
            <v>3416.67</v>
          </cell>
          <cell r="AJ55" t="str">
            <v>3%</v>
          </cell>
          <cell r="AK55" t="str">
            <v>0.00</v>
          </cell>
          <cell r="AL55" t="str">
            <v>102.50</v>
          </cell>
          <cell r="AM55" t="str">
            <v>0.00</v>
          </cell>
          <cell r="AN55" t="str">
            <v>0.00</v>
          </cell>
          <cell r="AO55">
            <v>102.5</v>
          </cell>
        </row>
        <row r="56">
          <cell r="B56" t="str">
            <v>麦合木提·亚库甫</v>
          </cell>
          <cell r="C56" t="str">
            <v>居民身份证</v>
          </cell>
          <cell r="D56" t="str">
            <v>653126196801010859</v>
          </cell>
          <cell r="E56" t="str">
            <v>653126196801010859</v>
          </cell>
          <cell r="F56" t="str">
            <v>否</v>
          </cell>
          <cell r="G56" t="str">
            <v>正常工资薪金</v>
          </cell>
          <cell r="H56" t="str">
            <v>3629.03</v>
          </cell>
          <cell r="I56" t="str">
            <v>0.00</v>
          </cell>
          <cell r="J56" t="str">
            <v>0.00</v>
          </cell>
          <cell r="K56" t="str">
            <v>5000.00</v>
          </cell>
          <cell r="L56" t="str">
            <v>0.00</v>
          </cell>
          <cell r="M56" t="str">
            <v>0.00</v>
          </cell>
          <cell r="N56" t="str">
            <v>0.00</v>
          </cell>
          <cell r="O56" t="str">
            <v>0.00</v>
          </cell>
          <cell r="P56" t="str">
            <v>0.00</v>
          </cell>
          <cell r="Q56" t="str">
            <v>0.00</v>
          </cell>
          <cell r="R56" t="str">
            <v>0.00</v>
          </cell>
          <cell r="S56" t="str">
            <v>0.00</v>
          </cell>
          <cell r="T56" t="str">
            <v>0.00</v>
          </cell>
          <cell r="U56" t="str">
            <v>0.00</v>
          </cell>
          <cell r="V56" t="str">
            <v>12912.36</v>
          </cell>
          <cell r="W56" t="str">
            <v>25000.00</v>
          </cell>
          <cell r="X56" t="str">
            <v>0.00</v>
          </cell>
          <cell r="Y56" t="str">
            <v>0.00</v>
          </cell>
          <cell r="Z56" t="str">
            <v>0.00</v>
          </cell>
          <cell r="AA56" t="str">
            <v>0.00</v>
          </cell>
          <cell r="AB56" t="str">
            <v>0.00</v>
          </cell>
          <cell r="AC56" t="str">
            <v>0.00</v>
          </cell>
          <cell r="AD56" t="str">
            <v>0.00</v>
          </cell>
          <cell r="AE56" t="str">
            <v>0.00</v>
          </cell>
          <cell r="AF56" t="str">
            <v>0.00</v>
          </cell>
          <cell r="AG56" t="str">
            <v>100%</v>
          </cell>
          <cell r="AH56" t="str">
            <v>0.00</v>
          </cell>
          <cell r="AI56" t="str">
            <v>0.00</v>
          </cell>
          <cell r="AJ56" t="str">
            <v>3%</v>
          </cell>
          <cell r="AK56" t="str">
            <v>0.00</v>
          </cell>
          <cell r="AL56" t="str">
            <v>0.00</v>
          </cell>
          <cell r="AM56" t="str">
            <v>0.00</v>
          </cell>
          <cell r="AN56" t="str">
            <v>0.00</v>
          </cell>
          <cell r="AO56">
            <v>0</v>
          </cell>
        </row>
        <row r="57">
          <cell r="B57" t="str">
            <v>吕庆威</v>
          </cell>
          <cell r="C57" t="str">
            <v>居民身份证</v>
          </cell>
          <cell r="D57" t="str">
            <v>65010519720910133X</v>
          </cell>
          <cell r="E57" t="str">
            <v>65010519720910133X</v>
          </cell>
          <cell r="F57" t="str">
            <v>否</v>
          </cell>
          <cell r="G57" t="str">
            <v>正常工资薪金</v>
          </cell>
          <cell r="H57" t="str">
            <v>4475.00</v>
          </cell>
          <cell r="I57" t="str">
            <v>0.00</v>
          </cell>
          <cell r="J57" t="str">
            <v>0.00</v>
          </cell>
          <cell r="K57" t="str">
            <v>5000.00</v>
          </cell>
          <cell r="L57" t="str">
            <v>399.92</v>
          </cell>
          <cell r="M57" t="str">
            <v>124.98</v>
          </cell>
          <cell r="N57" t="str">
            <v>25.00</v>
          </cell>
          <cell r="O57" t="str">
            <v>224.00</v>
          </cell>
          <cell r="P57" t="str">
            <v>0.00</v>
          </cell>
          <cell r="Q57" t="str">
            <v>0.00</v>
          </cell>
          <cell r="R57" t="str">
            <v>0.00</v>
          </cell>
          <cell r="S57" t="str">
            <v>0.00</v>
          </cell>
          <cell r="T57" t="str">
            <v>0.00</v>
          </cell>
          <cell r="U57" t="str">
            <v>0.00</v>
          </cell>
          <cell r="V57" t="str">
            <v>13425.00</v>
          </cell>
          <cell r="W57" t="str">
            <v>20000.00</v>
          </cell>
          <cell r="X57" t="str">
            <v>2321.70</v>
          </cell>
          <cell r="Y57" t="str">
            <v>0.00</v>
          </cell>
          <cell r="Z57" t="str">
            <v>0.00</v>
          </cell>
          <cell r="AA57" t="str">
            <v>0.00</v>
          </cell>
          <cell r="AB57" t="str">
            <v>0.00</v>
          </cell>
          <cell r="AC57" t="str">
            <v>0.00</v>
          </cell>
          <cell r="AD57" t="str">
            <v>0.00</v>
          </cell>
          <cell r="AE57" t="str">
            <v>0.00</v>
          </cell>
          <cell r="AF57" t="str">
            <v>0.00</v>
          </cell>
          <cell r="AG57" t="str">
            <v>100%</v>
          </cell>
          <cell r="AH57" t="str">
            <v>0.00</v>
          </cell>
          <cell r="AI57" t="str">
            <v>0.00</v>
          </cell>
          <cell r="AJ57" t="str">
            <v>3%</v>
          </cell>
          <cell r="AK57" t="str">
            <v>0.00</v>
          </cell>
          <cell r="AL57" t="str">
            <v>0.00</v>
          </cell>
          <cell r="AM57" t="str">
            <v>0.00</v>
          </cell>
          <cell r="AN57" t="str">
            <v>0.00</v>
          </cell>
          <cell r="AO57">
            <v>0</v>
          </cell>
        </row>
        <row r="58">
          <cell r="B58" t="str">
            <v>马发夜</v>
          </cell>
          <cell r="C58" t="str">
            <v>居民身份证</v>
          </cell>
          <cell r="D58" t="str">
            <v>620525196909251221</v>
          </cell>
          <cell r="E58" t="str">
            <v>620525196909251221</v>
          </cell>
          <cell r="F58" t="str">
            <v>否</v>
          </cell>
          <cell r="G58" t="str">
            <v>正常工资薪金</v>
          </cell>
          <cell r="H58" t="str">
            <v>2935.48</v>
          </cell>
          <cell r="I58" t="str">
            <v>0.00</v>
          </cell>
          <cell r="J58" t="str">
            <v>0.00</v>
          </cell>
          <cell r="K58" t="str">
            <v>5000.00</v>
          </cell>
          <cell r="L58" t="str">
            <v>0.00</v>
          </cell>
          <cell r="M58" t="str">
            <v>0.00</v>
          </cell>
          <cell r="N58" t="str">
            <v>0.00</v>
          </cell>
          <cell r="O58" t="str">
            <v>0.00</v>
          </cell>
          <cell r="P58" t="str">
            <v>0.00</v>
          </cell>
          <cell r="Q58" t="str">
            <v>0.00</v>
          </cell>
          <cell r="R58" t="str">
            <v>0.00</v>
          </cell>
          <cell r="S58" t="str">
            <v>0.00</v>
          </cell>
          <cell r="T58" t="str">
            <v>0.00</v>
          </cell>
          <cell r="U58" t="str">
            <v>0.00</v>
          </cell>
          <cell r="V58" t="str">
            <v>17161.70</v>
          </cell>
          <cell r="W58" t="str">
            <v>30000.00</v>
          </cell>
          <cell r="X58" t="str">
            <v>0.00</v>
          </cell>
          <cell r="Y58" t="str">
            <v>0.00</v>
          </cell>
          <cell r="Z58" t="str">
            <v>0.00</v>
          </cell>
          <cell r="AA58" t="str">
            <v>0.00</v>
          </cell>
          <cell r="AB58" t="str">
            <v>0.00</v>
          </cell>
          <cell r="AC58" t="str">
            <v>0.00</v>
          </cell>
          <cell r="AD58" t="str">
            <v>0.00</v>
          </cell>
          <cell r="AE58" t="str">
            <v>0.00</v>
          </cell>
          <cell r="AF58" t="str">
            <v>0.00</v>
          </cell>
          <cell r="AG58" t="str">
            <v>100%</v>
          </cell>
          <cell r="AH58" t="str">
            <v>0.00</v>
          </cell>
          <cell r="AI58" t="str">
            <v>0.00</v>
          </cell>
          <cell r="AJ58" t="str">
            <v>3%</v>
          </cell>
          <cell r="AK58" t="str">
            <v>0.00</v>
          </cell>
          <cell r="AL58" t="str">
            <v>0.00</v>
          </cell>
          <cell r="AM58" t="str">
            <v>0.00</v>
          </cell>
          <cell r="AN58" t="str">
            <v>0.00</v>
          </cell>
          <cell r="AO58">
            <v>0</v>
          </cell>
        </row>
        <row r="59">
          <cell r="B59" t="str">
            <v>王元方</v>
          </cell>
          <cell r="C59" t="str">
            <v>居民身份证</v>
          </cell>
          <cell r="D59" t="str">
            <v>650102197501296219</v>
          </cell>
          <cell r="E59" t="str">
            <v>650102197501296219</v>
          </cell>
          <cell r="F59" t="str">
            <v>否</v>
          </cell>
          <cell r="G59" t="str">
            <v>正常工资薪金</v>
          </cell>
          <cell r="H59" t="str">
            <v>3883.87</v>
          </cell>
          <cell r="I59" t="str">
            <v>0.00</v>
          </cell>
          <cell r="J59" t="str">
            <v>0.00</v>
          </cell>
          <cell r="K59" t="str">
            <v>5000.00</v>
          </cell>
          <cell r="L59" t="str">
            <v>399.92</v>
          </cell>
          <cell r="M59" t="str">
            <v>124.98</v>
          </cell>
          <cell r="N59" t="str">
            <v>25.00</v>
          </cell>
          <cell r="O59" t="str">
            <v>0.00</v>
          </cell>
          <cell r="P59" t="str">
            <v>0.00</v>
          </cell>
          <cell r="Q59" t="str">
            <v>0.00</v>
          </cell>
          <cell r="R59" t="str">
            <v>0.00</v>
          </cell>
          <cell r="S59" t="str">
            <v>0.00</v>
          </cell>
          <cell r="T59" t="str">
            <v>0.00</v>
          </cell>
          <cell r="U59" t="str">
            <v>0.00</v>
          </cell>
          <cell r="V59" t="str">
            <v>3883.87</v>
          </cell>
          <cell r="W59" t="str">
            <v>10000.00</v>
          </cell>
          <cell r="X59" t="str">
            <v>549.90</v>
          </cell>
          <cell r="Y59" t="str">
            <v>0.00</v>
          </cell>
          <cell r="Z59" t="str">
            <v>0.00</v>
          </cell>
          <cell r="AA59" t="str">
            <v>0.00</v>
          </cell>
          <cell r="AB59" t="str">
            <v>0.00</v>
          </cell>
          <cell r="AC59" t="str">
            <v>0.00</v>
          </cell>
          <cell r="AD59" t="str">
            <v>0.00</v>
          </cell>
          <cell r="AE59" t="str">
            <v>0.00</v>
          </cell>
          <cell r="AF59" t="str">
            <v>0.00</v>
          </cell>
          <cell r="AG59" t="str">
            <v>100%</v>
          </cell>
          <cell r="AH59" t="str">
            <v>0.00</v>
          </cell>
          <cell r="AI59" t="str">
            <v>0.00</v>
          </cell>
          <cell r="AJ59" t="str">
            <v>3%</v>
          </cell>
          <cell r="AK59" t="str">
            <v>0.00</v>
          </cell>
          <cell r="AL59" t="str">
            <v>0.00</v>
          </cell>
          <cell r="AM59" t="str">
            <v>0.00</v>
          </cell>
          <cell r="AN59" t="str">
            <v>0.00</v>
          </cell>
          <cell r="AO59">
            <v>0</v>
          </cell>
        </row>
        <row r="60">
          <cell r="B60" t="str">
            <v>马艳花</v>
          </cell>
          <cell r="C60" t="str">
            <v>居民身份证</v>
          </cell>
          <cell r="D60" t="str">
            <v>652301198805052820</v>
          </cell>
          <cell r="E60" t="str">
            <v>652301198805052820</v>
          </cell>
          <cell r="F60" t="str">
            <v>否</v>
          </cell>
          <cell r="G60" t="str">
            <v>正常工资薪金</v>
          </cell>
          <cell r="H60" t="str">
            <v>2935.48</v>
          </cell>
          <cell r="I60" t="str">
            <v>0.00</v>
          </cell>
          <cell r="J60" t="str">
            <v>0.00</v>
          </cell>
          <cell r="K60" t="str">
            <v>5000.00</v>
          </cell>
          <cell r="L60" t="str">
            <v>0.00</v>
          </cell>
          <cell r="M60" t="str">
            <v>0.00</v>
          </cell>
          <cell r="N60" t="str">
            <v>0.00</v>
          </cell>
          <cell r="O60" t="str">
            <v>0.00</v>
          </cell>
          <cell r="P60" t="str">
            <v>0.00</v>
          </cell>
          <cell r="Q60" t="str">
            <v>0.00</v>
          </cell>
          <cell r="R60" t="str">
            <v>0.00</v>
          </cell>
          <cell r="S60" t="str">
            <v>0.00</v>
          </cell>
          <cell r="T60" t="str">
            <v>0.00</v>
          </cell>
          <cell r="U60" t="str">
            <v>0.00</v>
          </cell>
          <cell r="V60" t="str">
            <v>11436.10</v>
          </cell>
          <cell r="W60" t="str">
            <v>25000.00</v>
          </cell>
          <cell r="X60" t="str">
            <v>0.00</v>
          </cell>
          <cell r="Y60" t="str">
            <v>0.00</v>
          </cell>
          <cell r="Z60" t="str">
            <v>0.00</v>
          </cell>
          <cell r="AA60" t="str">
            <v>0.00</v>
          </cell>
          <cell r="AB60" t="str">
            <v>0.00</v>
          </cell>
          <cell r="AC60" t="str">
            <v>0.00</v>
          </cell>
          <cell r="AD60" t="str">
            <v>0.00</v>
          </cell>
          <cell r="AE60" t="str">
            <v>0.00</v>
          </cell>
          <cell r="AF60" t="str">
            <v>0.00</v>
          </cell>
          <cell r="AG60" t="str">
            <v>100%</v>
          </cell>
          <cell r="AH60" t="str">
            <v>0.00</v>
          </cell>
          <cell r="AI60" t="str">
            <v>0.00</v>
          </cell>
          <cell r="AJ60" t="str">
            <v>3%</v>
          </cell>
          <cell r="AK60" t="str">
            <v>0.00</v>
          </cell>
          <cell r="AL60" t="str">
            <v>0.00</v>
          </cell>
          <cell r="AM60" t="str">
            <v>0.00</v>
          </cell>
          <cell r="AN60" t="str">
            <v>0.00</v>
          </cell>
          <cell r="AO60">
            <v>0</v>
          </cell>
        </row>
        <row r="61">
          <cell r="B61" t="str">
            <v>马英</v>
          </cell>
          <cell r="C61" t="str">
            <v>居民身份证</v>
          </cell>
          <cell r="D61" t="str">
            <v>659001196403011621</v>
          </cell>
          <cell r="E61" t="str">
            <v>659001196403011621</v>
          </cell>
          <cell r="F61" t="str">
            <v>否</v>
          </cell>
          <cell r="G61" t="str">
            <v>正常工资薪金</v>
          </cell>
          <cell r="H61" t="str">
            <v>2196.45</v>
          </cell>
          <cell r="I61" t="str">
            <v>0.00</v>
          </cell>
          <cell r="J61" t="str">
            <v>0.00</v>
          </cell>
          <cell r="K61" t="str">
            <v>5000.00</v>
          </cell>
          <cell r="L61" t="str">
            <v>0.00</v>
          </cell>
          <cell r="M61" t="str">
            <v>0.00</v>
          </cell>
          <cell r="N61" t="str">
            <v>0.00</v>
          </cell>
          <cell r="O61" t="str">
            <v>0.00</v>
          </cell>
          <cell r="P61" t="str">
            <v>0.00</v>
          </cell>
          <cell r="Q61" t="str">
            <v>0.00</v>
          </cell>
          <cell r="R61" t="str">
            <v>0.00</v>
          </cell>
          <cell r="S61" t="str">
            <v>0.00</v>
          </cell>
          <cell r="T61" t="str">
            <v>0.00</v>
          </cell>
          <cell r="U61" t="str">
            <v>0.00</v>
          </cell>
          <cell r="V61" t="str">
            <v>15029.02</v>
          </cell>
          <cell r="W61" t="str">
            <v>35000.00</v>
          </cell>
          <cell r="X61" t="str">
            <v>0.00</v>
          </cell>
          <cell r="Y61" t="str">
            <v>0.00</v>
          </cell>
          <cell r="Z61" t="str">
            <v>0.00</v>
          </cell>
          <cell r="AA61" t="str">
            <v>0.00</v>
          </cell>
          <cell r="AB61" t="str">
            <v>0.00</v>
          </cell>
          <cell r="AC61" t="str">
            <v>0.00</v>
          </cell>
          <cell r="AD61" t="str">
            <v>0.00</v>
          </cell>
          <cell r="AE61" t="str">
            <v>0.00</v>
          </cell>
          <cell r="AF61" t="str">
            <v>0.00</v>
          </cell>
          <cell r="AG61" t="str">
            <v>100%</v>
          </cell>
          <cell r="AH61" t="str">
            <v>0.00</v>
          </cell>
          <cell r="AI61" t="str">
            <v>0.00</v>
          </cell>
          <cell r="AJ61" t="str">
            <v>3%</v>
          </cell>
          <cell r="AK61" t="str">
            <v>0.00</v>
          </cell>
          <cell r="AL61" t="str">
            <v>0.00</v>
          </cell>
          <cell r="AM61" t="str">
            <v>0.00</v>
          </cell>
          <cell r="AN61" t="str">
            <v>0.00</v>
          </cell>
          <cell r="AO61">
            <v>0</v>
          </cell>
        </row>
        <row r="62">
          <cell r="B62" t="str">
            <v>马彦龙</v>
          </cell>
          <cell r="C62" t="str">
            <v>居民身份证</v>
          </cell>
          <cell r="D62" t="str">
            <v>652322196811262552</v>
          </cell>
          <cell r="E62" t="str">
            <v>652322196811262552</v>
          </cell>
          <cell r="F62" t="str">
            <v>否</v>
          </cell>
          <cell r="G62" t="str">
            <v>正常工资薪金</v>
          </cell>
          <cell r="H62" t="str">
            <v>112.90</v>
          </cell>
          <cell r="I62" t="str">
            <v>0.00</v>
          </cell>
          <cell r="J62" t="str">
            <v>0.00</v>
          </cell>
          <cell r="K62" t="str">
            <v>5000.00</v>
          </cell>
          <cell r="L62" t="str">
            <v>0.00</v>
          </cell>
          <cell r="M62" t="str">
            <v>0.00</v>
          </cell>
          <cell r="N62" t="str">
            <v>0.00</v>
          </cell>
          <cell r="O62" t="str">
            <v>0.00</v>
          </cell>
          <cell r="P62" t="str">
            <v>0.00</v>
          </cell>
          <cell r="Q62" t="str">
            <v>0.00</v>
          </cell>
          <cell r="R62" t="str">
            <v>0.00</v>
          </cell>
          <cell r="S62" t="str">
            <v>0.00</v>
          </cell>
          <cell r="T62" t="str">
            <v>0.00</v>
          </cell>
          <cell r="U62" t="str">
            <v>0.00</v>
          </cell>
          <cell r="V62" t="str">
            <v>112.90</v>
          </cell>
          <cell r="W62" t="str">
            <v>10000.00</v>
          </cell>
          <cell r="X62" t="str">
            <v>0.00</v>
          </cell>
          <cell r="Y62" t="str">
            <v>0.00</v>
          </cell>
          <cell r="Z62" t="str">
            <v>0.00</v>
          </cell>
          <cell r="AA62" t="str">
            <v>0.00</v>
          </cell>
          <cell r="AB62" t="str">
            <v>0.00</v>
          </cell>
          <cell r="AC62" t="str">
            <v>0.00</v>
          </cell>
          <cell r="AD62" t="str">
            <v>0.00</v>
          </cell>
          <cell r="AE62" t="str">
            <v>0.00</v>
          </cell>
          <cell r="AF62" t="str">
            <v>0.00</v>
          </cell>
          <cell r="AG62" t="str">
            <v>100%</v>
          </cell>
          <cell r="AH62" t="str">
            <v>0.00</v>
          </cell>
          <cell r="AI62" t="str">
            <v>0.00</v>
          </cell>
          <cell r="AJ62" t="str">
            <v>3%</v>
          </cell>
          <cell r="AK62" t="str">
            <v>0.00</v>
          </cell>
          <cell r="AL62" t="str">
            <v>0.00</v>
          </cell>
          <cell r="AM62" t="str">
            <v>0.00</v>
          </cell>
          <cell r="AN62" t="str">
            <v>0.00</v>
          </cell>
          <cell r="AO62">
            <v>0</v>
          </cell>
        </row>
        <row r="63">
          <cell r="B63" t="str">
            <v>李琴</v>
          </cell>
          <cell r="C63" t="str">
            <v>居民身份证</v>
          </cell>
          <cell r="D63" t="str">
            <v>650121197404051729</v>
          </cell>
          <cell r="E63" t="str">
            <v>650121197404051729</v>
          </cell>
          <cell r="F63" t="str">
            <v>否</v>
          </cell>
          <cell r="G63" t="str">
            <v>正常工资薪金</v>
          </cell>
          <cell r="H63" t="str">
            <v>3782.26</v>
          </cell>
          <cell r="I63" t="str">
            <v>0.00</v>
          </cell>
          <cell r="J63" t="str">
            <v>0.00</v>
          </cell>
          <cell r="K63" t="str">
            <v>5000.00</v>
          </cell>
          <cell r="L63" t="str">
            <v>0.00</v>
          </cell>
          <cell r="M63" t="str">
            <v>0.00</v>
          </cell>
          <cell r="N63" t="str">
            <v>0.00</v>
          </cell>
          <cell r="O63" t="str">
            <v>0.00</v>
          </cell>
          <cell r="P63" t="str">
            <v>0.00</v>
          </cell>
          <cell r="Q63" t="str">
            <v>0.00</v>
          </cell>
          <cell r="R63" t="str">
            <v>0.00</v>
          </cell>
          <cell r="S63" t="str">
            <v>0.00</v>
          </cell>
          <cell r="T63" t="str">
            <v>0.00</v>
          </cell>
          <cell r="U63" t="str">
            <v>0.00</v>
          </cell>
          <cell r="V63" t="str">
            <v>20349.82</v>
          </cell>
          <cell r="W63" t="str">
            <v>40000.00</v>
          </cell>
          <cell r="X63" t="str">
            <v>0.00</v>
          </cell>
          <cell r="Y63" t="str">
            <v>0.00</v>
          </cell>
          <cell r="Z63" t="str">
            <v>0.00</v>
          </cell>
          <cell r="AA63" t="str">
            <v>0.00</v>
          </cell>
          <cell r="AB63" t="str">
            <v>0.00</v>
          </cell>
          <cell r="AC63" t="str">
            <v>0.00</v>
          </cell>
          <cell r="AD63" t="str">
            <v>0.00</v>
          </cell>
          <cell r="AE63" t="str">
            <v>0.00</v>
          </cell>
          <cell r="AF63" t="str">
            <v>0.00</v>
          </cell>
          <cell r="AG63" t="str">
            <v>100%</v>
          </cell>
          <cell r="AH63" t="str">
            <v>0.00</v>
          </cell>
          <cell r="AI63" t="str">
            <v>0.00</v>
          </cell>
          <cell r="AJ63" t="str">
            <v>3%</v>
          </cell>
          <cell r="AK63" t="str">
            <v>0.00</v>
          </cell>
          <cell r="AL63" t="str">
            <v>0.00</v>
          </cell>
          <cell r="AM63" t="str">
            <v>0.00</v>
          </cell>
          <cell r="AN63" t="str">
            <v>0.00</v>
          </cell>
          <cell r="AO63">
            <v>0</v>
          </cell>
        </row>
        <row r="64">
          <cell r="B64" t="str">
            <v>关翠芳</v>
          </cell>
          <cell r="C64" t="str">
            <v>居民身份证</v>
          </cell>
          <cell r="D64" t="str">
            <v>652322198710011067</v>
          </cell>
          <cell r="E64" t="str">
            <v>652322198710011067</v>
          </cell>
          <cell r="F64" t="str">
            <v>否</v>
          </cell>
          <cell r="G64" t="str">
            <v>正常工资薪金</v>
          </cell>
          <cell r="H64" t="str">
            <v>3217.74</v>
          </cell>
          <cell r="I64" t="str">
            <v>0.00</v>
          </cell>
          <cell r="J64" t="str">
            <v>0.00</v>
          </cell>
          <cell r="K64" t="str">
            <v>5000.00</v>
          </cell>
          <cell r="L64" t="str">
            <v>0.00</v>
          </cell>
          <cell r="M64" t="str">
            <v>0.00</v>
          </cell>
          <cell r="N64" t="str">
            <v>0.00</v>
          </cell>
          <cell r="O64" t="str">
            <v>0.00</v>
          </cell>
          <cell r="P64" t="str">
            <v>0.00</v>
          </cell>
          <cell r="Q64" t="str">
            <v>0.00</v>
          </cell>
          <cell r="R64" t="str">
            <v>0.00</v>
          </cell>
          <cell r="S64" t="str">
            <v>0.00</v>
          </cell>
          <cell r="T64" t="str">
            <v>0.00</v>
          </cell>
          <cell r="U64" t="str">
            <v>0.00</v>
          </cell>
          <cell r="V64" t="str">
            <v>4501.07</v>
          </cell>
          <cell r="W64" t="str">
            <v>15000.00</v>
          </cell>
          <cell r="X64" t="str">
            <v>0.00</v>
          </cell>
          <cell r="Y64" t="str">
            <v>0.00</v>
          </cell>
          <cell r="Z64" t="str">
            <v>0.00</v>
          </cell>
          <cell r="AA64" t="str">
            <v>0.00</v>
          </cell>
          <cell r="AB64" t="str">
            <v>0.00</v>
          </cell>
          <cell r="AC64" t="str">
            <v>0.00</v>
          </cell>
          <cell r="AD64" t="str">
            <v>0.00</v>
          </cell>
          <cell r="AE64" t="str">
            <v>0.00</v>
          </cell>
          <cell r="AF64" t="str">
            <v>0.00</v>
          </cell>
          <cell r="AG64" t="str">
            <v>100%</v>
          </cell>
          <cell r="AH64" t="str">
            <v>0.00</v>
          </cell>
          <cell r="AI64" t="str">
            <v>0.00</v>
          </cell>
          <cell r="AJ64" t="str">
            <v>3%</v>
          </cell>
          <cell r="AK64" t="str">
            <v>0.00</v>
          </cell>
          <cell r="AL64" t="str">
            <v>0.00</v>
          </cell>
          <cell r="AM64" t="str">
            <v>0.00</v>
          </cell>
          <cell r="AN64" t="str">
            <v>0.00</v>
          </cell>
          <cell r="AO64">
            <v>0</v>
          </cell>
        </row>
        <row r="65">
          <cell r="B65" t="str">
            <v>岑爱君</v>
          </cell>
          <cell r="C65" t="str">
            <v>居民身份证</v>
          </cell>
          <cell r="D65" t="str">
            <v>659001197404130344</v>
          </cell>
          <cell r="E65" t="str">
            <v>659001197404130344</v>
          </cell>
          <cell r="F65" t="str">
            <v>否</v>
          </cell>
          <cell r="G65" t="str">
            <v>正常工资薪金</v>
          </cell>
          <cell r="H65" t="str">
            <v>1700.00</v>
          </cell>
          <cell r="I65" t="str">
            <v>0.00</v>
          </cell>
          <cell r="J65" t="str">
            <v>0.00</v>
          </cell>
          <cell r="K65" t="str">
            <v>5000.00</v>
          </cell>
          <cell r="L65" t="str">
            <v>0.00</v>
          </cell>
          <cell r="M65" t="str">
            <v>0.00</v>
          </cell>
          <cell r="N65" t="str">
            <v>0.00</v>
          </cell>
          <cell r="O65" t="str">
            <v>0.00</v>
          </cell>
          <cell r="P65" t="str">
            <v>0.00</v>
          </cell>
          <cell r="Q65" t="str">
            <v>0.00</v>
          </cell>
          <cell r="R65" t="str">
            <v>0.00</v>
          </cell>
          <cell r="S65" t="str">
            <v>0.00</v>
          </cell>
          <cell r="T65" t="str">
            <v>0.00</v>
          </cell>
          <cell r="U65" t="str">
            <v>0.00</v>
          </cell>
          <cell r="V65" t="str">
            <v>5100.00</v>
          </cell>
          <cell r="W65" t="str">
            <v>20000.00</v>
          </cell>
          <cell r="X65" t="str">
            <v>0.00</v>
          </cell>
          <cell r="Y65" t="str">
            <v>0.00</v>
          </cell>
          <cell r="Z65" t="str">
            <v>0.00</v>
          </cell>
          <cell r="AA65" t="str">
            <v>0.00</v>
          </cell>
          <cell r="AB65" t="str">
            <v>0.00</v>
          </cell>
          <cell r="AC65" t="str">
            <v>0.00</v>
          </cell>
          <cell r="AD65" t="str">
            <v>0.00</v>
          </cell>
          <cell r="AE65" t="str">
            <v>0.00</v>
          </cell>
          <cell r="AF65" t="str">
            <v>0.00</v>
          </cell>
          <cell r="AG65" t="str">
            <v>100%</v>
          </cell>
          <cell r="AH65" t="str">
            <v>0.00</v>
          </cell>
          <cell r="AI65" t="str">
            <v>0.00</v>
          </cell>
          <cell r="AJ65" t="str">
            <v>3%</v>
          </cell>
          <cell r="AK65" t="str">
            <v>0.00</v>
          </cell>
          <cell r="AL65" t="str">
            <v>0.00</v>
          </cell>
          <cell r="AM65" t="str">
            <v>0.00</v>
          </cell>
          <cell r="AN65" t="str">
            <v>0.00</v>
          </cell>
          <cell r="AO65">
            <v>0</v>
          </cell>
        </row>
        <row r="66">
          <cell r="B66" t="str">
            <v>张桂珍</v>
          </cell>
          <cell r="C66" t="str">
            <v>居民身份证</v>
          </cell>
          <cell r="D66" t="str">
            <v>650108196710121021</v>
          </cell>
          <cell r="E66" t="str">
            <v>650108196710121021</v>
          </cell>
          <cell r="F66" t="str">
            <v>否</v>
          </cell>
          <cell r="G66" t="str">
            <v>正常工资薪金</v>
          </cell>
          <cell r="H66" t="str">
            <v>3104.84</v>
          </cell>
          <cell r="I66" t="str">
            <v>0.00</v>
          </cell>
          <cell r="J66" t="str">
            <v>0.00</v>
          </cell>
          <cell r="K66" t="str">
            <v>5000.00</v>
          </cell>
          <cell r="L66" t="str">
            <v>0.00</v>
          </cell>
          <cell r="M66" t="str">
            <v>0.00</v>
          </cell>
          <cell r="N66" t="str">
            <v>0.00</v>
          </cell>
          <cell r="O66" t="str">
            <v>0.00</v>
          </cell>
          <cell r="P66" t="str">
            <v>0.00</v>
          </cell>
          <cell r="Q66" t="str">
            <v>0.00</v>
          </cell>
          <cell r="R66" t="str">
            <v>0.00</v>
          </cell>
          <cell r="S66" t="str">
            <v>0.00</v>
          </cell>
          <cell r="T66" t="str">
            <v>0.00</v>
          </cell>
          <cell r="U66" t="str">
            <v>0.00</v>
          </cell>
          <cell r="V66" t="str">
            <v>27188.81</v>
          </cell>
          <cell r="W66" t="str">
            <v>40000.00</v>
          </cell>
          <cell r="X66" t="str">
            <v>0.00</v>
          </cell>
          <cell r="Y66" t="str">
            <v>0.00</v>
          </cell>
          <cell r="Z66" t="str">
            <v>0.00</v>
          </cell>
          <cell r="AA66" t="str">
            <v>0.00</v>
          </cell>
          <cell r="AB66" t="str">
            <v>0.00</v>
          </cell>
          <cell r="AC66" t="str">
            <v>0.00</v>
          </cell>
          <cell r="AD66" t="str">
            <v>0.00</v>
          </cell>
          <cell r="AE66" t="str">
            <v>0.00</v>
          </cell>
          <cell r="AF66" t="str">
            <v>0.00</v>
          </cell>
          <cell r="AG66" t="str">
            <v>100%</v>
          </cell>
          <cell r="AH66" t="str">
            <v>0.00</v>
          </cell>
          <cell r="AI66" t="str">
            <v>0.00</v>
          </cell>
          <cell r="AJ66" t="str">
            <v>3%</v>
          </cell>
          <cell r="AK66" t="str">
            <v>0.00</v>
          </cell>
          <cell r="AL66" t="str">
            <v>0.00</v>
          </cell>
          <cell r="AM66" t="str">
            <v>0.00</v>
          </cell>
          <cell r="AN66" t="str">
            <v>0.00</v>
          </cell>
          <cell r="AO66">
            <v>0</v>
          </cell>
        </row>
        <row r="67">
          <cell r="B67" t="str">
            <v>宋羽涵</v>
          </cell>
          <cell r="C67" t="str">
            <v>居民身份证</v>
          </cell>
          <cell r="D67" t="str">
            <v>650104199908230029</v>
          </cell>
          <cell r="E67" t="str">
            <v>650104199908230029</v>
          </cell>
          <cell r="F67" t="str">
            <v>否</v>
          </cell>
          <cell r="G67" t="str">
            <v>正常工资薪金</v>
          </cell>
          <cell r="H67" t="str">
            <v>2727.74</v>
          </cell>
          <cell r="I67" t="str">
            <v>0.00</v>
          </cell>
          <cell r="J67" t="str">
            <v>0.00</v>
          </cell>
          <cell r="K67" t="str">
            <v>5000.00</v>
          </cell>
          <cell r="L67" t="str">
            <v>399.92</v>
          </cell>
          <cell r="M67" t="str">
            <v>124.98</v>
          </cell>
          <cell r="N67" t="str">
            <v>25.00</v>
          </cell>
          <cell r="O67" t="str">
            <v>0.00</v>
          </cell>
          <cell r="P67" t="str">
            <v>0.00</v>
          </cell>
          <cell r="Q67" t="str">
            <v>0.00</v>
          </cell>
          <cell r="R67" t="str">
            <v>0.00</v>
          </cell>
          <cell r="S67" t="str">
            <v>0.00</v>
          </cell>
          <cell r="T67" t="str">
            <v>0.00</v>
          </cell>
          <cell r="U67" t="str">
            <v>0.00</v>
          </cell>
          <cell r="V67" t="str">
            <v>2727.74</v>
          </cell>
          <cell r="W67" t="str">
            <v>10000.00</v>
          </cell>
          <cell r="X67" t="str">
            <v>549.90</v>
          </cell>
          <cell r="Y67" t="str">
            <v>0.00</v>
          </cell>
          <cell r="Z67" t="str">
            <v>0.00</v>
          </cell>
          <cell r="AA67" t="str">
            <v>0.00</v>
          </cell>
          <cell r="AB67" t="str">
            <v>0.00</v>
          </cell>
          <cell r="AC67" t="str">
            <v>0.00</v>
          </cell>
          <cell r="AD67" t="str">
            <v>0.00</v>
          </cell>
          <cell r="AE67" t="str">
            <v>0.00</v>
          </cell>
          <cell r="AF67" t="str">
            <v>0.00</v>
          </cell>
          <cell r="AG67" t="str">
            <v>100%</v>
          </cell>
          <cell r="AH67" t="str">
            <v>0.00</v>
          </cell>
          <cell r="AI67" t="str">
            <v>0.00</v>
          </cell>
          <cell r="AJ67" t="str">
            <v>3%</v>
          </cell>
          <cell r="AK67" t="str">
            <v>0.00</v>
          </cell>
          <cell r="AL67" t="str">
            <v>0.00</v>
          </cell>
          <cell r="AM67" t="str">
            <v>0.00</v>
          </cell>
          <cell r="AN67" t="str">
            <v>0.00</v>
          </cell>
          <cell r="AO67">
            <v>0</v>
          </cell>
        </row>
        <row r="68">
          <cell r="B68" t="str">
            <v>徐成鑫</v>
          </cell>
          <cell r="C68" t="str">
            <v>居民身份证</v>
          </cell>
          <cell r="D68" t="str">
            <v>652323200305102615</v>
          </cell>
          <cell r="E68" t="str">
            <v>652323200305102615</v>
          </cell>
          <cell r="F68" t="str">
            <v>否</v>
          </cell>
          <cell r="G68" t="str">
            <v>正常工资薪金</v>
          </cell>
          <cell r="H68" t="str">
            <v>3980.00</v>
          </cell>
          <cell r="I68" t="str">
            <v>0.00</v>
          </cell>
          <cell r="J68" t="str">
            <v>0.00</v>
          </cell>
          <cell r="K68" t="str">
            <v>5000.00</v>
          </cell>
          <cell r="L68" t="str">
            <v>399.92</v>
          </cell>
          <cell r="M68" t="str">
            <v>124.98</v>
          </cell>
          <cell r="N68" t="str">
            <v>25.00</v>
          </cell>
          <cell r="O68" t="str">
            <v>0.00</v>
          </cell>
          <cell r="P68" t="str">
            <v>0.00</v>
          </cell>
          <cell r="Q68" t="str">
            <v>0.00</v>
          </cell>
          <cell r="R68" t="str">
            <v>0.00</v>
          </cell>
          <cell r="S68" t="str">
            <v>0.00</v>
          </cell>
          <cell r="T68" t="str">
            <v>0.00</v>
          </cell>
          <cell r="U68" t="str">
            <v>0.00</v>
          </cell>
          <cell r="V68" t="str">
            <v>20430.00</v>
          </cell>
          <cell r="W68" t="str">
            <v>35000.00</v>
          </cell>
          <cell r="X68" t="str">
            <v>3299.40</v>
          </cell>
          <cell r="Y68" t="str">
            <v>0.00</v>
          </cell>
          <cell r="Z68" t="str">
            <v>0.00</v>
          </cell>
          <cell r="AA68" t="str">
            <v>0.00</v>
          </cell>
          <cell r="AB68" t="str">
            <v>0.00</v>
          </cell>
          <cell r="AC68" t="str">
            <v>0.00</v>
          </cell>
          <cell r="AD68" t="str">
            <v>0.00</v>
          </cell>
          <cell r="AE68" t="str">
            <v>0.00</v>
          </cell>
          <cell r="AF68" t="str">
            <v>0.00</v>
          </cell>
          <cell r="AG68" t="str">
            <v>100%</v>
          </cell>
          <cell r="AH68" t="str">
            <v>0.00</v>
          </cell>
          <cell r="AI68" t="str">
            <v>0.00</v>
          </cell>
          <cell r="AJ68" t="str">
            <v>3%</v>
          </cell>
          <cell r="AK68" t="str">
            <v>0.00</v>
          </cell>
          <cell r="AL68" t="str">
            <v>0.00</v>
          </cell>
          <cell r="AM68" t="str">
            <v>0.00</v>
          </cell>
          <cell r="AN68" t="str">
            <v>0.00</v>
          </cell>
          <cell r="AO68">
            <v>0</v>
          </cell>
        </row>
        <row r="69">
          <cell r="B69" t="str">
            <v>云淑媛</v>
          </cell>
          <cell r="C69" t="str">
            <v>居民身份证</v>
          </cell>
          <cell r="D69" t="str">
            <v>654123197903270025</v>
          </cell>
          <cell r="E69" t="str">
            <v>654123197903270025</v>
          </cell>
          <cell r="F69" t="str">
            <v>否</v>
          </cell>
          <cell r="G69" t="str">
            <v>正常工资薪金</v>
          </cell>
          <cell r="H69" t="str">
            <v>4333.87</v>
          </cell>
          <cell r="I69" t="str">
            <v>0.00</v>
          </cell>
          <cell r="J69" t="str">
            <v>0.00</v>
          </cell>
          <cell r="K69" t="str">
            <v>5000.00</v>
          </cell>
          <cell r="L69" t="str">
            <v>0.00</v>
          </cell>
          <cell r="M69" t="str">
            <v>0.00</v>
          </cell>
          <cell r="N69" t="str">
            <v>0.00</v>
          </cell>
          <cell r="O69" t="str">
            <v>0.00</v>
          </cell>
          <cell r="P69" t="str">
            <v>0.00</v>
          </cell>
          <cell r="Q69" t="str">
            <v>0.00</v>
          </cell>
          <cell r="R69" t="str">
            <v>0.00</v>
          </cell>
          <cell r="S69" t="str">
            <v>0.00</v>
          </cell>
          <cell r="T69" t="str">
            <v>0.00</v>
          </cell>
          <cell r="U69" t="str">
            <v>0.00</v>
          </cell>
          <cell r="V69" t="str">
            <v>28292.91</v>
          </cell>
          <cell r="W69" t="str">
            <v>40000.00</v>
          </cell>
          <cell r="X69" t="str">
            <v>0.00</v>
          </cell>
          <cell r="Y69" t="str">
            <v>0.00</v>
          </cell>
          <cell r="Z69" t="str">
            <v>0.00</v>
          </cell>
          <cell r="AA69" t="str">
            <v>0.00</v>
          </cell>
          <cell r="AB69" t="str">
            <v>0.00</v>
          </cell>
          <cell r="AC69" t="str">
            <v>0.00</v>
          </cell>
          <cell r="AD69" t="str">
            <v>0.00</v>
          </cell>
          <cell r="AE69" t="str">
            <v>0.00</v>
          </cell>
          <cell r="AF69" t="str">
            <v>0.00</v>
          </cell>
          <cell r="AG69" t="str">
            <v>100%</v>
          </cell>
          <cell r="AH69" t="str">
            <v>0.00</v>
          </cell>
          <cell r="AI69" t="str">
            <v>0.00</v>
          </cell>
          <cell r="AJ69" t="str">
            <v>3%</v>
          </cell>
          <cell r="AK69" t="str">
            <v>0.00</v>
          </cell>
          <cell r="AL69" t="str">
            <v>0.00</v>
          </cell>
          <cell r="AM69" t="str">
            <v>0.00</v>
          </cell>
          <cell r="AN69" t="str">
            <v>0.00</v>
          </cell>
          <cell r="AO69">
            <v>0</v>
          </cell>
        </row>
        <row r="70">
          <cell r="B70" t="str">
            <v>肖克来提·阿不都拉</v>
          </cell>
          <cell r="C70" t="str">
            <v>居民身份证</v>
          </cell>
          <cell r="D70" t="str">
            <v>650102198005094030</v>
          </cell>
          <cell r="E70" t="str">
            <v>650102198005094030</v>
          </cell>
          <cell r="F70" t="str">
            <v>否</v>
          </cell>
          <cell r="G70" t="str">
            <v>正常工资薪金</v>
          </cell>
          <cell r="H70" t="str">
            <v>4550.00</v>
          </cell>
          <cell r="I70" t="str">
            <v>0.00</v>
          </cell>
          <cell r="J70" t="str">
            <v>0.00</v>
          </cell>
          <cell r="K70" t="str">
            <v>5000.00</v>
          </cell>
          <cell r="L70" t="str">
            <v>399.92</v>
          </cell>
          <cell r="M70" t="str">
            <v>124.98</v>
          </cell>
          <cell r="N70" t="str">
            <v>25.00</v>
          </cell>
          <cell r="O70" t="str">
            <v>0.00</v>
          </cell>
          <cell r="P70" t="str">
            <v>0.00</v>
          </cell>
          <cell r="Q70" t="str">
            <v>0.00</v>
          </cell>
          <cell r="R70" t="str">
            <v>0.00</v>
          </cell>
          <cell r="S70" t="str">
            <v>0.00</v>
          </cell>
          <cell r="T70" t="str">
            <v>0.00</v>
          </cell>
          <cell r="U70" t="str">
            <v>0.00</v>
          </cell>
          <cell r="V70" t="str">
            <v>9100.00</v>
          </cell>
          <cell r="W70" t="str">
            <v>15000.00</v>
          </cell>
          <cell r="X70" t="str">
            <v>1099.80</v>
          </cell>
          <cell r="Y70" t="str">
            <v>0.00</v>
          </cell>
          <cell r="Z70" t="str">
            <v>0.00</v>
          </cell>
          <cell r="AA70" t="str">
            <v>0.00</v>
          </cell>
          <cell r="AB70" t="str">
            <v>0.00</v>
          </cell>
          <cell r="AC70" t="str">
            <v>0.00</v>
          </cell>
          <cell r="AD70" t="str">
            <v>0.00</v>
          </cell>
          <cell r="AE70" t="str">
            <v>0.00</v>
          </cell>
          <cell r="AF70" t="str">
            <v>0.00</v>
          </cell>
          <cell r="AG70" t="str">
            <v>100%</v>
          </cell>
          <cell r="AH70" t="str">
            <v>0.00</v>
          </cell>
          <cell r="AI70" t="str">
            <v>0.00</v>
          </cell>
          <cell r="AJ70" t="str">
            <v>3%</v>
          </cell>
          <cell r="AK70" t="str">
            <v>0.00</v>
          </cell>
          <cell r="AL70" t="str">
            <v>0.00</v>
          </cell>
          <cell r="AM70" t="str">
            <v>0.00</v>
          </cell>
          <cell r="AN70" t="str">
            <v>0.00</v>
          </cell>
          <cell r="AO70">
            <v>0</v>
          </cell>
        </row>
        <row r="71">
          <cell r="B71" t="str">
            <v>吾尼其姑丽·肉孜</v>
          </cell>
          <cell r="C71" t="str">
            <v>居民身份证</v>
          </cell>
          <cell r="D71" t="str">
            <v>653126198306090344</v>
          </cell>
          <cell r="E71" t="str">
            <v>653126198306090344</v>
          </cell>
          <cell r="F71" t="str">
            <v>否</v>
          </cell>
          <cell r="G71" t="str">
            <v>正常工资薪金</v>
          </cell>
          <cell r="H71" t="str">
            <v>3427.42</v>
          </cell>
          <cell r="I71" t="str">
            <v>0.00</v>
          </cell>
          <cell r="J71" t="str">
            <v>0.00</v>
          </cell>
          <cell r="K71" t="str">
            <v>5000.00</v>
          </cell>
          <cell r="L71" t="str">
            <v>0.00</v>
          </cell>
          <cell r="M71" t="str">
            <v>0.00</v>
          </cell>
          <cell r="N71" t="str">
            <v>0.00</v>
          </cell>
          <cell r="O71" t="str">
            <v>0.00</v>
          </cell>
          <cell r="P71" t="str">
            <v>0.00</v>
          </cell>
          <cell r="Q71" t="str">
            <v>0.00</v>
          </cell>
          <cell r="R71" t="str">
            <v>0.00</v>
          </cell>
          <cell r="S71" t="str">
            <v>0.00</v>
          </cell>
          <cell r="T71" t="str">
            <v>0.00</v>
          </cell>
          <cell r="U71" t="str">
            <v>0.00</v>
          </cell>
          <cell r="V71" t="str">
            <v>5617.42</v>
          </cell>
          <cell r="W71" t="str">
            <v>15000.00</v>
          </cell>
          <cell r="X71" t="str">
            <v>0.00</v>
          </cell>
          <cell r="Y71" t="str">
            <v>0.00</v>
          </cell>
          <cell r="Z71" t="str">
            <v>0.00</v>
          </cell>
          <cell r="AA71" t="str">
            <v>0.00</v>
          </cell>
          <cell r="AB71" t="str">
            <v>0.00</v>
          </cell>
          <cell r="AC71" t="str">
            <v>0.00</v>
          </cell>
          <cell r="AD71" t="str">
            <v>0.00</v>
          </cell>
          <cell r="AE71" t="str">
            <v>0.00</v>
          </cell>
          <cell r="AF71" t="str">
            <v>0.00</v>
          </cell>
          <cell r="AG71" t="str">
            <v>100%</v>
          </cell>
          <cell r="AH71" t="str">
            <v>0.00</v>
          </cell>
          <cell r="AI71" t="str">
            <v>0.00</v>
          </cell>
          <cell r="AJ71" t="str">
            <v>3%</v>
          </cell>
          <cell r="AK71" t="str">
            <v>0.00</v>
          </cell>
          <cell r="AL71" t="str">
            <v>0.00</v>
          </cell>
          <cell r="AM71" t="str">
            <v>0.00</v>
          </cell>
          <cell r="AN71" t="str">
            <v>0.00</v>
          </cell>
          <cell r="AO71">
            <v>0</v>
          </cell>
        </row>
        <row r="72">
          <cell r="B72" t="str">
            <v>潘玉忠</v>
          </cell>
          <cell r="C72" t="str">
            <v>居民身份证</v>
          </cell>
          <cell r="D72" t="str">
            <v>650300195612014818</v>
          </cell>
          <cell r="E72" t="str">
            <v>650300195612014818</v>
          </cell>
          <cell r="F72" t="str">
            <v>否</v>
          </cell>
          <cell r="G72" t="str">
            <v>正常工资薪金</v>
          </cell>
          <cell r="H72" t="str">
            <v>2353.55</v>
          </cell>
          <cell r="I72" t="str">
            <v>0.00</v>
          </cell>
          <cell r="J72" t="str">
            <v>0.00</v>
          </cell>
          <cell r="K72" t="str">
            <v>5000.00</v>
          </cell>
          <cell r="L72" t="str">
            <v>0.00</v>
          </cell>
          <cell r="M72" t="str">
            <v>0.00</v>
          </cell>
          <cell r="N72" t="str">
            <v>0.00</v>
          </cell>
          <cell r="O72" t="str">
            <v>0.00</v>
          </cell>
          <cell r="P72" t="str">
            <v>0.00</v>
          </cell>
          <cell r="Q72" t="str">
            <v>0.00</v>
          </cell>
          <cell r="R72" t="str">
            <v>0.00</v>
          </cell>
          <cell r="S72" t="str">
            <v>0.00</v>
          </cell>
          <cell r="T72" t="str">
            <v>0.00</v>
          </cell>
          <cell r="U72" t="str">
            <v>0.00</v>
          </cell>
          <cell r="V72" t="str">
            <v>16247.26</v>
          </cell>
          <cell r="W72" t="str">
            <v>35000.00</v>
          </cell>
          <cell r="X72" t="str">
            <v>0.00</v>
          </cell>
          <cell r="Y72" t="str">
            <v>0.00</v>
          </cell>
          <cell r="Z72" t="str">
            <v>0.00</v>
          </cell>
          <cell r="AA72" t="str">
            <v>0.00</v>
          </cell>
          <cell r="AB72" t="str">
            <v>0.00</v>
          </cell>
          <cell r="AC72" t="str">
            <v>0.00</v>
          </cell>
          <cell r="AD72" t="str">
            <v>0.00</v>
          </cell>
          <cell r="AE72" t="str">
            <v>0.00</v>
          </cell>
          <cell r="AF72" t="str">
            <v>0.00</v>
          </cell>
          <cell r="AG72" t="str">
            <v>100%</v>
          </cell>
          <cell r="AH72" t="str">
            <v>0.00</v>
          </cell>
          <cell r="AI72" t="str">
            <v>0.00</v>
          </cell>
          <cell r="AJ72" t="str">
            <v>3%</v>
          </cell>
          <cell r="AK72" t="str">
            <v>0.00</v>
          </cell>
          <cell r="AL72" t="str">
            <v>0.00</v>
          </cell>
          <cell r="AM72" t="str">
            <v>0.00</v>
          </cell>
          <cell r="AN72" t="str">
            <v>0.00</v>
          </cell>
          <cell r="AO72">
            <v>0</v>
          </cell>
        </row>
        <row r="73">
          <cell r="B73" t="str">
            <v>赵兵</v>
          </cell>
          <cell r="C73" t="str">
            <v>居民身份证</v>
          </cell>
          <cell r="D73" t="str">
            <v>650103197608150670</v>
          </cell>
          <cell r="E73" t="str">
            <v>650103197608150670</v>
          </cell>
          <cell r="F73" t="str">
            <v>否</v>
          </cell>
          <cell r="G73" t="str">
            <v>正常工资薪金</v>
          </cell>
          <cell r="H73" t="str">
            <v>3750.00</v>
          </cell>
          <cell r="I73" t="str">
            <v>0.00</v>
          </cell>
          <cell r="J73" t="str">
            <v>0.00</v>
          </cell>
          <cell r="K73" t="str">
            <v>5000.00</v>
          </cell>
          <cell r="L73" t="str">
            <v>399.92</v>
          </cell>
          <cell r="M73" t="str">
            <v>124.98</v>
          </cell>
          <cell r="N73" t="str">
            <v>25.00</v>
          </cell>
          <cell r="O73" t="str">
            <v>0.00</v>
          </cell>
          <cell r="P73" t="str">
            <v>0.00</v>
          </cell>
          <cell r="Q73" t="str">
            <v>0.00</v>
          </cell>
          <cell r="R73" t="str">
            <v>0.00</v>
          </cell>
          <cell r="S73" t="str">
            <v>0.00</v>
          </cell>
          <cell r="T73" t="str">
            <v>0.00</v>
          </cell>
          <cell r="U73" t="str">
            <v>0.00</v>
          </cell>
          <cell r="V73" t="str">
            <v>7500.00</v>
          </cell>
          <cell r="W73" t="str">
            <v>15000.00</v>
          </cell>
          <cell r="X73" t="str">
            <v>1099.80</v>
          </cell>
          <cell r="Y73" t="str">
            <v>0.00</v>
          </cell>
          <cell r="Z73" t="str">
            <v>0.00</v>
          </cell>
          <cell r="AA73" t="str">
            <v>0.00</v>
          </cell>
          <cell r="AB73" t="str">
            <v>0.00</v>
          </cell>
          <cell r="AC73" t="str">
            <v>0.00</v>
          </cell>
          <cell r="AD73" t="str">
            <v>0.00</v>
          </cell>
          <cell r="AE73" t="str">
            <v>0.00</v>
          </cell>
          <cell r="AF73" t="str">
            <v>0.00</v>
          </cell>
          <cell r="AG73" t="str">
            <v>100%</v>
          </cell>
          <cell r="AH73" t="str">
            <v>0.00</v>
          </cell>
          <cell r="AI73" t="str">
            <v>0.00</v>
          </cell>
          <cell r="AJ73" t="str">
            <v>3%</v>
          </cell>
          <cell r="AK73" t="str">
            <v>0.00</v>
          </cell>
          <cell r="AL73" t="str">
            <v>0.00</v>
          </cell>
          <cell r="AM73" t="str">
            <v>0.00</v>
          </cell>
          <cell r="AN73" t="str">
            <v>0.00</v>
          </cell>
          <cell r="AO73">
            <v>0</v>
          </cell>
        </row>
        <row r="74">
          <cell r="B74" t="str">
            <v>热尔扎·巴哈达提</v>
          </cell>
          <cell r="C74" t="str">
            <v>居民身份证</v>
          </cell>
          <cell r="D74" t="str">
            <v>652323199506252323</v>
          </cell>
          <cell r="E74" t="str">
            <v>652323199506252323</v>
          </cell>
          <cell r="F74" t="str">
            <v>否</v>
          </cell>
          <cell r="G74" t="str">
            <v>正常工资薪金</v>
          </cell>
          <cell r="H74" t="str">
            <v>3937.74</v>
          </cell>
          <cell r="I74" t="str">
            <v>0.00</v>
          </cell>
          <cell r="J74" t="str">
            <v>0.00</v>
          </cell>
          <cell r="K74" t="str">
            <v>5000.00</v>
          </cell>
          <cell r="L74" t="str">
            <v>0.00</v>
          </cell>
          <cell r="M74" t="str">
            <v>0.00</v>
          </cell>
          <cell r="N74" t="str">
            <v>0.00</v>
          </cell>
          <cell r="O74" t="str">
            <v>0.00</v>
          </cell>
          <cell r="P74" t="str">
            <v>0.00</v>
          </cell>
          <cell r="Q74" t="str">
            <v>0.00</v>
          </cell>
          <cell r="R74" t="str">
            <v>0.00</v>
          </cell>
          <cell r="S74" t="str">
            <v>0.00</v>
          </cell>
          <cell r="T74" t="str">
            <v>0.00</v>
          </cell>
          <cell r="U74" t="str">
            <v>0.00</v>
          </cell>
          <cell r="V74" t="str">
            <v>28121.69</v>
          </cell>
          <cell r="W74" t="str">
            <v>40000.00</v>
          </cell>
          <cell r="X74" t="str">
            <v>0.00</v>
          </cell>
          <cell r="Y74" t="str">
            <v>0.00</v>
          </cell>
          <cell r="Z74" t="str">
            <v>0.00</v>
          </cell>
          <cell r="AA74" t="str">
            <v>0.00</v>
          </cell>
          <cell r="AB74" t="str">
            <v>0.00</v>
          </cell>
          <cell r="AC74" t="str">
            <v>0.00</v>
          </cell>
          <cell r="AD74" t="str">
            <v>0.00</v>
          </cell>
          <cell r="AE74" t="str">
            <v>0.00</v>
          </cell>
          <cell r="AF74" t="str">
            <v>0.00</v>
          </cell>
          <cell r="AG74" t="str">
            <v>100%</v>
          </cell>
          <cell r="AH74" t="str">
            <v>0.00</v>
          </cell>
          <cell r="AI74" t="str">
            <v>0.00</v>
          </cell>
          <cell r="AJ74" t="str">
            <v>3%</v>
          </cell>
          <cell r="AK74" t="str">
            <v>0.00</v>
          </cell>
          <cell r="AL74" t="str">
            <v>0.00</v>
          </cell>
          <cell r="AM74" t="str">
            <v>0.00</v>
          </cell>
          <cell r="AN74" t="str">
            <v>0.00</v>
          </cell>
          <cell r="AO74">
            <v>0</v>
          </cell>
        </row>
        <row r="75">
          <cell r="B75" t="str">
            <v>依丽米妮罕·喀日</v>
          </cell>
          <cell r="C75" t="str">
            <v>居民身份证</v>
          </cell>
          <cell r="D75" t="str">
            <v>653123198002010887</v>
          </cell>
          <cell r="E75" t="str">
            <v>653123198002010887</v>
          </cell>
          <cell r="F75" t="str">
            <v>否</v>
          </cell>
          <cell r="G75" t="str">
            <v>正常工资薪金</v>
          </cell>
          <cell r="H75" t="str">
            <v>1258.06</v>
          </cell>
          <cell r="I75" t="str">
            <v>0.00</v>
          </cell>
          <cell r="J75" t="str">
            <v>0.00</v>
          </cell>
          <cell r="K75" t="str">
            <v>5000.00</v>
          </cell>
          <cell r="L75" t="str">
            <v>0.00</v>
          </cell>
          <cell r="M75" t="str">
            <v>0.00</v>
          </cell>
          <cell r="N75" t="str">
            <v>0.00</v>
          </cell>
          <cell r="O75" t="str">
            <v>0.00</v>
          </cell>
          <cell r="P75" t="str">
            <v>0.00</v>
          </cell>
          <cell r="Q75" t="str">
            <v>0.00</v>
          </cell>
          <cell r="R75" t="str">
            <v>0.00</v>
          </cell>
          <cell r="S75" t="str">
            <v>0.00</v>
          </cell>
          <cell r="T75" t="str">
            <v>0.00</v>
          </cell>
          <cell r="U75" t="str">
            <v>0.00</v>
          </cell>
          <cell r="V75" t="str">
            <v>1258.06</v>
          </cell>
          <cell r="W75" t="str">
            <v>10000.00</v>
          </cell>
          <cell r="X75" t="str">
            <v>0.00</v>
          </cell>
          <cell r="Y75" t="str">
            <v>0.00</v>
          </cell>
          <cell r="Z75" t="str">
            <v>0.00</v>
          </cell>
          <cell r="AA75" t="str">
            <v>0.00</v>
          </cell>
          <cell r="AB75" t="str">
            <v>0.00</v>
          </cell>
          <cell r="AC75" t="str">
            <v>0.00</v>
          </cell>
          <cell r="AD75" t="str">
            <v>0.00</v>
          </cell>
          <cell r="AE75" t="str">
            <v>0.00</v>
          </cell>
          <cell r="AF75" t="str">
            <v>0.00</v>
          </cell>
          <cell r="AG75" t="str">
            <v>100%</v>
          </cell>
          <cell r="AH75" t="str">
            <v>0.00</v>
          </cell>
          <cell r="AI75" t="str">
            <v>0.00</v>
          </cell>
          <cell r="AJ75" t="str">
            <v>3%</v>
          </cell>
          <cell r="AK75" t="str">
            <v>0.00</v>
          </cell>
          <cell r="AL75" t="str">
            <v>0.00</v>
          </cell>
          <cell r="AM75" t="str">
            <v>0.00</v>
          </cell>
          <cell r="AN75" t="str">
            <v>0.00</v>
          </cell>
          <cell r="AO75">
            <v>0</v>
          </cell>
        </row>
        <row r="76">
          <cell r="B76" t="str">
            <v>田文兰</v>
          </cell>
          <cell r="C76" t="str">
            <v>居民身份证</v>
          </cell>
          <cell r="D76" t="str">
            <v>652322197601162523</v>
          </cell>
          <cell r="E76" t="str">
            <v>652322197601162523</v>
          </cell>
          <cell r="F76" t="str">
            <v>否</v>
          </cell>
          <cell r="G76" t="str">
            <v>正常工资薪金</v>
          </cell>
          <cell r="H76" t="str">
            <v>2370.97</v>
          </cell>
          <cell r="I76" t="str">
            <v>0.00</v>
          </cell>
          <cell r="J76" t="str">
            <v>0.00</v>
          </cell>
          <cell r="K76" t="str">
            <v>5000.00</v>
          </cell>
          <cell r="L76" t="str">
            <v>0.00</v>
          </cell>
          <cell r="M76" t="str">
            <v>0.00</v>
          </cell>
          <cell r="N76" t="str">
            <v>0.00</v>
          </cell>
          <cell r="O76" t="str">
            <v>0.00</v>
          </cell>
          <cell r="P76" t="str">
            <v>0.00</v>
          </cell>
          <cell r="Q76" t="str">
            <v>0.00</v>
          </cell>
          <cell r="R76" t="str">
            <v>0.00</v>
          </cell>
          <cell r="S76" t="str">
            <v>0.00</v>
          </cell>
          <cell r="T76" t="str">
            <v>0.00</v>
          </cell>
          <cell r="U76" t="str">
            <v>0.00</v>
          </cell>
          <cell r="V76" t="str">
            <v>10654.31</v>
          </cell>
          <cell r="W76" t="str">
            <v>25000.00</v>
          </cell>
          <cell r="X76" t="str">
            <v>0.00</v>
          </cell>
          <cell r="Y76" t="str">
            <v>0.00</v>
          </cell>
          <cell r="Z76" t="str">
            <v>0.00</v>
          </cell>
          <cell r="AA76" t="str">
            <v>0.00</v>
          </cell>
          <cell r="AB76" t="str">
            <v>0.00</v>
          </cell>
          <cell r="AC76" t="str">
            <v>0.00</v>
          </cell>
          <cell r="AD76" t="str">
            <v>0.00</v>
          </cell>
          <cell r="AE76" t="str">
            <v>0.00</v>
          </cell>
          <cell r="AF76" t="str">
            <v>0.00</v>
          </cell>
          <cell r="AG76" t="str">
            <v>100%</v>
          </cell>
          <cell r="AH76" t="str">
            <v>0.00</v>
          </cell>
          <cell r="AI76" t="str">
            <v>0.00</v>
          </cell>
          <cell r="AJ76" t="str">
            <v>3%</v>
          </cell>
          <cell r="AK76" t="str">
            <v>0.00</v>
          </cell>
          <cell r="AL76" t="str">
            <v>0.00</v>
          </cell>
          <cell r="AM76" t="str">
            <v>0.00</v>
          </cell>
          <cell r="AN76" t="str">
            <v>0.00</v>
          </cell>
          <cell r="AO76">
            <v>0</v>
          </cell>
        </row>
        <row r="77">
          <cell r="B77" t="str">
            <v>刘虎田</v>
          </cell>
          <cell r="C77" t="str">
            <v>居民身份证</v>
          </cell>
          <cell r="D77" t="str">
            <v>610322197110035811</v>
          </cell>
          <cell r="E77" t="str">
            <v>610322197110035811</v>
          </cell>
          <cell r="F77" t="str">
            <v>否</v>
          </cell>
          <cell r="G77" t="str">
            <v>正常工资薪金</v>
          </cell>
          <cell r="H77" t="str">
            <v>4300.00</v>
          </cell>
          <cell r="I77" t="str">
            <v>0.00</v>
          </cell>
          <cell r="J77" t="str">
            <v>0.00</v>
          </cell>
          <cell r="K77" t="str">
            <v>5000.00</v>
          </cell>
          <cell r="L77" t="str">
            <v>0.00</v>
          </cell>
          <cell r="M77" t="str">
            <v>0.00</v>
          </cell>
          <cell r="N77" t="str">
            <v>0.00</v>
          </cell>
          <cell r="O77" t="str">
            <v>215.00</v>
          </cell>
          <cell r="P77" t="str">
            <v>0.00</v>
          </cell>
          <cell r="Q77" t="str">
            <v>0.00</v>
          </cell>
          <cell r="R77" t="str">
            <v>0.00</v>
          </cell>
          <cell r="S77" t="str">
            <v>0.00</v>
          </cell>
          <cell r="T77" t="str">
            <v>0.00</v>
          </cell>
          <cell r="U77" t="str">
            <v>0.00</v>
          </cell>
          <cell r="V77" t="str">
            <v>12900.00</v>
          </cell>
          <cell r="W77" t="str">
            <v>20000.00</v>
          </cell>
          <cell r="X77" t="str">
            <v>645.00</v>
          </cell>
          <cell r="Y77" t="str">
            <v>0.00</v>
          </cell>
          <cell r="Z77" t="str">
            <v>0.00</v>
          </cell>
          <cell r="AA77" t="str">
            <v>0.00</v>
          </cell>
          <cell r="AB77" t="str">
            <v>0.00</v>
          </cell>
          <cell r="AC77" t="str">
            <v>0.00</v>
          </cell>
          <cell r="AD77" t="str">
            <v>0.00</v>
          </cell>
          <cell r="AE77" t="str">
            <v>0.00</v>
          </cell>
          <cell r="AF77" t="str">
            <v>0.00</v>
          </cell>
          <cell r="AG77" t="str">
            <v>100%</v>
          </cell>
          <cell r="AH77" t="str">
            <v>0.00</v>
          </cell>
          <cell r="AI77" t="str">
            <v>0.00</v>
          </cell>
          <cell r="AJ77" t="str">
            <v>3%</v>
          </cell>
          <cell r="AK77" t="str">
            <v>0.00</v>
          </cell>
          <cell r="AL77" t="str">
            <v>0.00</v>
          </cell>
          <cell r="AM77" t="str">
            <v>0.00</v>
          </cell>
          <cell r="AN77" t="str">
            <v>0.00</v>
          </cell>
          <cell r="AO77">
            <v>0</v>
          </cell>
        </row>
        <row r="78">
          <cell r="B78" t="str">
            <v>徐建荣</v>
          </cell>
          <cell r="C78" t="str">
            <v>居民身份证</v>
          </cell>
          <cell r="D78" t="str">
            <v>622301199703093946</v>
          </cell>
          <cell r="E78" t="str">
            <v>622301199703093946</v>
          </cell>
          <cell r="F78" t="str">
            <v>否</v>
          </cell>
          <cell r="G78" t="str">
            <v>正常工资薪金</v>
          </cell>
          <cell r="H78" t="str">
            <v>554.84</v>
          </cell>
          <cell r="I78" t="str">
            <v>0.00</v>
          </cell>
          <cell r="J78" t="str">
            <v>0.00</v>
          </cell>
          <cell r="K78" t="str">
            <v>5000.00</v>
          </cell>
          <cell r="L78" t="str">
            <v>0.00</v>
          </cell>
          <cell r="M78" t="str">
            <v>0.00</v>
          </cell>
          <cell r="N78" t="str">
            <v>0.00</v>
          </cell>
          <cell r="O78" t="str">
            <v>0.00</v>
          </cell>
          <cell r="P78" t="str">
            <v>0.00</v>
          </cell>
          <cell r="Q78" t="str">
            <v>0.00</v>
          </cell>
          <cell r="R78" t="str">
            <v>0.00</v>
          </cell>
          <cell r="S78" t="str">
            <v>0.00</v>
          </cell>
          <cell r="T78" t="str">
            <v>0.00</v>
          </cell>
          <cell r="U78" t="str">
            <v>0.00</v>
          </cell>
          <cell r="V78" t="str">
            <v>554.84</v>
          </cell>
          <cell r="W78" t="str">
            <v>10000.00</v>
          </cell>
          <cell r="X78" t="str">
            <v>0.00</v>
          </cell>
          <cell r="Y78" t="str">
            <v>0.00</v>
          </cell>
          <cell r="Z78" t="str">
            <v>0.00</v>
          </cell>
          <cell r="AA78" t="str">
            <v>0.00</v>
          </cell>
          <cell r="AB78" t="str">
            <v>0.00</v>
          </cell>
          <cell r="AC78" t="str">
            <v>0.00</v>
          </cell>
          <cell r="AD78" t="str">
            <v>0.00</v>
          </cell>
          <cell r="AE78" t="str">
            <v>0.00</v>
          </cell>
          <cell r="AF78" t="str">
            <v>0.00</v>
          </cell>
          <cell r="AG78" t="str">
            <v>100%</v>
          </cell>
          <cell r="AH78" t="str">
            <v>0.00</v>
          </cell>
          <cell r="AI78" t="str">
            <v>0.00</v>
          </cell>
          <cell r="AJ78" t="str">
            <v>3%</v>
          </cell>
          <cell r="AK78" t="str">
            <v>0.00</v>
          </cell>
          <cell r="AL78" t="str">
            <v>0.00</v>
          </cell>
          <cell r="AM78" t="str">
            <v>0.00</v>
          </cell>
          <cell r="AN78" t="str">
            <v>0.00</v>
          </cell>
          <cell r="AO78">
            <v>0</v>
          </cell>
        </row>
        <row r="79">
          <cell r="B79" t="str">
            <v>刘侠</v>
          </cell>
          <cell r="C79" t="str">
            <v>居民身份证</v>
          </cell>
          <cell r="D79" t="str">
            <v>320321197009250220</v>
          </cell>
          <cell r="E79" t="str">
            <v>320321197009250220</v>
          </cell>
          <cell r="F79" t="str">
            <v>否</v>
          </cell>
          <cell r="G79" t="str">
            <v>正常工资薪金</v>
          </cell>
          <cell r="H79" t="str">
            <v>2900.00</v>
          </cell>
          <cell r="I79" t="str">
            <v>0.00</v>
          </cell>
          <cell r="J79" t="str">
            <v>0.00</v>
          </cell>
          <cell r="K79" t="str">
            <v>5000.00</v>
          </cell>
          <cell r="L79" t="str">
            <v>0.00</v>
          </cell>
          <cell r="M79" t="str">
            <v>0.00</v>
          </cell>
          <cell r="N79" t="str">
            <v>0.00</v>
          </cell>
          <cell r="O79" t="str">
            <v>0.00</v>
          </cell>
          <cell r="P79" t="str">
            <v>0.00</v>
          </cell>
          <cell r="Q79" t="str">
            <v>0.00</v>
          </cell>
          <cell r="R79" t="str">
            <v>0.00</v>
          </cell>
          <cell r="S79" t="str">
            <v>0.00</v>
          </cell>
          <cell r="T79" t="str">
            <v>0.00</v>
          </cell>
          <cell r="U79" t="str">
            <v>0.00</v>
          </cell>
          <cell r="V79" t="str">
            <v>6080.65</v>
          </cell>
          <cell r="W79" t="str">
            <v>15000.00</v>
          </cell>
          <cell r="X79" t="str">
            <v>0.00</v>
          </cell>
          <cell r="Y79" t="str">
            <v>0.00</v>
          </cell>
          <cell r="Z79" t="str">
            <v>0.00</v>
          </cell>
          <cell r="AA79" t="str">
            <v>0.00</v>
          </cell>
          <cell r="AB79" t="str">
            <v>0.00</v>
          </cell>
          <cell r="AC79" t="str">
            <v>0.00</v>
          </cell>
          <cell r="AD79" t="str">
            <v>0.00</v>
          </cell>
          <cell r="AE79" t="str">
            <v>0.00</v>
          </cell>
          <cell r="AF79" t="str">
            <v>0.00</v>
          </cell>
          <cell r="AG79" t="str">
            <v>100%</v>
          </cell>
          <cell r="AH79" t="str">
            <v>0.00</v>
          </cell>
          <cell r="AI79" t="str">
            <v>0.00</v>
          </cell>
          <cell r="AJ79" t="str">
            <v>3%</v>
          </cell>
          <cell r="AK79" t="str">
            <v>0.00</v>
          </cell>
          <cell r="AL79" t="str">
            <v>0.00</v>
          </cell>
          <cell r="AM79" t="str">
            <v>0.00</v>
          </cell>
          <cell r="AN79" t="str">
            <v>0.00</v>
          </cell>
          <cell r="AO79">
            <v>0</v>
          </cell>
        </row>
        <row r="80">
          <cell r="B80" t="str">
            <v>肯加古力·吐开</v>
          </cell>
          <cell r="C80" t="str">
            <v>居民身份证</v>
          </cell>
          <cell r="D80" t="str">
            <v>650103198706154741</v>
          </cell>
          <cell r="E80" t="str">
            <v>650103198706154741</v>
          </cell>
          <cell r="F80" t="str">
            <v>否</v>
          </cell>
          <cell r="G80" t="str">
            <v>正常工资薪金</v>
          </cell>
          <cell r="H80" t="str">
            <v>1590.32</v>
          </cell>
          <cell r="I80" t="str">
            <v>0.00</v>
          </cell>
          <cell r="J80" t="str">
            <v>0.00</v>
          </cell>
          <cell r="K80" t="str">
            <v>5000.00</v>
          </cell>
          <cell r="L80" t="str">
            <v>0.00</v>
          </cell>
          <cell r="M80" t="str">
            <v>0.00</v>
          </cell>
          <cell r="N80" t="str">
            <v>0.00</v>
          </cell>
          <cell r="O80" t="str">
            <v>0.00</v>
          </cell>
          <cell r="P80" t="str">
            <v>0.00</v>
          </cell>
          <cell r="Q80" t="str">
            <v>0.00</v>
          </cell>
          <cell r="R80" t="str">
            <v>0.00</v>
          </cell>
          <cell r="S80" t="str">
            <v>0.00</v>
          </cell>
          <cell r="T80" t="str">
            <v>0.00</v>
          </cell>
          <cell r="U80" t="str">
            <v>0.00</v>
          </cell>
          <cell r="V80" t="str">
            <v>5216.99</v>
          </cell>
          <cell r="W80" t="str">
            <v>20000.00</v>
          </cell>
          <cell r="X80" t="str">
            <v>0.00</v>
          </cell>
          <cell r="Y80" t="str">
            <v>0.00</v>
          </cell>
          <cell r="Z80" t="str">
            <v>0.00</v>
          </cell>
          <cell r="AA80" t="str">
            <v>0.00</v>
          </cell>
          <cell r="AB80" t="str">
            <v>0.00</v>
          </cell>
          <cell r="AC80" t="str">
            <v>0.00</v>
          </cell>
          <cell r="AD80" t="str">
            <v>0.00</v>
          </cell>
          <cell r="AE80" t="str">
            <v>0.00</v>
          </cell>
          <cell r="AF80" t="str">
            <v>0.00</v>
          </cell>
          <cell r="AG80" t="str">
            <v>100%</v>
          </cell>
          <cell r="AH80" t="str">
            <v>0.00</v>
          </cell>
          <cell r="AI80" t="str">
            <v>0.00</v>
          </cell>
          <cell r="AJ80" t="str">
            <v>3%</v>
          </cell>
          <cell r="AK80" t="str">
            <v>0.00</v>
          </cell>
          <cell r="AL80" t="str">
            <v>0.00</v>
          </cell>
          <cell r="AM80" t="str">
            <v>0.00</v>
          </cell>
          <cell r="AN80" t="str">
            <v>0.00</v>
          </cell>
          <cell r="AO80">
            <v>0</v>
          </cell>
        </row>
        <row r="81">
          <cell r="B81" t="str">
            <v>杨江平</v>
          </cell>
          <cell r="C81" t="str">
            <v>居民身份证</v>
          </cell>
          <cell r="D81" t="str">
            <v>620525196910120616</v>
          </cell>
          <cell r="E81" t="str">
            <v>620525196910120616</v>
          </cell>
          <cell r="F81" t="str">
            <v>否</v>
          </cell>
          <cell r="G81" t="str">
            <v>正常工资薪金</v>
          </cell>
          <cell r="H81" t="str">
            <v>3800.00</v>
          </cell>
          <cell r="I81" t="str">
            <v>0.00</v>
          </cell>
          <cell r="J81" t="str">
            <v>0.00</v>
          </cell>
          <cell r="K81" t="str">
            <v>5000.00</v>
          </cell>
          <cell r="L81" t="str">
            <v>0.00</v>
          </cell>
          <cell r="M81" t="str">
            <v>0.00</v>
          </cell>
          <cell r="N81" t="str">
            <v>0.00</v>
          </cell>
          <cell r="O81" t="str">
            <v>0.00</v>
          </cell>
          <cell r="P81" t="str">
            <v>0.00</v>
          </cell>
          <cell r="Q81" t="str">
            <v>0.00</v>
          </cell>
          <cell r="R81" t="str">
            <v>0.00</v>
          </cell>
          <cell r="S81" t="str">
            <v>0.00</v>
          </cell>
          <cell r="T81" t="str">
            <v>0.00</v>
          </cell>
          <cell r="U81" t="str">
            <v>0.00</v>
          </cell>
          <cell r="V81" t="str">
            <v>9806.45</v>
          </cell>
          <cell r="W81" t="str">
            <v>20000.00</v>
          </cell>
          <cell r="X81" t="str">
            <v>0.00</v>
          </cell>
          <cell r="Y81" t="str">
            <v>0.00</v>
          </cell>
          <cell r="Z81" t="str">
            <v>0.00</v>
          </cell>
          <cell r="AA81" t="str">
            <v>0.00</v>
          </cell>
          <cell r="AB81" t="str">
            <v>0.00</v>
          </cell>
          <cell r="AC81" t="str">
            <v>0.00</v>
          </cell>
          <cell r="AD81" t="str">
            <v>0.00</v>
          </cell>
          <cell r="AE81" t="str">
            <v>0.00</v>
          </cell>
          <cell r="AF81" t="str">
            <v>0.00</v>
          </cell>
          <cell r="AG81" t="str">
            <v>100%</v>
          </cell>
          <cell r="AH81" t="str">
            <v>0.00</v>
          </cell>
          <cell r="AI81" t="str">
            <v>0.00</v>
          </cell>
          <cell r="AJ81" t="str">
            <v>3%</v>
          </cell>
          <cell r="AK81" t="str">
            <v>0.00</v>
          </cell>
          <cell r="AL81" t="str">
            <v>0.00</v>
          </cell>
          <cell r="AM81" t="str">
            <v>0.00</v>
          </cell>
          <cell r="AN81" t="str">
            <v>0.00</v>
          </cell>
          <cell r="AO81">
            <v>0</v>
          </cell>
        </row>
        <row r="82">
          <cell r="B82" t="str">
            <v>温玉萍</v>
          </cell>
          <cell r="C82" t="str">
            <v>居民身份证</v>
          </cell>
          <cell r="D82" t="str">
            <v>650300197005141865</v>
          </cell>
          <cell r="E82" t="str">
            <v>650300197005141865</v>
          </cell>
          <cell r="F82" t="str">
            <v>否</v>
          </cell>
          <cell r="G82" t="str">
            <v>正常工资薪金</v>
          </cell>
          <cell r="H82" t="str">
            <v>2167.74</v>
          </cell>
          <cell r="I82" t="str">
            <v>0.00</v>
          </cell>
          <cell r="J82" t="str">
            <v>0.00</v>
          </cell>
          <cell r="K82" t="str">
            <v>5000.00</v>
          </cell>
          <cell r="L82" t="str">
            <v>0.00</v>
          </cell>
          <cell r="M82" t="str">
            <v>0.00</v>
          </cell>
          <cell r="N82" t="str">
            <v>0.00</v>
          </cell>
          <cell r="O82" t="str">
            <v>0.00</v>
          </cell>
          <cell r="P82" t="str">
            <v>0.00</v>
          </cell>
          <cell r="Q82" t="str">
            <v>0.00</v>
          </cell>
          <cell r="R82" t="str">
            <v>0.00</v>
          </cell>
          <cell r="S82" t="str">
            <v>0.00</v>
          </cell>
          <cell r="T82" t="str">
            <v>0.00</v>
          </cell>
          <cell r="U82" t="str">
            <v>0.00</v>
          </cell>
          <cell r="V82" t="str">
            <v>11713.92</v>
          </cell>
          <cell r="W82" t="str">
            <v>35000.00</v>
          </cell>
          <cell r="X82" t="str">
            <v>0.00</v>
          </cell>
          <cell r="Y82" t="str">
            <v>0.00</v>
          </cell>
          <cell r="Z82" t="str">
            <v>0.00</v>
          </cell>
          <cell r="AA82" t="str">
            <v>0.00</v>
          </cell>
          <cell r="AB82" t="str">
            <v>0.00</v>
          </cell>
          <cell r="AC82" t="str">
            <v>0.00</v>
          </cell>
          <cell r="AD82" t="str">
            <v>0.00</v>
          </cell>
          <cell r="AE82" t="str">
            <v>0.00</v>
          </cell>
          <cell r="AF82" t="str">
            <v>0.00</v>
          </cell>
          <cell r="AG82" t="str">
            <v>100%</v>
          </cell>
          <cell r="AH82" t="str">
            <v>0.00</v>
          </cell>
          <cell r="AI82" t="str">
            <v>0.00</v>
          </cell>
          <cell r="AJ82" t="str">
            <v>3%</v>
          </cell>
          <cell r="AK82" t="str">
            <v>0.00</v>
          </cell>
          <cell r="AL82" t="str">
            <v>0.00</v>
          </cell>
          <cell r="AM82" t="str">
            <v>0.00</v>
          </cell>
          <cell r="AN82" t="str">
            <v>0.00</v>
          </cell>
          <cell r="AO82">
            <v>0</v>
          </cell>
        </row>
        <row r="83">
          <cell r="B83" t="str">
            <v>加得拉·加吾达提</v>
          </cell>
          <cell r="C83" t="str">
            <v>居民身份证</v>
          </cell>
          <cell r="D83" t="str">
            <v>654201199108060826</v>
          </cell>
          <cell r="E83" t="str">
            <v>654201199108060826</v>
          </cell>
          <cell r="F83" t="str">
            <v>否</v>
          </cell>
          <cell r="G83" t="str">
            <v>正常工资薪金</v>
          </cell>
          <cell r="H83" t="str">
            <v>5099.80</v>
          </cell>
          <cell r="I83" t="str">
            <v>0.00</v>
          </cell>
          <cell r="J83" t="str">
            <v>0.00</v>
          </cell>
          <cell r="K83" t="str">
            <v>5000.00</v>
          </cell>
          <cell r="L83" t="str">
            <v>399.92</v>
          </cell>
          <cell r="M83" t="str">
            <v>124.98</v>
          </cell>
          <cell r="N83" t="str">
            <v>25.00</v>
          </cell>
          <cell r="O83" t="str">
            <v>0.00</v>
          </cell>
          <cell r="P83" t="str">
            <v>0.00</v>
          </cell>
          <cell r="Q83" t="str">
            <v>0.00</v>
          </cell>
          <cell r="R83" t="str">
            <v>0.00</v>
          </cell>
          <cell r="S83" t="str">
            <v>0.00</v>
          </cell>
          <cell r="T83" t="str">
            <v>0.00</v>
          </cell>
          <cell r="U83" t="str">
            <v>0.00</v>
          </cell>
          <cell r="V83" t="str">
            <v>9099.80</v>
          </cell>
          <cell r="W83" t="str">
            <v>15000.00</v>
          </cell>
          <cell r="X83" t="str">
            <v>1099.80</v>
          </cell>
          <cell r="Y83" t="str">
            <v>0.00</v>
          </cell>
          <cell r="Z83" t="str">
            <v>0.00</v>
          </cell>
          <cell r="AA83" t="str">
            <v>0.00</v>
          </cell>
          <cell r="AB83" t="str">
            <v>0.00</v>
          </cell>
          <cell r="AC83" t="str">
            <v>0.00</v>
          </cell>
          <cell r="AD83" t="str">
            <v>0.00</v>
          </cell>
          <cell r="AE83" t="str">
            <v>0.00</v>
          </cell>
          <cell r="AF83" t="str">
            <v>0.00</v>
          </cell>
          <cell r="AG83" t="str">
            <v>100%</v>
          </cell>
          <cell r="AH83" t="str">
            <v>0.00</v>
          </cell>
          <cell r="AI83" t="str">
            <v>0.00</v>
          </cell>
          <cell r="AJ83" t="str">
            <v>3%</v>
          </cell>
          <cell r="AK83" t="str">
            <v>0.00</v>
          </cell>
          <cell r="AL83" t="str">
            <v>0.00</v>
          </cell>
          <cell r="AM83" t="str">
            <v>0.00</v>
          </cell>
          <cell r="AN83" t="str">
            <v>0.00</v>
          </cell>
          <cell r="AO83">
            <v>0</v>
          </cell>
        </row>
        <row r="84">
          <cell r="B84" t="str">
            <v>韩东立</v>
          </cell>
          <cell r="C84" t="str">
            <v>居民身份证</v>
          </cell>
          <cell r="D84" t="str">
            <v>650108196203121019</v>
          </cell>
          <cell r="E84" t="str">
            <v>650108196203121019</v>
          </cell>
          <cell r="F84" t="str">
            <v>否</v>
          </cell>
          <cell r="G84" t="str">
            <v>正常工资薪金</v>
          </cell>
          <cell r="H84" t="str">
            <v>5935.48</v>
          </cell>
          <cell r="I84" t="str">
            <v>0.00</v>
          </cell>
          <cell r="J84" t="str">
            <v>0.00</v>
          </cell>
          <cell r="K84" t="str">
            <v>5000.00</v>
          </cell>
          <cell r="L84" t="str">
            <v>0.00</v>
          </cell>
          <cell r="M84" t="str">
            <v>0.00</v>
          </cell>
          <cell r="N84" t="str">
            <v>0.00</v>
          </cell>
          <cell r="O84" t="str">
            <v>0.00</v>
          </cell>
          <cell r="P84" t="str">
            <v>0.00</v>
          </cell>
          <cell r="Q84" t="str">
            <v>0.00</v>
          </cell>
          <cell r="R84" t="str">
            <v>0.00</v>
          </cell>
          <cell r="S84" t="str">
            <v>0.00</v>
          </cell>
          <cell r="T84" t="str">
            <v>0.00</v>
          </cell>
          <cell r="U84" t="str">
            <v>0.00</v>
          </cell>
          <cell r="V84" t="str">
            <v>47537.63</v>
          </cell>
          <cell r="W84" t="str">
            <v>40000.00</v>
          </cell>
          <cell r="X84" t="str">
            <v>0.00</v>
          </cell>
          <cell r="Y84" t="str">
            <v>0.00</v>
          </cell>
          <cell r="Z84" t="str">
            <v>0.00</v>
          </cell>
          <cell r="AA84" t="str">
            <v>0.00</v>
          </cell>
          <cell r="AB84" t="str">
            <v>0.00</v>
          </cell>
          <cell r="AC84" t="str">
            <v>0.00</v>
          </cell>
          <cell r="AD84" t="str">
            <v>0.00</v>
          </cell>
          <cell r="AE84" t="str">
            <v>0.00</v>
          </cell>
          <cell r="AF84" t="str">
            <v>0.00</v>
          </cell>
          <cell r="AG84" t="str">
            <v>100%</v>
          </cell>
          <cell r="AH84" t="str">
            <v>0.00</v>
          </cell>
          <cell r="AI84" t="str">
            <v>7537.63</v>
          </cell>
          <cell r="AJ84" t="str">
            <v>3%</v>
          </cell>
          <cell r="AK84" t="str">
            <v>0.00</v>
          </cell>
          <cell r="AL84" t="str">
            <v>226.13</v>
          </cell>
          <cell r="AM84" t="str">
            <v>0.00</v>
          </cell>
          <cell r="AN84" t="str">
            <v>198.06</v>
          </cell>
          <cell r="AO84">
            <v>28.07</v>
          </cell>
        </row>
        <row r="85">
          <cell r="B85" t="str">
            <v>马海香</v>
          </cell>
          <cell r="C85" t="str">
            <v>居民身份证</v>
          </cell>
          <cell r="D85" t="str">
            <v>622701197101183920</v>
          </cell>
          <cell r="E85" t="str">
            <v>622701197101183920</v>
          </cell>
          <cell r="F85" t="str">
            <v>否</v>
          </cell>
          <cell r="G85" t="str">
            <v>正常工资薪金</v>
          </cell>
          <cell r="H85" t="str">
            <v>3100.00</v>
          </cell>
          <cell r="I85" t="str">
            <v>0.00</v>
          </cell>
          <cell r="J85" t="str">
            <v>0.00</v>
          </cell>
          <cell r="K85" t="str">
            <v>5000.00</v>
          </cell>
          <cell r="L85" t="str">
            <v>0.00</v>
          </cell>
          <cell r="M85" t="str">
            <v>0.00</v>
          </cell>
          <cell r="N85" t="str">
            <v>0.00</v>
          </cell>
          <cell r="O85" t="str">
            <v>0.00</v>
          </cell>
          <cell r="P85" t="str">
            <v>0.00</v>
          </cell>
          <cell r="Q85" t="str">
            <v>0.00</v>
          </cell>
          <cell r="R85" t="str">
            <v>0.00</v>
          </cell>
          <cell r="S85" t="str">
            <v>0.00</v>
          </cell>
          <cell r="T85" t="str">
            <v>0.00</v>
          </cell>
          <cell r="U85" t="str">
            <v>0.00</v>
          </cell>
          <cell r="V85" t="str">
            <v>6200.00</v>
          </cell>
          <cell r="W85" t="str">
            <v>15000.00</v>
          </cell>
          <cell r="X85" t="str">
            <v>0.00</v>
          </cell>
          <cell r="Y85" t="str">
            <v>0.00</v>
          </cell>
          <cell r="Z85" t="str">
            <v>0.00</v>
          </cell>
          <cell r="AA85" t="str">
            <v>0.00</v>
          </cell>
          <cell r="AB85" t="str">
            <v>0.00</v>
          </cell>
          <cell r="AC85" t="str">
            <v>0.00</v>
          </cell>
          <cell r="AD85" t="str">
            <v>0.00</v>
          </cell>
          <cell r="AE85" t="str">
            <v>0.00</v>
          </cell>
          <cell r="AF85" t="str">
            <v>0.00</v>
          </cell>
          <cell r="AG85" t="str">
            <v>100%</v>
          </cell>
          <cell r="AH85" t="str">
            <v>0.00</v>
          </cell>
          <cell r="AI85" t="str">
            <v>0.00</v>
          </cell>
          <cell r="AJ85" t="str">
            <v>3%</v>
          </cell>
          <cell r="AK85" t="str">
            <v>0.00</v>
          </cell>
          <cell r="AL85" t="str">
            <v>0.00</v>
          </cell>
          <cell r="AM85" t="str">
            <v>0.00</v>
          </cell>
          <cell r="AN85" t="str">
            <v>0.00</v>
          </cell>
          <cell r="AO85">
            <v>0</v>
          </cell>
        </row>
        <row r="86">
          <cell r="B86" t="str">
            <v>刘晓东</v>
          </cell>
          <cell r="C86" t="str">
            <v>居民身份证</v>
          </cell>
          <cell r="D86" t="str">
            <v>650102196909260039</v>
          </cell>
          <cell r="E86" t="str">
            <v>650102196909260039</v>
          </cell>
          <cell r="F86" t="str">
            <v>否</v>
          </cell>
          <cell r="G86" t="str">
            <v>正常工资薪金</v>
          </cell>
          <cell r="H86" t="str">
            <v>3800.00</v>
          </cell>
          <cell r="I86" t="str">
            <v>0.00</v>
          </cell>
          <cell r="J86" t="str">
            <v>0.00</v>
          </cell>
          <cell r="K86" t="str">
            <v>5000.00</v>
          </cell>
          <cell r="L86" t="str">
            <v>0.00</v>
          </cell>
          <cell r="M86" t="str">
            <v>0.00</v>
          </cell>
          <cell r="N86" t="str">
            <v>0.00</v>
          </cell>
          <cell r="O86" t="str">
            <v>0.00</v>
          </cell>
          <cell r="P86" t="str">
            <v>0.00</v>
          </cell>
          <cell r="Q86" t="str">
            <v>0.00</v>
          </cell>
          <cell r="R86" t="str">
            <v>0.00</v>
          </cell>
          <cell r="S86" t="str">
            <v>0.00</v>
          </cell>
          <cell r="T86" t="str">
            <v>0.00</v>
          </cell>
          <cell r="U86" t="str">
            <v>0.00</v>
          </cell>
          <cell r="V86" t="str">
            <v>10051.61</v>
          </cell>
          <cell r="W86" t="str">
            <v>20000.00</v>
          </cell>
          <cell r="X86" t="str">
            <v>0.00</v>
          </cell>
          <cell r="Y86" t="str">
            <v>0.00</v>
          </cell>
          <cell r="Z86" t="str">
            <v>0.00</v>
          </cell>
          <cell r="AA86" t="str">
            <v>0.00</v>
          </cell>
          <cell r="AB86" t="str">
            <v>0.00</v>
          </cell>
          <cell r="AC86" t="str">
            <v>0.00</v>
          </cell>
          <cell r="AD86" t="str">
            <v>0.00</v>
          </cell>
          <cell r="AE86" t="str">
            <v>0.00</v>
          </cell>
          <cell r="AF86" t="str">
            <v>0.00</v>
          </cell>
          <cell r="AG86" t="str">
            <v>100%</v>
          </cell>
          <cell r="AH86" t="str">
            <v>0.00</v>
          </cell>
          <cell r="AI86" t="str">
            <v>0.00</v>
          </cell>
          <cell r="AJ86" t="str">
            <v>3%</v>
          </cell>
          <cell r="AK86" t="str">
            <v>0.00</v>
          </cell>
          <cell r="AL86" t="str">
            <v>0.00</v>
          </cell>
          <cell r="AM86" t="str">
            <v>0.00</v>
          </cell>
          <cell r="AN86" t="str">
            <v>0.00</v>
          </cell>
          <cell r="AO86">
            <v>0</v>
          </cell>
        </row>
        <row r="87">
          <cell r="B87" t="str">
            <v>孙振兰</v>
          </cell>
          <cell r="C87" t="str">
            <v>居民身份证</v>
          </cell>
          <cell r="D87" t="str">
            <v>650104197112030065</v>
          </cell>
          <cell r="E87" t="str">
            <v>650104197112030065</v>
          </cell>
          <cell r="F87" t="str">
            <v>否</v>
          </cell>
          <cell r="G87" t="str">
            <v>正常工资薪金</v>
          </cell>
          <cell r="H87" t="str">
            <v>2781.94</v>
          </cell>
          <cell r="I87" t="str">
            <v>0.00</v>
          </cell>
          <cell r="J87" t="str">
            <v>0.00</v>
          </cell>
          <cell r="K87" t="str">
            <v>5000.00</v>
          </cell>
          <cell r="L87" t="str">
            <v>399.92</v>
          </cell>
          <cell r="M87" t="str">
            <v>124.98</v>
          </cell>
          <cell r="N87" t="str">
            <v>25.00</v>
          </cell>
          <cell r="O87" t="str">
            <v>0.00</v>
          </cell>
          <cell r="P87" t="str">
            <v>0.00</v>
          </cell>
          <cell r="Q87" t="str">
            <v>0.00</v>
          </cell>
          <cell r="R87" t="str">
            <v>0.00</v>
          </cell>
          <cell r="S87" t="str">
            <v>0.00</v>
          </cell>
          <cell r="T87" t="str">
            <v>0.00</v>
          </cell>
          <cell r="U87" t="str">
            <v>0.00</v>
          </cell>
          <cell r="V87" t="str">
            <v>2781.94</v>
          </cell>
          <cell r="W87" t="str">
            <v>10000.00</v>
          </cell>
          <cell r="X87" t="str">
            <v>549.90</v>
          </cell>
          <cell r="Y87" t="str">
            <v>0.00</v>
          </cell>
          <cell r="Z87" t="str">
            <v>0.00</v>
          </cell>
          <cell r="AA87" t="str">
            <v>0.00</v>
          </cell>
          <cell r="AB87" t="str">
            <v>0.00</v>
          </cell>
          <cell r="AC87" t="str">
            <v>0.00</v>
          </cell>
          <cell r="AD87" t="str">
            <v>0.00</v>
          </cell>
          <cell r="AE87" t="str">
            <v>0.00</v>
          </cell>
          <cell r="AF87" t="str">
            <v>0.00</v>
          </cell>
          <cell r="AG87" t="str">
            <v>100%</v>
          </cell>
          <cell r="AH87" t="str">
            <v>0.00</v>
          </cell>
          <cell r="AI87" t="str">
            <v>0.00</v>
          </cell>
          <cell r="AJ87" t="str">
            <v>3%</v>
          </cell>
          <cell r="AK87" t="str">
            <v>0.00</v>
          </cell>
          <cell r="AL87" t="str">
            <v>0.00</v>
          </cell>
          <cell r="AM87" t="str">
            <v>0.00</v>
          </cell>
          <cell r="AN87" t="str">
            <v>0.00</v>
          </cell>
          <cell r="AO87">
            <v>0</v>
          </cell>
        </row>
        <row r="88">
          <cell r="B88" t="str">
            <v>林红</v>
          </cell>
          <cell r="C88" t="str">
            <v>居民身份证</v>
          </cell>
          <cell r="D88" t="str">
            <v>65030019681028002X</v>
          </cell>
          <cell r="E88" t="str">
            <v>65030019681028002X</v>
          </cell>
          <cell r="F88" t="str">
            <v>否</v>
          </cell>
          <cell r="G88" t="str">
            <v>正常工资薪金</v>
          </cell>
          <cell r="H88" t="str">
            <v>2230.00</v>
          </cell>
          <cell r="I88" t="str">
            <v>0.00</v>
          </cell>
          <cell r="J88" t="str">
            <v>0.00</v>
          </cell>
          <cell r="K88" t="str">
            <v>5000.00</v>
          </cell>
          <cell r="L88" t="str">
            <v>0.00</v>
          </cell>
          <cell r="M88" t="str">
            <v>0.00</v>
          </cell>
          <cell r="N88" t="str">
            <v>0.00</v>
          </cell>
          <cell r="O88" t="str">
            <v>0.00</v>
          </cell>
          <cell r="P88" t="str">
            <v>0.00</v>
          </cell>
          <cell r="Q88" t="str">
            <v>0.00</v>
          </cell>
          <cell r="R88" t="str">
            <v>0.00</v>
          </cell>
          <cell r="S88" t="str">
            <v>0.00</v>
          </cell>
          <cell r="T88" t="str">
            <v>0.00</v>
          </cell>
          <cell r="U88" t="str">
            <v>0.00</v>
          </cell>
          <cell r="V88" t="str">
            <v>10739.35</v>
          </cell>
          <cell r="W88" t="str">
            <v>25000.00</v>
          </cell>
          <cell r="X88" t="str">
            <v>0.00</v>
          </cell>
          <cell r="Y88" t="str">
            <v>0.00</v>
          </cell>
          <cell r="Z88" t="str">
            <v>0.00</v>
          </cell>
          <cell r="AA88" t="str">
            <v>0.00</v>
          </cell>
          <cell r="AB88" t="str">
            <v>0.00</v>
          </cell>
          <cell r="AC88" t="str">
            <v>0.00</v>
          </cell>
          <cell r="AD88" t="str">
            <v>0.00</v>
          </cell>
          <cell r="AE88" t="str">
            <v>0.00</v>
          </cell>
          <cell r="AF88" t="str">
            <v>0.00</v>
          </cell>
          <cell r="AG88" t="str">
            <v>100%</v>
          </cell>
          <cell r="AH88" t="str">
            <v>0.00</v>
          </cell>
          <cell r="AI88" t="str">
            <v>0.00</v>
          </cell>
          <cell r="AJ88" t="str">
            <v>3%</v>
          </cell>
          <cell r="AK88" t="str">
            <v>0.00</v>
          </cell>
          <cell r="AL88" t="str">
            <v>0.00</v>
          </cell>
          <cell r="AM88" t="str">
            <v>0.00</v>
          </cell>
          <cell r="AN88" t="str">
            <v>0.00</v>
          </cell>
          <cell r="AO88">
            <v>0</v>
          </cell>
        </row>
        <row r="89">
          <cell r="B89" t="str">
            <v>柔鲜古丽·图尔荪</v>
          </cell>
          <cell r="C89" t="str">
            <v>居民身份证</v>
          </cell>
          <cell r="D89" t="str">
            <v>65292719920503358X</v>
          </cell>
          <cell r="E89" t="str">
            <v>65292719920503358X</v>
          </cell>
          <cell r="F89" t="str">
            <v>否</v>
          </cell>
          <cell r="G89" t="str">
            <v>正常工资薪金</v>
          </cell>
          <cell r="H89" t="str">
            <v>2727.74</v>
          </cell>
          <cell r="I89" t="str">
            <v>0.00</v>
          </cell>
          <cell r="J89" t="str">
            <v>0.00</v>
          </cell>
          <cell r="K89" t="str">
            <v>5000.00</v>
          </cell>
          <cell r="L89" t="str">
            <v>399.92</v>
          </cell>
          <cell r="M89" t="str">
            <v>124.98</v>
          </cell>
          <cell r="N89" t="str">
            <v>25.00</v>
          </cell>
          <cell r="O89" t="str">
            <v>0.00</v>
          </cell>
          <cell r="P89" t="str">
            <v>0.00</v>
          </cell>
          <cell r="Q89" t="str">
            <v>0.00</v>
          </cell>
          <cell r="R89" t="str">
            <v>0.00</v>
          </cell>
          <cell r="S89" t="str">
            <v>0.00</v>
          </cell>
          <cell r="T89" t="str">
            <v>0.00</v>
          </cell>
          <cell r="U89" t="str">
            <v>0.00</v>
          </cell>
          <cell r="V89" t="str">
            <v>2727.74</v>
          </cell>
          <cell r="W89" t="str">
            <v>10000.00</v>
          </cell>
          <cell r="X89" t="str">
            <v>549.90</v>
          </cell>
          <cell r="Y89" t="str">
            <v>0.00</v>
          </cell>
          <cell r="Z89" t="str">
            <v>0.00</v>
          </cell>
          <cell r="AA89" t="str">
            <v>0.00</v>
          </cell>
          <cell r="AB89" t="str">
            <v>0.00</v>
          </cell>
          <cell r="AC89" t="str">
            <v>0.00</v>
          </cell>
          <cell r="AD89" t="str">
            <v>0.00</v>
          </cell>
          <cell r="AE89" t="str">
            <v>0.00</v>
          </cell>
          <cell r="AF89" t="str">
            <v>0.00</v>
          </cell>
          <cell r="AG89" t="str">
            <v>100%</v>
          </cell>
          <cell r="AH89" t="str">
            <v>0.00</v>
          </cell>
          <cell r="AI89" t="str">
            <v>0.00</v>
          </cell>
          <cell r="AJ89" t="str">
            <v>3%</v>
          </cell>
          <cell r="AK89" t="str">
            <v>0.00</v>
          </cell>
          <cell r="AL89" t="str">
            <v>0.00</v>
          </cell>
          <cell r="AM89" t="str">
            <v>0.00</v>
          </cell>
          <cell r="AN89" t="str">
            <v>0.00</v>
          </cell>
          <cell r="AO89">
            <v>0</v>
          </cell>
        </row>
        <row r="90">
          <cell r="B90" t="str">
            <v>桑鹤</v>
          </cell>
          <cell r="C90" t="str">
            <v>居民身份证</v>
          </cell>
          <cell r="D90" t="str">
            <v>650104197612219008</v>
          </cell>
          <cell r="E90" t="str">
            <v>650104197612219008</v>
          </cell>
          <cell r="F90" t="str">
            <v>否</v>
          </cell>
          <cell r="G90" t="str">
            <v>正常工资薪金</v>
          </cell>
          <cell r="H90" t="str">
            <v>6200.00</v>
          </cell>
          <cell r="I90" t="str">
            <v>0.00</v>
          </cell>
          <cell r="J90" t="str">
            <v>0.00</v>
          </cell>
          <cell r="K90" t="str">
            <v>5000.00</v>
          </cell>
          <cell r="L90" t="str">
            <v>0.00</v>
          </cell>
          <cell r="M90" t="str">
            <v>0.00</v>
          </cell>
          <cell r="N90" t="str">
            <v>0.00</v>
          </cell>
          <cell r="O90" t="str">
            <v>0.00</v>
          </cell>
          <cell r="P90" t="str">
            <v>0.00</v>
          </cell>
          <cell r="Q90" t="str">
            <v>0.00</v>
          </cell>
          <cell r="R90" t="str">
            <v>0.00</v>
          </cell>
          <cell r="S90" t="str">
            <v>0.00</v>
          </cell>
          <cell r="T90" t="str">
            <v>0.00</v>
          </cell>
          <cell r="U90" t="str">
            <v>0.00</v>
          </cell>
          <cell r="V90" t="str">
            <v>12400.00</v>
          </cell>
          <cell r="W90" t="str">
            <v>15000.00</v>
          </cell>
          <cell r="X90" t="str">
            <v>0.00</v>
          </cell>
          <cell r="Y90" t="str">
            <v>0.00</v>
          </cell>
          <cell r="Z90" t="str">
            <v>0.00</v>
          </cell>
          <cell r="AA90" t="str">
            <v>0.00</v>
          </cell>
          <cell r="AB90" t="str">
            <v>0.00</v>
          </cell>
          <cell r="AC90" t="str">
            <v>0.00</v>
          </cell>
          <cell r="AD90" t="str">
            <v>0.00</v>
          </cell>
          <cell r="AE90" t="str">
            <v>0.00</v>
          </cell>
          <cell r="AF90" t="str">
            <v>0.00</v>
          </cell>
          <cell r="AG90" t="str">
            <v>100%</v>
          </cell>
          <cell r="AH90" t="str">
            <v>0.00</v>
          </cell>
          <cell r="AI90" t="str">
            <v>0.00</v>
          </cell>
          <cell r="AJ90" t="str">
            <v>3%</v>
          </cell>
          <cell r="AK90" t="str">
            <v>0.00</v>
          </cell>
          <cell r="AL90" t="str">
            <v>0.00</v>
          </cell>
          <cell r="AM90" t="str">
            <v>0.00</v>
          </cell>
          <cell r="AN90" t="str">
            <v>0.00</v>
          </cell>
          <cell r="AO90">
            <v>0</v>
          </cell>
        </row>
        <row r="91">
          <cell r="B91" t="str">
            <v>王士菊</v>
          </cell>
          <cell r="C91" t="str">
            <v>居民身份证</v>
          </cell>
          <cell r="D91" t="str">
            <v>420881197210123327</v>
          </cell>
          <cell r="E91" t="str">
            <v>420881197210123327</v>
          </cell>
          <cell r="F91" t="str">
            <v>否</v>
          </cell>
          <cell r="G91" t="str">
            <v>正常工资薪金</v>
          </cell>
          <cell r="H91" t="str">
            <v>3200.00</v>
          </cell>
          <cell r="I91" t="str">
            <v>0.00</v>
          </cell>
          <cell r="J91" t="str">
            <v>0.00</v>
          </cell>
          <cell r="K91" t="str">
            <v>5000.00</v>
          </cell>
          <cell r="L91" t="str">
            <v>0.00</v>
          </cell>
          <cell r="M91" t="str">
            <v>0.00</v>
          </cell>
          <cell r="N91" t="str">
            <v>0.00</v>
          </cell>
          <cell r="O91" t="str">
            <v>0.00</v>
          </cell>
          <cell r="P91" t="str">
            <v>0.00</v>
          </cell>
          <cell r="Q91" t="str">
            <v>0.00</v>
          </cell>
          <cell r="R91" t="str">
            <v>0.00</v>
          </cell>
          <cell r="S91" t="str">
            <v>0.00</v>
          </cell>
          <cell r="T91" t="str">
            <v>0.00</v>
          </cell>
          <cell r="U91" t="str">
            <v>0.00</v>
          </cell>
          <cell r="V91" t="str">
            <v>6400.00</v>
          </cell>
          <cell r="W91" t="str">
            <v>15000.00</v>
          </cell>
          <cell r="X91" t="str">
            <v>0.00</v>
          </cell>
          <cell r="Y91" t="str">
            <v>0.00</v>
          </cell>
          <cell r="Z91" t="str">
            <v>0.00</v>
          </cell>
          <cell r="AA91" t="str">
            <v>0.00</v>
          </cell>
          <cell r="AB91" t="str">
            <v>0.00</v>
          </cell>
          <cell r="AC91" t="str">
            <v>0.00</v>
          </cell>
          <cell r="AD91" t="str">
            <v>0.00</v>
          </cell>
          <cell r="AE91" t="str">
            <v>0.00</v>
          </cell>
          <cell r="AF91" t="str">
            <v>0.00</v>
          </cell>
          <cell r="AG91" t="str">
            <v>100%</v>
          </cell>
          <cell r="AH91" t="str">
            <v>0.00</v>
          </cell>
          <cell r="AI91" t="str">
            <v>0.00</v>
          </cell>
          <cell r="AJ91" t="str">
            <v>3%</v>
          </cell>
          <cell r="AK91" t="str">
            <v>0.00</v>
          </cell>
          <cell r="AL91" t="str">
            <v>0.00</v>
          </cell>
          <cell r="AM91" t="str">
            <v>0.00</v>
          </cell>
          <cell r="AN91" t="str">
            <v>0.00</v>
          </cell>
          <cell r="AO91">
            <v>0</v>
          </cell>
        </row>
        <row r="92">
          <cell r="B92" t="str">
            <v>美合日古丽·麦合木提</v>
          </cell>
          <cell r="C92" t="str">
            <v>居民身份证</v>
          </cell>
          <cell r="D92" t="str">
            <v>65322219780618326X</v>
          </cell>
          <cell r="E92" t="str">
            <v>65322219780618326X</v>
          </cell>
          <cell r="F92" t="str">
            <v>否</v>
          </cell>
          <cell r="G92" t="str">
            <v>正常工资薪金</v>
          </cell>
          <cell r="H92" t="str">
            <v>1548.39</v>
          </cell>
          <cell r="I92" t="str">
            <v>0.00</v>
          </cell>
          <cell r="J92" t="str">
            <v>0.00</v>
          </cell>
          <cell r="K92" t="str">
            <v>5000.00</v>
          </cell>
          <cell r="L92" t="str">
            <v>0.00</v>
          </cell>
          <cell r="M92" t="str">
            <v>0.00</v>
          </cell>
          <cell r="N92" t="str">
            <v>0.00</v>
          </cell>
          <cell r="O92" t="str">
            <v>0.00</v>
          </cell>
          <cell r="P92" t="str">
            <v>0.00</v>
          </cell>
          <cell r="Q92" t="str">
            <v>0.00</v>
          </cell>
          <cell r="R92" t="str">
            <v>0.00</v>
          </cell>
          <cell r="S92" t="str">
            <v>0.00</v>
          </cell>
          <cell r="T92" t="str">
            <v>0.00</v>
          </cell>
          <cell r="U92" t="str">
            <v>0.00</v>
          </cell>
          <cell r="V92" t="str">
            <v>1548.39</v>
          </cell>
          <cell r="W92" t="str">
            <v>10000.00</v>
          </cell>
          <cell r="X92" t="str">
            <v>0.00</v>
          </cell>
          <cell r="Y92" t="str">
            <v>0.00</v>
          </cell>
          <cell r="Z92" t="str">
            <v>0.00</v>
          </cell>
          <cell r="AA92" t="str">
            <v>0.00</v>
          </cell>
          <cell r="AB92" t="str">
            <v>0.00</v>
          </cell>
          <cell r="AC92" t="str">
            <v>0.00</v>
          </cell>
          <cell r="AD92" t="str">
            <v>0.00</v>
          </cell>
          <cell r="AE92" t="str">
            <v>0.00</v>
          </cell>
          <cell r="AF92" t="str">
            <v>0.00</v>
          </cell>
          <cell r="AG92" t="str">
            <v>100%</v>
          </cell>
          <cell r="AH92" t="str">
            <v>0.00</v>
          </cell>
          <cell r="AI92" t="str">
            <v>0.00</v>
          </cell>
          <cell r="AJ92" t="str">
            <v>3%</v>
          </cell>
          <cell r="AK92" t="str">
            <v>0.00</v>
          </cell>
          <cell r="AL92" t="str">
            <v>0.00</v>
          </cell>
          <cell r="AM92" t="str">
            <v>0.00</v>
          </cell>
          <cell r="AN92" t="str">
            <v>0.00</v>
          </cell>
          <cell r="AO92">
            <v>0</v>
          </cell>
        </row>
        <row r="93">
          <cell r="B93" t="str">
            <v>余东来</v>
          </cell>
          <cell r="C93" t="str">
            <v>居民身份证</v>
          </cell>
          <cell r="D93" t="str">
            <v>650108196812251046</v>
          </cell>
          <cell r="E93" t="str">
            <v>650108196812251046</v>
          </cell>
          <cell r="F93" t="str">
            <v>否</v>
          </cell>
          <cell r="G93" t="str">
            <v>正常工资薪金</v>
          </cell>
          <cell r="H93" t="str">
            <v>3217.74</v>
          </cell>
          <cell r="I93" t="str">
            <v>0.00</v>
          </cell>
          <cell r="J93" t="str">
            <v>0.00</v>
          </cell>
          <cell r="K93" t="str">
            <v>5000.00</v>
          </cell>
          <cell r="L93" t="str">
            <v>0.00</v>
          </cell>
          <cell r="M93" t="str">
            <v>0.00</v>
          </cell>
          <cell r="N93" t="str">
            <v>0.00</v>
          </cell>
          <cell r="O93" t="str">
            <v>0.00</v>
          </cell>
          <cell r="P93" t="str">
            <v>0.00</v>
          </cell>
          <cell r="Q93" t="str">
            <v>0.00</v>
          </cell>
          <cell r="R93" t="str">
            <v>0.00</v>
          </cell>
          <cell r="S93" t="str">
            <v>0.00</v>
          </cell>
          <cell r="T93" t="str">
            <v>0.00</v>
          </cell>
          <cell r="U93" t="str">
            <v>0.00</v>
          </cell>
          <cell r="V93" t="str">
            <v>13716.81</v>
          </cell>
          <cell r="W93" t="str">
            <v>30000.00</v>
          </cell>
          <cell r="X93" t="str">
            <v>0.00</v>
          </cell>
          <cell r="Y93" t="str">
            <v>0.00</v>
          </cell>
          <cell r="Z93" t="str">
            <v>0.00</v>
          </cell>
          <cell r="AA93" t="str">
            <v>0.00</v>
          </cell>
          <cell r="AB93" t="str">
            <v>0.00</v>
          </cell>
          <cell r="AC93" t="str">
            <v>0.00</v>
          </cell>
          <cell r="AD93" t="str">
            <v>0.00</v>
          </cell>
          <cell r="AE93" t="str">
            <v>0.00</v>
          </cell>
          <cell r="AF93" t="str">
            <v>0.00</v>
          </cell>
          <cell r="AG93" t="str">
            <v>100%</v>
          </cell>
          <cell r="AH93" t="str">
            <v>0.00</v>
          </cell>
          <cell r="AI93" t="str">
            <v>0.00</v>
          </cell>
          <cell r="AJ93" t="str">
            <v>3%</v>
          </cell>
          <cell r="AK93" t="str">
            <v>0.00</v>
          </cell>
          <cell r="AL93" t="str">
            <v>0.00</v>
          </cell>
          <cell r="AM93" t="str">
            <v>0.00</v>
          </cell>
          <cell r="AN93" t="str">
            <v>0.00</v>
          </cell>
          <cell r="AO93">
            <v>0</v>
          </cell>
        </row>
        <row r="94">
          <cell r="B94" t="str">
            <v>阿依古丽·马尔里</v>
          </cell>
          <cell r="C94" t="str">
            <v>居民身份证</v>
          </cell>
          <cell r="D94" t="str">
            <v>650108198701241047</v>
          </cell>
          <cell r="E94" t="str">
            <v>650108198701241047</v>
          </cell>
          <cell r="F94" t="str">
            <v>否</v>
          </cell>
          <cell r="G94" t="str">
            <v>正常工资薪金</v>
          </cell>
          <cell r="H94" t="str">
            <v>3669.35</v>
          </cell>
          <cell r="I94" t="str">
            <v>0.00</v>
          </cell>
          <cell r="J94" t="str">
            <v>0.00</v>
          </cell>
          <cell r="K94" t="str">
            <v>5000.00</v>
          </cell>
          <cell r="L94" t="str">
            <v>0.00</v>
          </cell>
          <cell r="M94" t="str">
            <v>0.00</v>
          </cell>
          <cell r="N94" t="str">
            <v>0.00</v>
          </cell>
          <cell r="O94" t="str">
            <v>0.00</v>
          </cell>
          <cell r="P94" t="str">
            <v>0.00</v>
          </cell>
          <cell r="Q94" t="str">
            <v>0.00</v>
          </cell>
          <cell r="R94" t="str">
            <v>0.00</v>
          </cell>
          <cell r="S94" t="str">
            <v>0.00</v>
          </cell>
          <cell r="T94" t="str">
            <v>0.00</v>
          </cell>
          <cell r="U94" t="str">
            <v>0.00</v>
          </cell>
          <cell r="V94" t="str">
            <v>8180.72</v>
          </cell>
          <cell r="W94" t="str">
            <v>20000.00</v>
          </cell>
          <cell r="X94" t="str">
            <v>0.00</v>
          </cell>
          <cell r="Y94" t="str">
            <v>0.00</v>
          </cell>
          <cell r="Z94" t="str">
            <v>0.00</v>
          </cell>
          <cell r="AA94" t="str">
            <v>0.00</v>
          </cell>
          <cell r="AB94" t="str">
            <v>0.00</v>
          </cell>
          <cell r="AC94" t="str">
            <v>0.00</v>
          </cell>
          <cell r="AD94" t="str">
            <v>0.00</v>
          </cell>
          <cell r="AE94" t="str">
            <v>0.00</v>
          </cell>
          <cell r="AF94" t="str">
            <v>0.00</v>
          </cell>
          <cell r="AG94" t="str">
            <v>100%</v>
          </cell>
          <cell r="AH94" t="str">
            <v>0.00</v>
          </cell>
          <cell r="AI94" t="str">
            <v>0.00</v>
          </cell>
          <cell r="AJ94" t="str">
            <v>3%</v>
          </cell>
          <cell r="AK94" t="str">
            <v>0.00</v>
          </cell>
          <cell r="AL94" t="str">
            <v>0.00</v>
          </cell>
          <cell r="AM94" t="str">
            <v>0.00</v>
          </cell>
          <cell r="AN94" t="str">
            <v>0.00</v>
          </cell>
          <cell r="AO94">
            <v>0</v>
          </cell>
        </row>
        <row r="95">
          <cell r="B95" t="str">
            <v>温金春</v>
          </cell>
          <cell r="C95" t="str">
            <v>居民身份证</v>
          </cell>
          <cell r="D95" t="str">
            <v>140430198206264819</v>
          </cell>
          <cell r="E95" t="str">
            <v>140430198206264819</v>
          </cell>
          <cell r="F95" t="str">
            <v>否</v>
          </cell>
          <cell r="G95" t="str">
            <v>正常工资薪金</v>
          </cell>
          <cell r="H95" t="str">
            <v>3685.16</v>
          </cell>
          <cell r="I95" t="str">
            <v>0.00</v>
          </cell>
          <cell r="J95" t="str">
            <v>0.00</v>
          </cell>
          <cell r="K95" t="str">
            <v>5000.00</v>
          </cell>
          <cell r="L95" t="str">
            <v>399.92</v>
          </cell>
          <cell r="M95" t="str">
            <v>124.98</v>
          </cell>
          <cell r="N95" t="str">
            <v>25.00</v>
          </cell>
          <cell r="O95" t="str">
            <v>0.00</v>
          </cell>
          <cell r="P95" t="str">
            <v>0.00</v>
          </cell>
          <cell r="Q95" t="str">
            <v>0.00</v>
          </cell>
          <cell r="R95" t="str">
            <v>0.00</v>
          </cell>
          <cell r="S95" t="str">
            <v>0.00</v>
          </cell>
          <cell r="T95" t="str">
            <v>0.00</v>
          </cell>
          <cell r="U95" t="str">
            <v>0.00</v>
          </cell>
          <cell r="V95" t="str">
            <v>3685.16</v>
          </cell>
          <cell r="W95" t="str">
            <v>10000.00</v>
          </cell>
          <cell r="X95" t="str">
            <v>549.90</v>
          </cell>
          <cell r="Y95" t="str">
            <v>0.00</v>
          </cell>
          <cell r="Z95" t="str">
            <v>0.00</v>
          </cell>
          <cell r="AA95" t="str">
            <v>0.00</v>
          </cell>
          <cell r="AB95" t="str">
            <v>0.00</v>
          </cell>
          <cell r="AC95" t="str">
            <v>0.00</v>
          </cell>
          <cell r="AD95" t="str">
            <v>0.00</v>
          </cell>
          <cell r="AE95" t="str">
            <v>0.00</v>
          </cell>
          <cell r="AF95" t="str">
            <v>0.00</v>
          </cell>
          <cell r="AG95" t="str">
            <v>100%</v>
          </cell>
          <cell r="AH95" t="str">
            <v>0.00</v>
          </cell>
          <cell r="AI95" t="str">
            <v>0.00</v>
          </cell>
          <cell r="AJ95" t="str">
            <v>3%</v>
          </cell>
          <cell r="AK95" t="str">
            <v>0.00</v>
          </cell>
          <cell r="AL95" t="str">
            <v>0.00</v>
          </cell>
          <cell r="AM95" t="str">
            <v>0.00</v>
          </cell>
          <cell r="AN95" t="str">
            <v>0.00</v>
          </cell>
          <cell r="AO95">
            <v>0</v>
          </cell>
        </row>
        <row r="96">
          <cell r="B96" t="str">
            <v>苏秀莲</v>
          </cell>
          <cell r="C96" t="str">
            <v>居民身份证</v>
          </cell>
          <cell r="D96" t="str">
            <v>652523196909300024</v>
          </cell>
          <cell r="E96" t="str">
            <v>652523196909300024</v>
          </cell>
          <cell r="F96" t="str">
            <v>否</v>
          </cell>
          <cell r="G96" t="str">
            <v>正常工资薪金</v>
          </cell>
          <cell r="H96" t="str">
            <v>3000.00</v>
          </cell>
          <cell r="I96" t="str">
            <v>0.00</v>
          </cell>
          <cell r="J96" t="str">
            <v>0.00</v>
          </cell>
          <cell r="K96" t="str">
            <v>5000.00</v>
          </cell>
          <cell r="L96" t="str">
            <v>0.00</v>
          </cell>
          <cell r="M96" t="str">
            <v>0.00</v>
          </cell>
          <cell r="N96" t="str">
            <v>0.00</v>
          </cell>
          <cell r="O96" t="str">
            <v>0.00</v>
          </cell>
          <cell r="P96" t="str">
            <v>0.00</v>
          </cell>
          <cell r="Q96" t="str">
            <v>0.00</v>
          </cell>
          <cell r="R96" t="str">
            <v>0.00</v>
          </cell>
          <cell r="S96" t="str">
            <v>0.00</v>
          </cell>
          <cell r="T96" t="str">
            <v>0.00</v>
          </cell>
          <cell r="U96" t="str">
            <v>0.00</v>
          </cell>
          <cell r="V96" t="str">
            <v>6000.00</v>
          </cell>
          <cell r="W96" t="str">
            <v>15000.00</v>
          </cell>
          <cell r="X96" t="str">
            <v>0.00</v>
          </cell>
          <cell r="Y96" t="str">
            <v>0.00</v>
          </cell>
          <cell r="Z96" t="str">
            <v>0.00</v>
          </cell>
          <cell r="AA96" t="str">
            <v>0.00</v>
          </cell>
          <cell r="AB96" t="str">
            <v>0.00</v>
          </cell>
          <cell r="AC96" t="str">
            <v>0.00</v>
          </cell>
          <cell r="AD96" t="str">
            <v>0.00</v>
          </cell>
          <cell r="AE96" t="str">
            <v>0.00</v>
          </cell>
          <cell r="AF96" t="str">
            <v>0.00</v>
          </cell>
          <cell r="AG96" t="str">
            <v>100%</v>
          </cell>
          <cell r="AH96" t="str">
            <v>0.00</v>
          </cell>
          <cell r="AI96" t="str">
            <v>0.00</v>
          </cell>
          <cell r="AJ96" t="str">
            <v>3%</v>
          </cell>
          <cell r="AK96" t="str">
            <v>0.00</v>
          </cell>
          <cell r="AL96" t="str">
            <v>0.00</v>
          </cell>
          <cell r="AM96" t="str">
            <v>0.00</v>
          </cell>
          <cell r="AN96" t="str">
            <v>0.00</v>
          </cell>
          <cell r="AO96">
            <v>0</v>
          </cell>
        </row>
        <row r="97">
          <cell r="B97" t="str">
            <v>努尔沙毕·阿德勒拜</v>
          </cell>
          <cell r="C97" t="str">
            <v>居民身份证</v>
          </cell>
          <cell r="D97" t="str">
            <v>650121196902205319</v>
          </cell>
          <cell r="E97" t="str">
            <v>650121196902205319</v>
          </cell>
          <cell r="F97" t="str">
            <v>否</v>
          </cell>
          <cell r="G97" t="str">
            <v>正常工资薪金</v>
          </cell>
          <cell r="H97" t="str">
            <v>3104.84</v>
          </cell>
          <cell r="I97" t="str">
            <v>0.00</v>
          </cell>
          <cell r="J97" t="str">
            <v>0.00</v>
          </cell>
          <cell r="K97" t="str">
            <v>5000.00</v>
          </cell>
          <cell r="L97" t="str">
            <v>0.00</v>
          </cell>
          <cell r="M97" t="str">
            <v>0.00</v>
          </cell>
          <cell r="N97" t="str">
            <v>0.00</v>
          </cell>
          <cell r="O97" t="str">
            <v>0.00</v>
          </cell>
          <cell r="P97" t="str">
            <v>0.00</v>
          </cell>
          <cell r="Q97" t="str">
            <v>0.00</v>
          </cell>
          <cell r="R97" t="str">
            <v>0.00</v>
          </cell>
          <cell r="S97" t="str">
            <v>0.00</v>
          </cell>
          <cell r="T97" t="str">
            <v>0.00</v>
          </cell>
          <cell r="U97" t="str">
            <v>0.00</v>
          </cell>
          <cell r="V97" t="str">
            <v>19325.67</v>
          </cell>
          <cell r="W97" t="str">
            <v>35000.00</v>
          </cell>
          <cell r="X97" t="str">
            <v>0.00</v>
          </cell>
          <cell r="Y97" t="str">
            <v>0.00</v>
          </cell>
          <cell r="Z97" t="str">
            <v>0.00</v>
          </cell>
          <cell r="AA97" t="str">
            <v>0.00</v>
          </cell>
          <cell r="AB97" t="str">
            <v>0.00</v>
          </cell>
          <cell r="AC97" t="str">
            <v>0.00</v>
          </cell>
          <cell r="AD97" t="str">
            <v>0.00</v>
          </cell>
          <cell r="AE97" t="str">
            <v>0.00</v>
          </cell>
          <cell r="AF97" t="str">
            <v>0.00</v>
          </cell>
          <cell r="AG97" t="str">
            <v>100%</v>
          </cell>
          <cell r="AH97" t="str">
            <v>0.00</v>
          </cell>
          <cell r="AI97" t="str">
            <v>0.00</v>
          </cell>
          <cell r="AJ97" t="str">
            <v>3%</v>
          </cell>
          <cell r="AK97" t="str">
            <v>0.00</v>
          </cell>
          <cell r="AL97" t="str">
            <v>0.00</v>
          </cell>
          <cell r="AM97" t="str">
            <v>0.00</v>
          </cell>
          <cell r="AN97" t="str">
            <v>0.00</v>
          </cell>
          <cell r="AO97">
            <v>0</v>
          </cell>
        </row>
        <row r="98">
          <cell r="B98" t="str">
            <v>张华</v>
          </cell>
          <cell r="C98" t="str">
            <v>居民身份证</v>
          </cell>
          <cell r="D98" t="str">
            <v>659001197009150927</v>
          </cell>
          <cell r="E98" t="str">
            <v>659001197009150927</v>
          </cell>
          <cell r="F98" t="str">
            <v>否</v>
          </cell>
          <cell r="G98" t="str">
            <v>正常工资薪金</v>
          </cell>
          <cell r="H98" t="str">
            <v>2203.87</v>
          </cell>
          <cell r="I98" t="str">
            <v>0.00</v>
          </cell>
          <cell r="J98" t="str">
            <v>0.00</v>
          </cell>
          <cell r="K98" t="str">
            <v>5000.00</v>
          </cell>
          <cell r="L98" t="str">
            <v>0.00</v>
          </cell>
          <cell r="M98" t="str">
            <v>0.00</v>
          </cell>
          <cell r="N98" t="str">
            <v>0.00</v>
          </cell>
          <cell r="O98" t="str">
            <v>0.00</v>
          </cell>
          <cell r="P98" t="str">
            <v>0.00</v>
          </cell>
          <cell r="Q98" t="str">
            <v>0.00</v>
          </cell>
          <cell r="R98" t="str">
            <v>0.00</v>
          </cell>
          <cell r="S98" t="str">
            <v>0.00</v>
          </cell>
          <cell r="T98" t="str">
            <v>0.00</v>
          </cell>
          <cell r="U98" t="str">
            <v>0.00</v>
          </cell>
          <cell r="V98" t="str">
            <v>14904.94</v>
          </cell>
          <cell r="W98" t="str">
            <v>35000.00</v>
          </cell>
          <cell r="X98" t="str">
            <v>0.00</v>
          </cell>
          <cell r="Y98" t="str">
            <v>0.00</v>
          </cell>
          <cell r="Z98" t="str">
            <v>0.00</v>
          </cell>
          <cell r="AA98" t="str">
            <v>0.00</v>
          </cell>
          <cell r="AB98" t="str">
            <v>0.00</v>
          </cell>
          <cell r="AC98" t="str">
            <v>0.00</v>
          </cell>
          <cell r="AD98" t="str">
            <v>0.00</v>
          </cell>
          <cell r="AE98" t="str">
            <v>0.00</v>
          </cell>
          <cell r="AF98" t="str">
            <v>0.00</v>
          </cell>
          <cell r="AG98" t="str">
            <v>100%</v>
          </cell>
          <cell r="AH98" t="str">
            <v>0.00</v>
          </cell>
          <cell r="AI98" t="str">
            <v>0.00</v>
          </cell>
          <cell r="AJ98" t="str">
            <v>3%</v>
          </cell>
          <cell r="AK98" t="str">
            <v>0.00</v>
          </cell>
          <cell r="AL98" t="str">
            <v>0.00</v>
          </cell>
          <cell r="AM98" t="str">
            <v>0.00</v>
          </cell>
          <cell r="AN98" t="str">
            <v>0.00</v>
          </cell>
          <cell r="AO98">
            <v>0</v>
          </cell>
        </row>
        <row r="99">
          <cell r="B99" t="str">
            <v>李雪娣</v>
          </cell>
          <cell r="C99" t="str">
            <v>居民身份证</v>
          </cell>
          <cell r="D99" t="str">
            <v>650300197201245725</v>
          </cell>
          <cell r="E99" t="str">
            <v>650300197201245725</v>
          </cell>
          <cell r="F99" t="str">
            <v>否</v>
          </cell>
          <cell r="G99" t="str">
            <v>正常工资薪金</v>
          </cell>
          <cell r="H99" t="str">
            <v>890.32</v>
          </cell>
          <cell r="I99" t="str">
            <v>0.00</v>
          </cell>
          <cell r="J99" t="str">
            <v>0.00</v>
          </cell>
          <cell r="K99" t="str">
            <v>5000.00</v>
          </cell>
          <cell r="L99" t="str">
            <v>0.00</v>
          </cell>
          <cell r="M99" t="str">
            <v>0.00</v>
          </cell>
          <cell r="N99" t="str">
            <v>0.00</v>
          </cell>
          <cell r="O99" t="str">
            <v>0.00</v>
          </cell>
          <cell r="P99" t="str">
            <v>0.00</v>
          </cell>
          <cell r="Q99" t="str">
            <v>0.00</v>
          </cell>
          <cell r="R99" t="str">
            <v>0.00</v>
          </cell>
          <cell r="S99" t="str">
            <v>0.00</v>
          </cell>
          <cell r="T99" t="str">
            <v>0.00</v>
          </cell>
          <cell r="U99" t="str">
            <v>0.00</v>
          </cell>
          <cell r="V99" t="str">
            <v>4006.44</v>
          </cell>
          <cell r="W99" t="str">
            <v>20000.00</v>
          </cell>
          <cell r="X99" t="str">
            <v>0.00</v>
          </cell>
          <cell r="Y99" t="str">
            <v>0.00</v>
          </cell>
          <cell r="Z99" t="str">
            <v>0.00</v>
          </cell>
          <cell r="AA99" t="str">
            <v>0.00</v>
          </cell>
          <cell r="AB99" t="str">
            <v>0.00</v>
          </cell>
          <cell r="AC99" t="str">
            <v>0.00</v>
          </cell>
          <cell r="AD99" t="str">
            <v>0.00</v>
          </cell>
          <cell r="AE99" t="str">
            <v>0.00</v>
          </cell>
          <cell r="AF99" t="str">
            <v>0.00</v>
          </cell>
          <cell r="AG99" t="str">
            <v>100%</v>
          </cell>
          <cell r="AH99" t="str">
            <v>0.00</v>
          </cell>
          <cell r="AI99" t="str">
            <v>0.00</v>
          </cell>
          <cell r="AJ99" t="str">
            <v>3%</v>
          </cell>
          <cell r="AK99" t="str">
            <v>0.00</v>
          </cell>
          <cell r="AL99" t="str">
            <v>0.00</v>
          </cell>
          <cell r="AM99" t="str">
            <v>0.00</v>
          </cell>
          <cell r="AN99" t="str">
            <v>0.00</v>
          </cell>
          <cell r="AO99">
            <v>0</v>
          </cell>
        </row>
        <row r="100">
          <cell r="B100" t="str">
            <v>苏玉莲</v>
          </cell>
          <cell r="C100" t="str">
            <v>居民身份证</v>
          </cell>
          <cell r="D100" t="str">
            <v>650103197408284025</v>
          </cell>
          <cell r="E100" t="str">
            <v>650103197408284025</v>
          </cell>
          <cell r="F100" t="str">
            <v>否</v>
          </cell>
          <cell r="G100" t="str">
            <v>正常工资薪金</v>
          </cell>
          <cell r="H100" t="str">
            <v>3150.00</v>
          </cell>
          <cell r="I100" t="str">
            <v>0.00</v>
          </cell>
          <cell r="J100" t="str">
            <v>0.00</v>
          </cell>
          <cell r="K100" t="str">
            <v>5000.00</v>
          </cell>
          <cell r="L100" t="str">
            <v>399.92</v>
          </cell>
          <cell r="M100" t="str">
            <v>124.98</v>
          </cell>
          <cell r="N100" t="str">
            <v>25.00</v>
          </cell>
          <cell r="O100" t="str">
            <v>0.00</v>
          </cell>
          <cell r="P100" t="str">
            <v>0.00</v>
          </cell>
          <cell r="Q100" t="str">
            <v>0.00</v>
          </cell>
          <cell r="R100" t="str">
            <v>0.00</v>
          </cell>
          <cell r="S100" t="str">
            <v>0.00</v>
          </cell>
          <cell r="T100" t="str">
            <v>0.00</v>
          </cell>
          <cell r="U100" t="str">
            <v>0.00</v>
          </cell>
          <cell r="V100" t="str">
            <v>6300.00</v>
          </cell>
          <cell r="W100" t="str">
            <v>15000.00</v>
          </cell>
          <cell r="X100" t="str">
            <v>1099.80</v>
          </cell>
          <cell r="Y100" t="str">
            <v>0.00</v>
          </cell>
          <cell r="Z100" t="str">
            <v>0.00</v>
          </cell>
          <cell r="AA100" t="str">
            <v>0.00</v>
          </cell>
          <cell r="AB100" t="str">
            <v>0.00</v>
          </cell>
          <cell r="AC100" t="str">
            <v>0.00</v>
          </cell>
          <cell r="AD100" t="str">
            <v>0.00</v>
          </cell>
          <cell r="AE100" t="str">
            <v>0.00</v>
          </cell>
          <cell r="AF100" t="str">
            <v>0.00</v>
          </cell>
          <cell r="AG100" t="str">
            <v>100%</v>
          </cell>
          <cell r="AH100" t="str">
            <v>0.00</v>
          </cell>
          <cell r="AI100" t="str">
            <v>0.00</v>
          </cell>
          <cell r="AJ100" t="str">
            <v>3%</v>
          </cell>
          <cell r="AK100" t="str">
            <v>0.00</v>
          </cell>
          <cell r="AL100" t="str">
            <v>0.00</v>
          </cell>
          <cell r="AM100" t="str">
            <v>0.00</v>
          </cell>
          <cell r="AN100" t="str">
            <v>0.00</v>
          </cell>
          <cell r="AO100">
            <v>0</v>
          </cell>
        </row>
        <row r="101">
          <cell r="B101" t="str">
            <v>刘忠喜</v>
          </cell>
          <cell r="C101" t="str">
            <v>居民身份证</v>
          </cell>
          <cell r="D101" t="str">
            <v>650105196404121331</v>
          </cell>
          <cell r="E101" t="str">
            <v>650105196404121331</v>
          </cell>
          <cell r="F101" t="str">
            <v>否</v>
          </cell>
          <cell r="G101" t="str">
            <v>正常工资薪金</v>
          </cell>
          <cell r="H101" t="str">
            <v>677.42</v>
          </cell>
          <cell r="I101" t="str">
            <v>0.00</v>
          </cell>
          <cell r="J101" t="str">
            <v>0.00</v>
          </cell>
          <cell r="K101" t="str">
            <v>5000.00</v>
          </cell>
          <cell r="L101" t="str">
            <v>0.00</v>
          </cell>
          <cell r="M101" t="str">
            <v>0.00</v>
          </cell>
          <cell r="N101" t="str">
            <v>0.00</v>
          </cell>
          <cell r="O101" t="str">
            <v>0.00</v>
          </cell>
          <cell r="P101" t="str">
            <v>0.00</v>
          </cell>
          <cell r="Q101" t="str">
            <v>0.00</v>
          </cell>
          <cell r="R101" t="str">
            <v>0.00</v>
          </cell>
          <cell r="S101" t="str">
            <v>0.00</v>
          </cell>
          <cell r="T101" t="str">
            <v>0.00</v>
          </cell>
          <cell r="U101" t="str">
            <v>0.00</v>
          </cell>
          <cell r="V101" t="str">
            <v>3777.42</v>
          </cell>
          <cell r="W101" t="str">
            <v>15000.00</v>
          </cell>
          <cell r="X101" t="str">
            <v>0.00</v>
          </cell>
          <cell r="Y101" t="str">
            <v>0.00</v>
          </cell>
          <cell r="Z101" t="str">
            <v>0.00</v>
          </cell>
          <cell r="AA101" t="str">
            <v>0.00</v>
          </cell>
          <cell r="AB101" t="str">
            <v>0.00</v>
          </cell>
          <cell r="AC101" t="str">
            <v>0.00</v>
          </cell>
          <cell r="AD101" t="str">
            <v>0.00</v>
          </cell>
          <cell r="AE101" t="str">
            <v>0.00</v>
          </cell>
          <cell r="AF101" t="str">
            <v>0.00</v>
          </cell>
          <cell r="AG101" t="str">
            <v>100%</v>
          </cell>
          <cell r="AH101" t="str">
            <v>0.00</v>
          </cell>
          <cell r="AI101" t="str">
            <v>0.00</v>
          </cell>
          <cell r="AJ101" t="str">
            <v>3%</v>
          </cell>
          <cell r="AK101" t="str">
            <v>0.00</v>
          </cell>
          <cell r="AL101" t="str">
            <v>0.00</v>
          </cell>
          <cell r="AM101" t="str">
            <v>0.00</v>
          </cell>
          <cell r="AN101" t="str">
            <v>0.00</v>
          </cell>
          <cell r="AO101">
            <v>0</v>
          </cell>
        </row>
        <row r="102">
          <cell r="B102" t="str">
            <v>马桂菊</v>
          </cell>
          <cell r="C102" t="str">
            <v>居民身份证</v>
          </cell>
          <cell r="D102" t="str">
            <v>622623197408041823</v>
          </cell>
          <cell r="E102" t="str">
            <v>622623197408041823</v>
          </cell>
          <cell r="F102" t="str">
            <v>否</v>
          </cell>
          <cell r="G102" t="str">
            <v>正常工资薪金</v>
          </cell>
          <cell r="H102" t="str">
            <v>2950.00</v>
          </cell>
          <cell r="I102" t="str">
            <v>0.00</v>
          </cell>
          <cell r="J102" t="str">
            <v>0.00</v>
          </cell>
          <cell r="K102" t="str">
            <v>5000.00</v>
          </cell>
          <cell r="L102" t="str">
            <v>399.92</v>
          </cell>
          <cell r="M102" t="str">
            <v>124.98</v>
          </cell>
          <cell r="N102" t="str">
            <v>25.00</v>
          </cell>
          <cell r="O102" t="str">
            <v>0.00</v>
          </cell>
          <cell r="P102" t="str">
            <v>0.00</v>
          </cell>
          <cell r="Q102" t="str">
            <v>0.00</v>
          </cell>
          <cell r="R102" t="str">
            <v>0.00</v>
          </cell>
          <cell r="S102" t="str">
            <v>0.00</v>
          </cell>
          <cell r="T102" t="str">
            <v>0.00</v>
          </cell>
          <cell r="U102" t="str">
            <v>0.00</v>
          </cell>
          <cell r="V102" t="str">
            <v>8850.00</v>
          </cell>
          <cell r="W102" t="str">
            <v>20000.00</v>
          </cell>
          <cell r="X102" t="str">
            <v>1649.70</v>
          </cell>
          <cell r="Y102" t="str">
            <v>0.00</v>
          </cell>
          <cell r="Z102" t="str">
            <v>0.00</v>
          </cell>
          <cell r="AA102" t="str">
            <v>0.00</v>
          </cell>
          <cell r="AB102" t="str">
            <v>0.00</v>
          </cell>
          <cell r="AC102" t="str">
            <v>0.00</v>
          </cell>
          <cell r="AD102" t="str">
            <v>0.00</v>
          </cell>
          <cell r="AE102" t="str">
            <v>0.00</v>
          </cell>
          <cell r="AF102" t="str">
            <v>0.00</v>
          </cell>
          <cell r="AG102" t="str">
            <v>100%</v>
          </cell>
          <cell r="AH102" t="str">
            <v>0.00</v>
          </cell>
          <cell r="AI102" t="str">
            <v>0.00</v>
          </cell>
          <cell r="AJ102" t="str">
            <v>3%</v>
          </cell>
          <cell r="AK102" t="str">
            <v>0.00</v>
          </cell>
          <cell r="AL102" t="str">
            <v>0.00</v>
          </cell>
          <cell r="AM102" t="str">
            <v>0.00</v>
          </cell>
          <cell r="AN102" t="str">
            <v>0.00</v>
          </cell>
          <cell r="AO102">
            <v>0</v>
          </cell>
        </row>
        <row r="103">
          <cell r="B103" t="str">
            <v>温玉芝</v>
          </cell>
          <cell r="C103" t="str">
            <v>居民身份证</v>
          </cell>
          <cell r="D103" t="str">
            <v>659001197108210024</v>
          </cell>
          <cell r="E103" t="str">
            <v>659001197108210024</v>
          </cell>
          <cell r="F103" t="str">
            <v>否</v>
          </cell>
          <cell r="G103" t="str">
            <v>正常工资薪金</v>
          </cell>
          <cell r="H103" t="str">
            <v>2421.61</v>
          </cell>
          <cell r="I103" t="str">
            <v>0.00</v>
          </cell>
          <cell r="J103" t="str">
            <v>0.00</v>
          </cell>
          <cell r="K103" t="str">
            <v>5000.00</v>
          </cell>
          <cell r="L103" t="str">
            <v>0.00</v>
          </cell>
          <cell r="M103" t="str">
            <v>0.00</v>
          </cell>
          <cell r="N103" t="str">
            <v>0.00</v>
          </cell>
          <cell r="O103" t="str">
            <v>0.00</v>
          </cell>
          <cell r="P103" t="str">
            <v>0.00</v>
          </cell>
          <cell r="Q103" t="str">
            <v>0.00</v>
          </cell>
          <cell r="R103" t="str">
            <v>0.00</v>
          </cell>
          <cell r="S103" t="str">
            <v>0.00</v>
          </cell>
          <cell r="T103" t="str">
            <v>0.00</v>
          </cell>
          <cell r="U103" t="str">
            <v>0.00</v>
          </cell>
          <cell r="V103" t="str">
            <v>15467.04</v>
          </cell>
          <cell r="W103" t="str">
            <v>35000.00</v>
          </cell>
          <cell r="X103" t="str">
            <v>0.00</v>
          </cell>
          <cell r="Y103" t="str">
            <v>0.00</v>
          </cell>
          <cell r="Z103" t="str">
            <v>0.00</v>
          </cell>
          <cell r="AA103" t="str">
            <v>0.00</v>
          </cell>
          <cell r="AB103" t="str">
            <v>0.00</v>
          </cell>
          <cell r="AC103" t="str">
            <v>0.00</v>
          </cell>
          <cell r="AD103" t="str">
            <v>0.00</v>
          </cell>
          <cell r="AE103" t="str">
            <v>0.00</v>
          </cell>
          <cell r="AF103" t="str">
            <v>0.00</v>
          </cell>
          <cell r="AG103" t="str">
            <v>100%</v>
          </cell>
          <cell r="AH103" t="str">
            <v>0.00</v>
          </cell>
          <cell r="AI103" t="str">
            <v>0.00</v>
          </cell>
          <cell r="AJ103" t="str">
            <v>3%</v>
          </cell>
          <cell r="AK103" t="str">
            <v>0.00</v>
          </cell>
          <cell r="AL103" t="str">
            <v>0.00</v>
          </cell>
          <cell r="AM103" t="str">
            <v>0.00</v>
          </cell>
          <cell r="AN103" t="str">
            <v>0.00</v>
          </cell>
          <cell r="AO103">
            <v>0</v>
          </cell>
        </row>
        <row r="104">
          <cell r="B104" t="str">
            <v>马学梅</v>
          </cell>
          <cell r="C104" t="str">
            <v>居民身份证</v>
          </cell>
          <cell r="D104" t="str">
            <v>652322197602213046</v>
          </cell>
          <cell r="E104" t="str">
            <v>652322197602213046</v>
          </cell>
          <cell r="F104" t="str">
            <v>否</v>
          </cell>
          <cell r="G104" t="str">
            <v>正常工资薪金</v>
          </cell>
          <cell r="H104" t="str">
            <v>790.32</v>
          </cell>
          <cell r="I104" t="str">
            <v>0.00</v>
          </cell>
          <cell r="J104" t="str">
            <v>0.00</v>
          </cell>
          <cell r="K104" t="str">
            <v>5000.00</v>
          </cell>
          <cell r="L104" t="str">
            <v>0.00</v>
          </cell>
          <cell r="M104" t="str">
            <v>0.00</v>
          </cell>
          <cell r="N104" t="str">
            <v>0.00</v>
          </cell>
          <cell r="O104" t="str">
            <v>0.00</v>
          </cell>
          <cell r="P104" t="str">
            <v>0.00</v>
          </cell>
          <cell r="Q104" t="str">
            <v>0.00</v>
          </cell>
          <cell r="R104" t="str">
            <v>0.00</v>
          </cell>
          <cell r="S104" t="str">
            <v>0.00</v>
          </cell>
          <cell r="T104" t="str">
            <v>0.00</v>
          </cell>
          <cell r="U104" t="str">
            <v>0.00</v>
          </cell>
          <cell r="V104" t="str">
            <v>7112.90</v>
          </cell>
          <cell r="W104" t="str">
            <v>20000.00</v>
          </cell>
          <cell r="X104" t="str">
            <v>0.00</v>
          </cell>
          <cell r="Y104" t="str">
            <v>0.00</v>
          </cell>
          <cell r="Z104" t="str">
            <v>0.00</v>
          </cell>
          <cell r="AA104" t="str">
            <v>0.00</v>
          </cell>
          <cell r="AB104" t="str">
            <v>0.00</v>
          </cell>
          <cell r="AC104" t="str">
            <v>0.00</v>
          </cell>
          <cell r="AD104" t="str">
            <v>0.00</v>
          </cell>
          <cell r="AE104" t="str">
            <v>0.00</v>
          </cell>
          <cell r="AF104" t="str">
            <v>0.00</v>
          </cell>
          <cell r="AG104" t="str">
            <v>100%</v>
          </cell>
          <cell r="AH104" t="str">
            <v>0.00</v>
          </cell>
          <cell r="AI104" t="str">
            <v>0.00</v>
          </cell>
          <cell r="AJ104" t="str">
            <v>3%</v>
          </cell>
          <cell r="AK104" t="str">
            <v>0.00</v>
          </cell>
          <cell r="AL104" t="str">
            <v>0.00</v>
          </cell>
          <cell r="AM104" t="str">
            <v>0.00</v>
          </cell>
          <cell r="AN104" t="str">
            <v>0.00</v>
          </cell>
          <cell r="AO104">
            <v>0</v>
          </cell>
        </row>
        <row r="105">
          <cell r="B105" t="str">
            <v>徐芳</v>
          </cell>
          <cell r="C105" t="str">
            <v>居民身份证</v>
          </cell>
          <cell r="D105" t="str">
            <v>650300196710014023</v>
          </cell>
          <cell r="E105" t="str">
            <v>650300196710014023</v>
          </cell>
          <cell r="F105" t="str">
            <v>否</v>
          </cell>
          <cell r="G105" t="str">
            <v>正常工资薪金</v>
          </cell>
          <cell r="H105" t="str">
            <v>1900.00</v>
          </cell>
          <cell r="I105" t="str">
            <v>0.00</v>
          </cell>
          <cell r="J105" t="str">
            <v>0.00</v>
          </cell>
          <cell r="K105" t="str">
            <v>5000.00</v>
          </cell>
          <cell r="L105" t="str">
            <v>0.00</v>
          </cell>
          <cell r="M105" t="str">
            <v>0.00</v>
          </cell>
          <cell r="N105" t="str">
            <v>0.00</v>
          </cell>
          <cell r="O105" t="str">
            <v>0.00</v>
          </cell>
          <cell r="P105" t="str">
            <v>0.00</v>
          </cell>
          <cell r="Q105" t="str">
            <v>0.00</v>
          </cell>
          <cell r="R105" t="str">
            <v>0.00</v>
          </cell>
          <cell r="S105" t="str">
            <v>0.00</v>
          </cell>
          <cell r="T105" t="str">
            <v>0.00</v>
          </cell>
          <cell r="U105" t="str">
            <v>0.00</v>
          </cell>
          <cell r="V105" t="str">
            <v>8248.39</v>
          </cell>
          <cell r="W105" t="str">
            <v>30000.00</v>
          </cell>
          <cell r="X105" t="str">
            <v>0.00</v>
          </cell>
          <cell r="Y105" t="str">
            <v>0.00</v>
          </cell>
          <cell r="Z105" t="str">
            <v>0.00</v>
          </cell>
          <cell r="AA105" t="str">
            <v>0.00</v>
          </cell>
          <cell r="AB105" t="str">
            <v>0.00</v>
          </cell>
          <cell r="AC105" t="str">
            <v>0.00</v>
          </cell>
          <cell r="AD105" t="str">
            <v>0.00</v>
          </cell>
          <cell r="AE105" t="str">
            <v>0.00</v>
          </cell>
          <cell r="AF105" t="str">
            <v>0.00</v>
          </cell>
          <cell r="AG105" t="str">
            <v>100%</v>
          </cell>
          <cell r="AH105" t="str">
            <v>0.00</v>
          </cell>
          <cell r="AI105" t="str">
            <v>0.00</v>
          </cell>
          <cell r="AJ105" t="str">
            <v>3%</v>
          </cell>
          <cell r="AK105" t="str">
            <v>0.00</v>
          </cell>
          <cell r="AL105" t="str">
            <v>0.00</v>
          </cell>
          <cell r="AM105" t="str">
            <v>0.00</v>
          </cell>
          <cell r="AN105" t="str">
            <v>0.00</v>
          </cell>
          <cell r="AO105">
            <v>0</v>
          </cell>
        </row>
        <row r="106">
          <cell r="B106" t="str">
            <v>肖海文</v>
          </cell>
          <cell r="C106" t="str">
            <v>居民身份证</v>
          </cell>
          <cell r="D106" t="str">
            <v>500234198609033566</v>
          </cell>
          <cell r="E106" t="str">
            <v>500234198609033566</v>
          </cell>
          <cell r="F106" t="str">
            <v>否</v>
          </cell>
          <cell r="G106" t="str">
            <v>正常工资薪金</v>
          </cell>
          <cell r="H106" t="str">
            <v>4200.00</v>
          </cell>
          <cell r="I106" t="str">
            <v>0.00</v>
          </cell>
          <cell r="J106" t="str">
            <v>0.00</v>
          </cell>
          <cell r="K106" t="str">
            <v>5000.00</v>
          </cell>
          <cell r="L106" t="str">
            <v>399.92</v>
          </cell>
          <cell r="M106" t="str">
            <v>124.98</v>
          </cell>
          <cell r="N106" t="str">
            <v>25.00</v>
          </cell>
          <cell r="O106" t="str">
            <v>0.00</v>
          </cell>
          <cell r="P106" t="str">
            <v>0.00</v>
          </cell>
          <cell r="Q106" t="str">
            <v>0.00</v>
          </cell>
          <cell r="R106" t="str">
            <v>0.00</v>
          </cell>
          <cell r="S106" t="str">
            <v>0.00</v>
          </cell>
          <cell r="T106" t="str">
            <v>0.00</v>
          </cell>
          <cell r="U106" t="str">
            <v>0.00</v>
          </cell>
          <cell r="V106" t="str">
            <v>8400.00</v>
          </cell>
          <cell r="W106" t="str">
            <v>15000.00</v>
          </cell>
          <cell r="X106" t="str">
            <v>1099.80</v>
          </cell>
          <cell r="Y106" t="str">
            <v>0.00</v>
          </cell>
          <cell r="Z106" t="str">
            <v>0.00</v>
          </cell>
          <cell r="AA106" t="str">
            <v>0.00</v>
          </cell>
          <cell r="AB106" t="str">
            <v>0.00</v>
          </cell>
          <cell r="AC106" t="str">
            <v>0.00</v>
          </cell>
          <cell r="AD106" t="str">
            <v>0.00</v>
          </cell>
          <cell r="AE106" t="str">
            <v>0.00</v>
          </cell>
          <cell r="AF106" t="str">
            <v>0.00</v>
          </cell>
          <cell r="AG106" t="str">
            <v>100%</v>
          </cell>
          <cell r="AH106" t="str">
            <v>0.00</v>
          </cell>
          <cell r="AI106" t="str">
            <v>0.00</v>
          </cell>
          <cell r="AJ106" t="str">
            <v>3%</v>
          </cell>
          <cell r="AK106" t="str">
            <v>0.00</v>
          </cell>
          <cell r="AL106" t="str">
            <v>0.00</v>
          </cell>
          <cell r="AM106" t="str">
            <v>0.00</v>
          </cell>
          <cell r="AN106" t="str">
            <v>0.00</v>
          </cell>
          <cell r="AO106">
            <v>0</v>
          </cell>
        </row>
        <row r="107">
          <cell r="B107" t="str">
            <v>印叔军</v>
          </cell>
          <cell r="C107" t="str">
            <v>居民身份证</v>
          </cell>
          <cell r="D107" t="str">
            <v>650108196611091015</v>
          </cell>
          <cell r="E107" t="str">
            <v>650108196611091015</v>
          </cell>
          <cell r="F107" t="str">
            <v>否</v>
          </cell>
          <cell r="G107" t="str">
            <v>正常工资薪金</v>
          </cell>
          <cell r="H107" t="str">
            <v>5774.19</v>
          </cell>
          <cell r="I107" t="str">
            <v>0.00</v>
          </cell>
          <cell r="J107" t="str">
            <v>0.00</v>
          </cell>
          <cell r="K107" t="str">
            <v>5000.00</v>
          </cell>
          <cell r="L107" t="str">
            <v>0.00</v>
          </cell>
          <cell r="M107" t="str">
            <v>0.00</v>
          </cell>
          <cell r="N107" t="str">
            <v>0.00</v>
          </cell>
          <cell r="O107" t="str">
            <v>0.00</v>
          </cell>
          <cell r="P107" t="str">
            <v>0.00</v>
          </cell>
          <cell r="Q107" t="str">
            <v>0.00</v>
          </cell>
          <cell r="R107" t="str">
            <v>0.00</v>
          </cell>
          <cell r="S107" t="str">
            <v>0.00</v>
          </cell>
          <cell r="T107" t="str">
            <v>0.00</v>
          </cell>
          <cell r="U107" t="str">
            <v>0.00</v>
          </cell>
          <cell r="V107" t="str">
            <v>40619.16</v>
          </cell>
          <cell r="W107" t="str">
            <v>40000.00</v>
          </cell>
          <cell r="X107" t="str">
            <v>0.00</v>
          </cell>
          <cell r="Y107" t="str">
            <v>0.00</v>
          </cell>
          <cell r="Z107" t="str">
            <v>0.00</v>
          </cell>
          <cell r="AA107" t="str">
            <v>0.00</v>
          </cell>
          <cell r="AB107" t="str">
            <v>0.00</v>
          </cell>
          <cell r="AC107" t="str">
            <v>0.00</v>
          </cell>
          <cell r="AD107" t="str">
            <v>0.00</v>
          </cell>
          <cell r="AE107" t="str">
            <v>0.00</v>
          </cell>
          <cell r="AF107" t="str">
            <v>0.00</v>
          </cell>
          <cell r="AG107" t="str">
            <v>100%</v>
          </cell>
          <cell r="AH107" t="str">
            <v>0.00</v>
          </cell>
          <cell r="AI107" t="str">
            <v>619.16</v>
          </cell>
          <cell r="AJ107" t="str">
            <v>3%</v>
          </cell>
          <cell r="AK107" t="str">
            <v>0.00</v>
          </cell>
          <cell r="AL107" t="str">
            <v>18.57</v>
          </cell>
          <cell r="AM107" t="str">
            <v>0.00</v>
          </cell>
          <cell r="AN107" t="str">
            <v>16.74</v>
          </cell>
          <cell r="AO107">
            <v>1.83</v>
          </cell>
        </row>
        <row r="108">
          <cell r="B108" t="str">
            <v>杨静</v>
          </cell>
          <cell r="C108" t="str">
            <v>居民身份证</v>
          </cell>
          <cell r="D108" t="str">
            <v>513025197707116528</v>
          </cell>
          <cell r="E108" t="str">
            <v>513025197707116528</v>
          </cell>
          <cell r="F108" t="str">
            <v>否</v>
          </cell>
          <cell r="G108" t="str">
            <v>正常工资薪金</v>
          </cell>
          <cell r="H108" t="str">
            <v>2600.00</v>
          </cell>
          <cell r="I108" t="str">
            <v>0.00</v>
          </cell>
          <cell r="J108" t="str">
            <v>0.00</v>
          </cell>
          <cell r="K108" t="str">
            <v>5000.00</v>
          </cell>
          <cell r="L108" t="str">
            <v>0.00</v>
          </cell>
          <cell r="M108" t="str">
            <v>0.00</v>
          </cell>
          <cell r="N108" t="str">
            <v>0.00</v>
          </cell>
          <cell r="O108" t="str">
            <v>0.00</v>
          </cell>
          <cell r="P108" t="str">
            <v>0.00</v>
          </cell>
          <cell r="Q108" t="str">
            <v>0.00</v>
          </cell>
          <cell r="R108" t="str">
            <v>0.00</v>
          </cell>
          <cell r="S108" t="str">
            <v>0.00</v>
          </cell>
          <cell r="T108" t="str">
            <v>0.00</v>
          </cell>
          <cell r="U108" t="str">
            <v>0.00</v>
          </cell>
          <cell r="V108" t="str">
            <v>4853.33</v>
          </cell>
          <cell r="W108" t="str">
            <v>15000.00</v>
          </cell>
          <cell r="X108" t="str">
            <v>0.00</v>
          </cell>
          <cell r="Y108" t="str">
            <v>0.00</v>
          </cell>
          <cell r="Z108" t="str">
            <v>0.00</v>
          </cell>
          <cell r="AA108" t="str">
            <v>0.00</v>
          </cell>
          <cell r="AB108" t="str">
            <v>0.00</v>
          </cell>
          <cell r="AC108" t="str">
            <v>0.00</v>
          </cell>
          <cell r="AD108" t="str">
            <v>0.00</v>
          </cell>
          <cell r="AE108" t="str">
            <v>0.00</v>
          </cell>
          <cell r="AF108" t="str">
            <v>0.00</v>
          </cell>
          <cell r="AG108" t="str">
            <v>100%</v>
          </cell>
          <cell r="AH108" t="str">
            <v>0.00</v>
          </cell>
          <cell r="AI108" t="str">
            <v>0.00</v>
          </cell>
          <cell r="AJ108" t="str">
            <v>3%</v>
          </cell>
          <cell r="AK108" t="str">
            <v>0.00</v>
          </cell>
          <cell r="AL108" t="str">
            <v>0.00</v>
          </cell>
          <cell r="AM108" t="str">
            <v>0.00</v>
          </cell>
          <cell r="AN108" t="str">
            <v>0.00</v>
          </cell>
          <cell r="AO108">
            <v>0</v>
          </cell>
        </row>
        <row r="109">
          <cell r="B109" t="str">
            <v>刘桂云</v>
          </cell>
          <cell r="C109" t="str">
            <v>居民身份证</v>
          </cell>
          <cell r="D109" t="str">
            <v>370827197206262022</v>
          </cell>
          <cell r="E109" t="str">
            <v>370827197206262022</v>
          </cell>
          <cell r="F109" t="str">
            <v>否</v>
          </cell>
          <cell r="G109" t="str">
            <v>正常工资薪金</v>
          </cell>
          <cell r="H109" t="str">
            <v>3104.84</v>
          </cell>
          <cell r="I109" t="str">
            <v>0.00</v>
          </cell>
          <cell r="J109" t="str">
            <v>0.00</v>
          </cell>
          <cell r="K109" t="str">
            <v>5000.00</v>
          </cell>
          <cell r="L109" t="str">
            <v>0.00</v>
          </cell>
          <cell r="M109" t="str">
            <v>0.00</v>
          </cell>
          <cell r="N109" t="str">
            <v>0.00</v>
          </cell>
          <cell r="O109" t="str">
            <v>0.00</v>
          </cell>
          <cell r="P109" t="str">
            <v>0.00</v>
          </cell>
          <cell r="Q109" t="str">
            <v>0.00</v>
          </cell>
          <cell r="R109" t="str">
            <v>0.00</v>
          </cell>
          <cell r="S109" t="str">
            <v>0.00</v>
          </cell>
          <cell r="T109" t="str">
            <v>0.00</v>
          </cell>
          <cell r="U109" t="str">
            <v>0.00</v>
          </cell>
          <cell r="V109" t="str">
            <v>24961.30</v>
          </cell>
          <cell r="W109" t="str">
            <v>40000.00</v>
          </cell>
          <cell r="X109" t="str">
            <v>0.00</v>
          </cell>
          <cell r="Y109" t="str">
            <v>0.00</v>
          </cell>
          <cell r="Z109" t="str">
            <v>0.00</v>
          </cell>
          <cell r="AA109" t="str">
            <v>0.00</v>
          </cell>
          <cell r="AB109" t="str">
            <v>0.00</v>
          </cell>
          <cell r="AC109" t="str">
            <v>0.00</v>
          </cell>
          <cell r="AD109" t="str">
            <v>0.00</v>
          </cell>
          <cell r="AE109" t="str">
            <v>0.00</v>
          </cell>
          <cell r="AF109" t="str">
            <v>0.00</v>
          </cell>
          <cell r="AG109" t="str">
            <v>100%</v>
          </cell>
          <cell r="AH109" t="str">
            <v>0.00</v>
          </cell>
          <cell r="AI109" t="str">
            <v>0.00</v>
          </cell>
          <cell r="AJ109" t="str">
            <v>3%</v>
          </cell>
          <cell r="AK109" t="str">
            <v>0.00</v>
          </cell>
          <cell r="AL109" t="str">
            <v>0.00</v>
          </cell>
          <cell r="AM109" t="str">
            <v>0.00</v>
          </cell>
          <cell r="AN109" t="str">
            <v>0.00</v>
          </cell>
          <cell r="AO109">
            <v>0</v>
          </cell>
        </row>
        <row r="110">
          <cell r="B110" t="str">
            <v>马万军</v>
          </cell>
          <cell r="C110" t="str">
            <v>居民身份证</v>
          </cell>
          <cell r="D110" t="str">
            <v>652322196802252512</v>
          </cell>
          <cell r="E110" t="str">
            <v>652322196802252512</v>
          </cell>
          <cell r="F110" t="str">
            <v>否</v>
          </cell>
          <cell r="G110" t="str">
            <v>正常工资薪金</v>
          </cell>
          <cell r="H110" t="str">
            <v>2596.77</v>
          </cell>
          <cell r="I110" t="str">
            <v>0.00</v>
          </cell>
          <cell r="J110" t="str">
            <v>0.00</v>
          </cell>
          <cell r="K110" t="str">
            <v>5000.00</v>
          </cell>
          <cell r="L110" t="str">
            <v>0.00</v>
          </cell>
          <cell r="M110" t="str">
            <v>0.00</v>
          </cell>
          <cell r="N110" t="str">
            <v>0.00</v>
          </cell>
          <cell r="O110" t="str">
            <v>0.00</v>
          </cell>
          <cell r="P110" t="str">
            <v>0.00</v>
          </cell>
          <cell r="Q110" t="str">
            <v>0.00</v>
          </cell>
          <cell r="R110" t="str">
            <v>0.00</v>
          </cell>
          <cell r="S110" t="str">
            <v>0.00</v>
          </cell>
          <cell r="T110" t="str">
            <v>0.00</v>
          </cell>
          <cell r="U110" t="str">
            <v>0.00</v>
          </cell>
          <cell r="V110" t="str">
            <v>2596.77</v>
          </cell>
          <cell r="W110" t="str">
            <v>10000.00</v>
          </cell>
          <cell r="X110" t="str">
            <v>0.00</v>
          </cell>
          <cell r="Y110" t="str">
            <v>0.00</v>
          </cell>
          <cell r="Z110" t="str">
            <v>0.00</v>
          </cell>
          <cell r="AA110" t="str">
            <v>0.00</v>
          </cell>
          <cell r="AB110" t="str">
            <v>0.00</v>
          </cell>
          <cell r="AC110" t="str">
            <v>0.00</v>
          </cell>
          <cell r="AD110" t="str">
            <v>0.00</v>
          </cell>
          <cell r="AE110" t="str">
            <v>0.00</v>
          </cell>
          <cell r="AF110" t="str">
            <v>0.00</v>
          </cell>
          <cell r="AG110" t="str">
            <v>100%</v>
          </cell>
          <cell r="AH110" t="str">
            <v>0.00</v>
          </cell>
          <cell r="AI110" t="str">
            <v>0.00</v>
          </cell>
          <cell r="AJ110" t="str">
            <v>3%</v>
          </cell>
          <cell r="AK110" t="str">
            <v>0.00</v>
          </cell>
          <cell r="AL110" t="str">
            <v>0.00</v>
          </cell>
          <cell r="AM110" t="str">
            <v>0.00</v>
          </cell>
          <cell r="AN110" t="str">
            <v>0.00</v>
          </cell>
          <cell r="AO110">
            <v>0</v>
          </cell>
        </row>
        <row r="111">
          <cell r="B111" t="str">
            <v>窦伟</v>
          </cell>
          <cell r="C111" t="str">
            <v>居民身份证</v>
          </cell>
          <cell r="D111" t="str">
            <v>654223198206052110</v>
          </cell>
          <cell r="E111" t="str">
            <v>654223198206052110</v>
          </cell>
          <cell r="F111" t="str">
            <v>否</v>
          </cell>
          <cell r="G111" t="str">
            <v>正常工资薪金</v>
          </cell>
          <cell r="H111" t="str">
            <v>5975.81</v>
          </cell>
          <cell r="I111" t="str">
            <v>0.00</v>
          </cell>
          <cell r="J111" t="str">
            <v>0.00</v>
          </cell>
          <cell r="K111" t="str">
            <v>5000.00</v>
          </cell>
          <cell r="L111" t="str">
            <v>399.92</v>
          </cell>
          <cell r="M111" t="str">
            <v>124.98</v>
          </cell>
          <cell r="N111" t="str">
            <v>25.00</v>
          </cell>
          <cell r="O111" t="str">
            <v>104.00</v>
          </cell>
          <cell r="P111" t="str">
            <v>0.00</v>
          </cell>
          <cell r="Q111" t="str">
            <v>0.00</v>
          </cell>
          <cell r="R111" t="str">
            <v>0.00</v>
          </cell>
          <cell r="S111" t="str">
            <v>0.00</v>
          </cell>
          <cell r="T111" t="str">
            <v>0.00</v>
          </cell>
          <cell r="U111" t="str">
            <v>0.00</v>
          </cell>
          <cell r="V111" t="str">
            <v>14572.58</v>
          </cell>
          <cell r="W111" t="str">
            <v>20000.00</v>
          </cell>
          <cell r="X111" t="str">
            <v>1288.80</v>
          </cell>
          <cell r="Y111" t="str">
            <v>0.00</v>
          </cell>
          <cell r="Z111" t="str">
            <v>0.00</v>
          </cell>
          <cell r="AA111" t="str">
            <v>0.00</v>
          </cell>
          <cell r="AB111" t="str">
            <v>0.00</v>
          </cell>
          <cell r="AC111" t="str">
            <v>0.00</v>
          </cell>
          <cell r="AD111" t="str">
            <v>0.00</v>
          </cell>
          <cell r="AE111" t="str">
            <v>0.00</v>
          </cell>
          <cell r="AF111" t="str">
            <v>0.00</v>
          </cell>
          <cell r="AG111" t="str">
            <v>100%</v>
          </cell>
          <cell r="AH111" t="str">
            <v>0.00</v>
          </cell>
          <cell r="AI111" t="str">
            <v>0.00</v>
          </cell>
          <cell r="AJ111" t="str">
            <v>3%</v>
          </cell>
          <cell r="AK111" t="str">
            <v>0.00</v>
          </cell>
          <cell r="AL111" t="str">
            <v>0.00</v>
          </cell>
          <cell r="AM111" t="str">
            <v>0.00</v>
          </cell>
          <cell r="AN111" t="str">
            <v>0.00</v>
          </cell>
          <cell r="AO111">
            <v>0</v>
          </cell>
        </row>
        <row r="112">
          <cell r="B112" t="str">
            <v>古丽加马力·艾买提</v>
          </cell>
          <cell r="C112" t="str">
            <v>居民身份证</v>
          </cell>
          <cell r="D112" t="str">
            <v>650105198606091328</v>
          </cell>
          <cell r="E112" t="str">
            <v>650105198606091328</v>
          </cell>
          <cell r="F112" t="str">
            <v>否</v>
          </cell>
          <cell r="G112" t="str">
            <v>正常工资薪金</v>
          </cell>
          <cell r="H112" t="str">
            <v>3800.00</v>
          </cell>
          <cell r="I112" t="str">
            <v>0.00</v>
          </cell>
          <cell r="J112" t="str">
            <v>0.00</v>
          </cell>
          <cell r="K112" t="str">
            <v>5000.00</v>
          </cell>
          <cell r="L112" t="str">
            <v>0.00</v>
          </cell>
          <cell r="M112" t="str">
            <v>0.00</v>
          </cell>
          <cell r="N112" t="str">
            <v>0.00</v>
          </cell>
          <cell r="O112" t="str">
            <v>0.00</v>
          </cell>
          <cell r="P112" t="str">
            <v>0.00</v>
          </cell>
          <cell r="Q112" t="str">
            <v>0.00</v>
          </cell>
          <cell r="R112" t="str">
            <v>0.00</v>
          </cell>
          <cell r="S112" t="str">
            <v>0.00</v>
          </cell>
          <cell r="T112" t="str">
            <v>0.00</v>
          </cell>
          <cell r="U112" t="str">
            <v>0.00</v>
          </cell>
          <cell r="V112" t="str">
            <v>4306.67</v>
          </cell>
          <cell r="W112" t="str">
            <v>15000.00</v>
          </cell>
          <cell r="X112" t="str">
            <v>0.00</v>
          </cell>
          <cell r="Y112" t="str">
            <v>0.00</v>
          </cell>
          <cell r="Z112" t="str">
            <v>0.00</v>
          </cell>
          <cell r="AA112" t="str">
            <v>0.00</v>
          </cell>
          <cell r="AB112" t="str">
            <v>0.00</v>
          </cell>
          <cell r="AC112" t="str">
            <v>0.00</v>
          </cell>
          <cell r="AD112" t="str">
            <v>0.00</v>
          </cell>
          <cell r="AE112" t="str">
            <v>0.00</v>
          </cell>
          <cell r="AF112" t="str">
            <v>0.00</v>
          </cell>
          <cell r="AG112" t="str">
            <v>100%</v>
          </cell>
          <cell r="AH112" t="str">
            <v>0.00</v>
          </cell>
          <cell r="AI112" t="str">
            <v>0.00</v>
          </cell>
          <cell r="AJ112" t="str">
            <v>3%</v>
          </cell>
          <cell r="AK112" t="str">
            <v>0.00</v>
          </cell>
          <cell r="AL112" t="str">
            <v>0.00</v>
          </cell>
          <cell r="AM112" t="str">
            <v>0.00</v>
          </cell>
          <cell r="AN112" t="str">
            <v>0.00</v>
          </cell>
          <cell r="AO112">
            <v>0</v>
          </cell>
        </row>
        <row r="113">
          <cell r="B113" t="str">
            <v>鲁燕</v>
          </cell>
          <cell r="C113" t="str">
            <v>居民身份证</v>
          </cell>
          <cell r="D113" t="str">
            <v>659001198304153420</v>
          </cell>
          <cell r="E113" t="str">
            <v>659001198304153420</v>
          </cell>
          <cell r="F113" t="str">
            <v>否</v>
          </cell>
          <cell r="G113" t="str">
            <v>正常工资薪金</v>
          </cell>
          <cell r="H113" t="str">
            <v>367.74</v>
          </cell>
          <cell r="I113" t="str">
            <v>0.00</v>
          </cell>
          <cell r="J113" t="str">
            <v>0.00</v>
          </cell>
          <cell r="K113" t="str">
            <v>5000.00</v>
          </cell>
          <cell r="L113" t="str">
            <v>0.00</v>
          </cell>
          <cell r="M113" t="str">
            <v>0.00</v>
          </cell>
          <cell r="N113" t="str">
            <v>0.00</v>
          </cell>
          <cell r="O113" t="str">
            <v>0.00</v>
          </cell>
          <cell r="P113" t="str">
            <v>0.00</v>
          </cell>
          <cell r="Q113" t="str">
            <v>0.00</v>
          </cell>
          <cell r="R113" t="str">
            <v>0.00</v>
          </cell>
          <cell r="S113" t="str">
            <v>0.00</v>
          </cell>
          <cell r="T113" t="str">
            <v>0.00</v>
          </cell>
          <cell r="U113" t="str">
            <v>0.00</v>
          </cell>
          <cell r="V113" t="str">
            <v>3187.09</v>
          </cell>
          <cell r="W113" t="str">
            <v>20000.00</v>
          </cell>
          <cell r="X113" t="str">
            <v>0.00</v>
          </cell>
          <cell r="Y113" t="str">
            <v>0.00</v>
          </cell>
          <cell r="Z113" t="str">
            <v>0.00</v>
          </cell>
          <cell r="AA113" t="str">
            <v>0.00</v>
          </cell>
          <cell r="AB113" t="str">
            <v>0.00</v>
          </cell>
          <cell r="AC113" t="str">
            <v>0.00</v>
          </cell>
          <cell r="AD113" t="str">
            <v>0.00</v>
          </cell>
          <cell r="AE113" t="str">
            <v>0.00</v>
          </cell>
          <cell r="AF113" t="str">
            <v>0.00</v>
          </cell>
          <cell r="AG113" t="str">
            <v>100%</v>
          </cell>
          <cell r="AH113" t="str">
            <v>0.00</v>
          </cell>
          <cell r="AI113" t="str">
            <v>0.00</v>
          </cell>
          <cell r="AJ113" t="str">
            <v>3%</v>
          </cell>
          <cell r="AK113" t="str">
            <v>0.00</v>
          </cell>
          <cell r="AL113" t="str">
            <v>0.00</v>
          </cell>
          <cell r="AM113" t="str">
            <v>0.00</v>
          </cell>
          <cell r="AN113" t="str">
            <v>0.00</v>
          </cell>
          <cell r="AO113">
            <v>0</v>
          </cell>
        </row>
        <row r="114">
          <cell r="B114" t="str">
            <v>李英</v>
          </cell>
          <cell r="C114" t="str">
            <v>居民身份证</v>
          </cell>
          <cell r="D114" t="str">
            <v>650108196611161028</v>
          </cell>
          <cell r="E114" t="str">
            <v>650108196611161028</v>
          </cell>
          <cell r="F114" t="str">
            <v>否</v>
          </cell>
          <cell r="G114" t="str">
            <v>正常工资薪金</v>
          </cell>
          <cell r="H114" t="str">
            <v>3217.74</v>
          </cell>
          <cell r="I114" t="str">
            <v>0.00</v>
          </cell>
          <cell r="J114" t="str">
            <v>0.00</v>
          </cell>
          <cell r="K114" t="str">
            <v>5000.00</v>
          </cell>
          <cell r="L114" t="str">
            <v>0.00</v>
          </cell>
          <cell r="M114" t="str">
            <v>0.00</v>
          </cell>
          <cell r="N114" t="str">
            <v>0.00</v>
          </cell>
          <cell r="O114" t="str">
            <v>0.00</v>
          </cell>
          <cell r="P114" t="str">
            <v>0.00</v>
          </cell>
          <cell r="Q114" t="str">
            <v>0.00</v>
          </cell>
          <cell r="R114" t="str">
            <v>0.00</v>
          </cell>
          <cell r="S114" t="str">
            <v>0.00</v>
          </cell>
          <cell r="T114" t="str">
            <v>0.00</v>
          </cell>
          <cell r="U114" t="str">
            <v>0.00</v>
          </cell>
          <cell r="V114" t="str">
            <v>19551.70</v>
          </cell>
          <cell r="W114" t="str">
            <v>35000.00</v>
          </cell>
          <cell r="X114" t="str">
            <v>0.00</v>
          </cell>
          <cell r="Y114" t="str">
            <v>0.00</v>
          </cell>
          <cell r="Z114" t="str">
            <v>0.00</v>
          </cell>
          <cell r="AA114" t="str">
            <v>0.00</v>
          </cell>
          <cell r="AB114" t="str">
            <v>0.00</v>
          </cell>
          <cell r="AC114" t="str">
            <v>0.00</v>
          </cell>
          <cell r="AD114" t="str">
            <v>0.00</v>
          </cell>
          <cell r="AE114" t="str">
            <v>0.00</v>
          </cell>
          <cell r="AF114" t="str">
            <v>0.00</v>
          </cell>
          <cell r="AG114" t="str">
            <v>100%</v>
          </cell>
          <cell r="AH114" t="str">
            <v>0.00</v>
          </cell>
          <cell r="AI114" t="str">
            <v>0.00</v>
          </cell>
          <cell r="AJ114" t="str">
            <v>3%</v>
          </cell>
          <cell r="AK114" t="str">
            <v>0.00</v>
          </cell>
          <cell r="AL114" t="str">
            <v>0.00</v>
          </cell>
          <cell r="AM114" t="str">
            <v>0.00</v>
          </cell>
          <cell r="AN114" t="str">
            <v>0.00</v>
          </cell>
          <cell r="AO114">
            <v>0</v>
          </cell>
        </row>
        <row r="115">
          <cell r="B115" t="str">
            <v>李春红</v>
          </cell>
          <cell r="C115" t="str">
            <v>居民身份证</v>
          </cell>
          <cell r="D115" t="str">
            <v>650300197206081221</v>
          </cell>
          <cell r="E115" t="str">
            <v>650300197206081221</v>
          </cell>
          <cell r="F115" t="str">
            <v>否</v>
          </cell>
          <cell r="G115" t="str">
            <v>正常工资薪金</v>
          </cell>
          <cell r="H115" t="str">
            <v>1600.00</v>
          </cell>
          <cell r="I115" t="str">
            <v>0.00</v>
          </cell>
          <cell r="J115" t="str">
            <v>0.00</v>
          </cell>
          <cell r="K115" t="str">
            <v>5000.00</v>
          </cell>
          <cell r="L115" t="str">
            <v>0.00</v>
          </cell>
          <cell r="M115" t="str">
            <v>0.00</v>
          </cell>
          <cell r="N115" t="str">
            <v>0.00</v>
          </cell>
          <cell r="O115" t="str">
            <v>0.00</v>
          </cell>
          <cell r="P115" t="str">
            <v>0.00</v>
          </cell>
          <cell r="Q115" t="str">
            <v>0.00</v>
          </cell>
          <cell r="R115" t="str">
            <v>0.00</v>
          </cell>
          <cell r="S115" t="str">
            <v>0.00</v>
          </cell>
          <cell r="T115" t="str">
            <v>0.00</v>
          </cell>
          <cell r="U115" t="str">
            <v>0.00</v>
          </cell>
          <cell r="V115" t="str">
            <v>5173.33</v>
          </cell>
          <cell r="W115" t="str">
            <v>25000.00</v>
          </cell>
          <cell r="X115" t="str">
            <v>0.00</v>
          </cell>
          <cell r="Y115" t="str">
            <v>0.00</v>
          </cell>
          <cell r="Z115" t="str">
            <v>0.00</v>
          </cell>
          <cell r="AA115" t="str">
            <v>0.00</v>
          </cell>
          <cell r="AB115" t="str">
            <v>0.00</v>
          </cell>
          <cell r="AC115" t="str">
            <v>0.00</v>
          </cell>
          <cell r="AD115" t="str">
            <v>0.00</v>
          </cell>
          <cell r="AE115" t="str">
            <v>0.00</v>
          </cell>
          <cell r="AF115" t="str">
            <v>0.00</v>
          </cell>
          <cell r="AG115" t="str">
            <v>100%</v>
          </cell>
          <cell r="AH115" t="str">
            <v>0.00</v>
          </cell>
          <cell r="AI115" t="str">
            <v>0.00</v>
          </cell>
          <cell r="AJ115" t="str">
            <v>3%</v>
          </cell>
          <cell r="AK115" t="str">
            <v>0.00</v>
          </cell>
          <cell r="AL115" t="str">
            <v>0.00</v>
          </cell>
          <cell r="AM115" t="str">
            <v>0.00</v>
          </cell>
          <cell r="AN115" t="str">
            <v>0.00</v>
          </cell>
          <cell r="AO115">
            <v>0</v>
          </cell>
        </row>
        <row r="116">
          <cell r="B116" t="str">
            <v>龚庆慧</v>
          </cell>
          <cell r="C116" t="str">
            <v>居民身份证</v>
          </cell>
          <cell r="D116" t="str">
            <v>612430197001180742</v>
          </cell>
          <cell r="E116" t="str">
            <v>612430197001180742</v>
          </cell>
          <cell r="F116" t="str">
            <v>否</v>
          </cell>
          <cell r="G116" t="str">
            <v>正常工资薪金</v>
          </cell>
          <cell r="H116" t="str">
            <v>1645.16</v>
          </cell>
          <cell r="I116" t="str">
            <v>0.00</v>
          </cell>
          <cell r="J116" t="str">
            <v>0.00</v>
          </cell>
          <cell r="K116" t="str">
            <v>5000.00</v>
          </cell>
          <cell r="L116" t="str">
            <v>0.00</v>
          </cell>
          <cell r="M116" t="str">
            <v>0.00</v>
          </cell>
          <cell r="N116" t="str">
            <v>0.00</v>
          </cell>
          <cell r="O116" t="str">
            <v>0.00</v>
          </cell>
          <cell r="P116" t="str">
            <v>0.00</v>
          </cell>
          <cell r="Q116" t="str">
            <v>0.00</v>
          </cell>
          <cell r="R116" t="str">
            <v>0.00</v>
          </cell>
          <cell r="S116" t="str">
            <v>0.00</v>
          </cell>
          <cell r="T116" t="str">
            <v>0.00</v>
          </cell>
          <cell r="U116" t="str">
            <v>0.00</v>
          </cell>
          <cell r="V116" t="str">
            <v>4745.16</v>
          </cell>
          <cell r="W116" t="str">
            <v>15000.00</v>
          </cell>
          <cell r="X116" t="str">
            <v>0.00</v>
          </cell>
          <cell r="Y116" t="str">
            <v>0.00</v>
          </cell>
          <cell r="Z116" t="str">
            <v>0.00</v>
          </cell>
          <cell r="AA116" t="str">
            <v>0.00</v>
          </cell>
          <cell r="AB116" t="str">
            <v>0.00</v>
          </cell>
          <cell r="AC116" t="str">
            <v>0.00</v>
          </cell>
          <cell r="AD116" t="str">
            <v>0.00</v>
          </cell>
          <cell r="AE116" t="str">
            <v>0.00</v>
          </cell>
          <cell r="AF116" t="str">
            <v>0.00</v>
          </cell>
          <cell r="AG116" t="str">
            <v>100%</v>
          </cell>
          <cell r="AH116" t="str">
            <v>0.00</v>
          </cell>
          <cell r="AI116" t="str">
            <v>0.00</v>
          </cell>
          <cell r="AJ116" t="str">
            <v>3%</v>
          </cell>
          <cell r="AK116" t="str">
            <v>0.00</v>
          </cell>
          <cell r="AL116" t="str">
            <v>0.00</v>
          </cell>
          <cell r="AM116" t="str">
            <v>0.00</v>
          </cell>
          <cell r="AN116" t="str">
            <v>0.00</v>
          </cell>
          <cell r="AO116">
            <v>0</v>
          </cell>
        </row>
        <row r="117">
          <cell r="B117" t="str">
            <v>美热班·艾拜都</v>
          </cell>
          <cell r="C117" t="str">
            <v>居民身份证</v>
          </cell>
          <cell r="D117" t="str">
            <v>650105198509200721</v>
          </cell>
          <cell r="E117" t="str">
            <v>650105198509200721</v>
          </cell>
          <cell r="F117" t="str">
            <v>否</v>
          </cell>
          <cell r="G117" t="str">
            <v>正常工资薪金</v>
          </cell>
          <cell r="H117" t="str">
            <v>1829.03</v>
          </cell>
          <cell r="I117" t="str">
            <v>0.00</v>
          </cell>
          <cell r="J117" t="str">
            <v>0.00</v>
          </cell>
          <cell r="K117" t="str">
            <v>5000.00</v>
          </cell>
          <cell r="L117" t="str">
            <v>0.00</v>
          </cell>
          <cell r="M117" t="str">
            <v>0.00</v>
          </cell>
          <cell r="N117" t="str">
            <v>0.00</v>
          </cell>
          <cell r="O117" t="str">
            <v>0.00</v>
          </cell>
          <cell r="P117" t="str">
            <v>0.00</v>
          </cell>
          <cell r="Q117" t="str">
            <v>0.00</v>
          </cell>
          <cell r="R117" t="str">
            <v>0.00</v>
          </cell>
          <cell r="S117" t="str">
            <v>0.00</v>
          </cell>
          <cell r="T117" t="str">
            <v>0.00</v>
          </cell>
          <cell r="U117" t="str">
            <v>0.00</v>
          </cell>
          <cell r="V117" t="str">
            <v>8129.03</v>
          </cell>
          <cell r="W117" t="str">
            <v>20000.00</v>
          </cell>
          <cell r="X117" t="str">
            <v>1099.80</v>
          </cell>
          <cell r="Y117" t="str">
            <v>0.00</v>
          </cell>
          <cell r="Z117" t="str">
            <v>0.00</v>
          </cell>
          <cell r="AA117" t="str">
            <v>0.00</v>
          </cell>
          <cell r="AB117" t="str">
            <v>0.00</v>
          </cell>
          <cell r="AC117" t="str">
            <v>0.00</v>
          </cell>
          <cell r="AD117" t="str">
            <v>0.00</v>
          </cell>
          <cell r="AE117" t="str">
            <v>0.00</v>
          </cell>
          <cell r="AF117" t="str">
            <v>0.00</v>
          </cell>
          <cell r="AG117" t="str">
            <v>100%</v>
          </cell>
          <cell r="AH117" t="str">
            <v>0.00</v>
          </cell>
          <cell r="AI117" t="str">
            <v>0.00</v>
          </cell>
          <cell r="AJ117" t="str">
            <v>3%</v>
          </cell>
          <cell r="AK117" t="str">
            <v>0.00</v>
          </cell>
          <cell r="AL117" t="str">
            <v>0.00</v>
          </cell>
          <cell r="AM117" t="str">
            <v>0.00</v>
          </cell>
          <cell r="AN117" t="str">
            <v>0.00</v>
          </cell>
          <cell r="AO117">
            <v>0</v>
          </cell>
        </row>
        <row r="118">
          <cell r="B118" t="str">
            <v>苏文花</v>
          </cell>
          <cell r="C118" t="str">
            <v>居民身份证</v>
          </cell>
          <cell r="D118" t="str">
            <v>650108196712271023</v>
          </cell>
          <cell r="E118" t="str">
            <v>650108196712271023</v>
          </cell>
          <cell r="F118" t="str">
            <v>否</v>
          </cell>
          <cell r="G118" t="str">
            <v>正常工资薪金</v>
          </cell>
          <cell r="H118" t="str">
            <v>3048.39</v>
          </cell>
          <cell r="I118" t="str">
            <v>0.00</v>
          </cell>
          <cell r="J118" t="str">
            <v>0.00</v>
          </cell>
          <cell r="K118" t="str">
            <v>5000.00</v>
          </cell>
          <cell r="L118" t="str">
            <v>0.00</v>
          </cell>
          <cell r="M118" t="str">
            <v>0.00</v>
          </cell>
          <cell r="N118" t="str">
            <v>0.00</v>
          </cell>
          <cell r="O118" t="str">
            <v>0.00</v>
          </cell>
          <cell r="P118" t="str">
            <v>0.00</v>
          </cell>
          <cell r="Q118" t="str">
            <v>0.00</v>
          </cell>
          <cell r="R118" t="str">
            <v>0.00</v>
          </cell>
          <cell r="S118" t="str">
            <v>0.00</v>
          </cell>
          <cell r="T118" t="str">
            <v>0.00</v>
          </cell>
          <cell r="U118" t="str">
            <v>0.00</v>
          </cell>
          <cell r="V118" t="str">
            <v>25640.71</v>
          </cell>
          <cell r="W118" t="str">
            <v>40000.00</v>
          </cell>
          <cell r="X118" t="str">
            <v>0.00</v>
          </cell>
          <cell r="Y118" t="str">
            <v>0.00</v>
          </cell>
          <cell r="Z118" t="str">
            <v>0.00</v>
          </cell>
          <cell r="AA118" t="str">
            <v>0.00</v>
          </cell>
          <cell r="AB118" t="str">
            <v>0.00</v>
          </cell>
          <cell r="AC118" t="str">
            <v>0.00</v>
          </cell>
          <cell r="AD118" t="str">
            <v>0.00</v>
          </cell>
          <cell r="AE118" t="str">
            <v>0.00</v>
          </cell>
          <cell r="AF118" t="str">
            <v>0.00</v>
          </cell>
          <cell r="AG118" t="str">
            <v>100%</v>
          </cell>
          <cell r="AH118" t="str">
            <v>0.00</v>
          </cell>
          <cell r="AI118" t="str">
            <v>0.00</v>
          </cell>
          <cell r="AJ118" t="str">
            <v>3%</v>
          </cell>
          <cell r="AK118" t="str">
            <v>0.00</v>
          </cell>
          <cell r="AL118" t="str">
            <v>0.00</v>
          </cell>
          <cell r="AM118" t="str">
            <v>0.00</v>
          </cell>
          <cell r="AN118" t="str">
            <v>0.00</v>
          </cell>
          <cell r="AO118">
            <v>0</v>
          </cell>
        </row>
        <row r="119">
          <cell r="B119" t="str">
            <v>杨淑花</v>
          </cell>
          <cell r="C119" t="str">
            <v>居民身份证</v>
          </cell>
          <cell r="D119" t="str">
            <v>652322197709052545</v>
          </cell>
          <cell r="E119" t="str">
            <v>652322197709052545</v>
          </cell>
          <cell r="F119" t="str">
            <v>否</v>
          </cell>
          <cell r="G119" t="str">
            <v>正常工资薪金</v>
          </cell>
          <cell r="H119" t="str">
            <v>2370.97</v>
          </cell>
          <cell r="I119" t="str">
            <v>0.00</v>
          </cell>
          <cell r="J119" t="str">
            <v>0.00</v>
          </cell>
          <cell r="K119" t="str">
            <v>5000.00</v>
          </cell>
          <cell r="L119" t="str">
            <v>0.00</v>
          </cell>
          <cell r="M119" t="str">
            <v>0.00</v>
          </cell>
          <cell r="N119" t="str">
            <v>0.00</v>
          </cell>
          <cell r="O119" t="str">
            <v>0.00</v>
          </cell>
          <cell r="P119" t="str">
            <v>0.00</v>
          </cell>
          <cell r="Q119" t="str">
            <v>0.00</v>
          </cell>
          <cell r="R119" t="str">
            <v>0.00</v>
          </cell>
          <cell r="S119" t="str">
            <v>0.00</v>
          </cell>
          <cell r="T119" t="str">
            <v>0.00</v>
          </cell>
          <cell r="U119" t="str">
            <v>0.00</v>
          </cell>
          <cell r="V119" t="str">
            <v>10770.97</v>
          </cell>
          <cell r="W119" t="str">
            <v>25000.00</v>
          </cell>
          <cell r="X119" t="str">
            <v>0.00</v>
          </cell>
          <cell r="Y119" t="str">
            <v>0.00</v>
          </cell>
          <cell r="Z119" t="str">
            <v>0.00</v>
          </cell>
          <cell r="AA119" t="str">
            <v>0.00</v>
          </cell>
          <cell r="AB119" t="str">
            <v>0.00</v>
          </cell>
          <cell r="AC119" t="str">
            <v>0.00</v>
          </cell>
          <cell r="AD119" t="str">
            <v>0.00</v>
          </cell>
          <cell r="AE119" t="str">
            <v>0.00</v>
          </cell>
          <cell r="AF119" t="str">
            <v>0.00</v>
          </cell>
          <cell r="AG119" t="str">
            <v>100%</v>
          </cell>
          <cell r="AH119" t="str">
            <v>0.00</v>
          </cell>
          <cell r="AI119" t="str">
            <v>0.00</v>
          </cell>
          <cell r="AJ119" t="str">
            <v>3%</v>
          </cell>
          <cell r="AK119" t="str">
            <v>0.00</v>
          </cell>
          <cell r="AL119" t="str">
            <v>0.00</v>
          </cell>
          <cell r="AM119" t="str">
            <v>0.00</v>
          </cell>
          <cell r="AN119" t="str">
            <v>0.00</v>
          </cell>
          <cell r="AO119">
            <v>0</v>
          </cell>
        </row>
        <row r="120">
          <cell r="B120" t="str">
            <v>钟胜元</v>
          </cell>
          <cell r="C120" t="str">
            <v>居民身份证</v>
          </cell>
          <cell r="D120" t="str">
            <v>512222197212145280</v>
          </cell>
          <cell r="E120" t="str">
            <v>512222197212145280</v>
          </cell>
          <cell r="F120" t="str">
            <v>否</v>
          </cell>
          <cell r="G120" t="str">
            <v>正常工资薪金</v>
          </cell>
          <cell r="H120" t="str">
            <v>2310.64</v>
          </cell>
          <cell r="I120" t="str">
            <v>0.00</v>
          </cell>
          <cell r="J120" t="str">
            <v>0.00</v>
          </cell>
          <cell r="K120" t="str">
            <v>5000.00</v>
          </cell>
          <cell r="L120" t="str">
            <v>0.00</v>
          </cell>
          <cell r="M120" t="str">
            <v>0.00</v>
          </cell>
          <cell r="N120" t="str">
            <v>0.00</v>
          </cell>
          <cell r="O120" t="str">
            <v>0.00</v>
          </cell>
          <cell r="P120" t="str">
            <v>0.00</v>
          </cell>
          <cell r="Q120" t="str">
            <v>0.00</v>
          </cell>
          <cell r="R120" t="str">
            <v>0.00</v>
          </cell>
          <cell r="S120" t="str">
            <v>0.00</v>
          </cell>
          <cell r="T120" t="str">
            <v>0.00</v>
          </cell>
          <cell r="U120" t="str">
            <v>0.00</v>
          </cell>
          <cell r="V120" t="str">
            <v>16242.35</v>
          </cell>
          <cell r="W120" t="str">
            <v>35000.00</v>
          </cell>
          <cell r="X120" t="str">
            <v>0.00</v>
          </cell>
          <cell r="Y120" t="str">
            <v>0.00</v>
          </cell>
          <cell r="Z120" t="str">
            <v>0.00</v>
          </cell>
          <cell r="AA120" t="str">
            <v>0.00</v>
          </cell>
          <cell r="AB120" t="str">
            <v>0.00</v>
          </cell>
          <cell r="AC120" t="str">
            <v>0.00</v>
          </cell>
          <cell r="AD120" t="str">
            <v>0.00</v>
          </cell>
          <cell r="AE120" t="str">
            <v>0.00</v>
          </cell>
          <cell r="AF120" t="str">
            <v>0.00</v>
          </cell>
          <cell r="AG120" t="str">
            <v>100%</v>
          </cell>
          <cell r="AH120" t="str">
            <v>0.00</v>
          </cell>
          <cell r="AI120" t="str">
            <v>0.00</v>
          </cell>
          <cell r="AJ120" t="str">
            <v>3%</v>
          </cell>
          <cell r="AK120" t="str">
            <v>0.00</v>
          </cell>
          <cell r="AL120" t="str">
            <v>0.00</v>
          </cell>
          <cell r="AM120" t="str">
            <v>0.00</v>
          </cell>
          <cell r="AN120" t="str">
            <v>0.00</v>
          </cell>
          <cell r="AO120">
            <v>0</v>
          </cell>
        </row>
        <row r="121">
          <cell r="B121" t="str">
            <v>吴玲智</v>
          </cell>
          <cell r="C121" t="str">
            <v>居民身份证</v>
          </cell>
          <cell r="D121" t="str">
            <v>659001197505261220</v>
          </cell>
          <cell r="E121" t="str">
            <v>659001197505261220</v>
          </cell>
          <cell r="F121" t="str">
            <v>否</v>
          </cell>
          <cell r="G121" t="str">
            <v>正常工资薪金</v>
          </cell>
          <cell r="H121" t="str">
            <v>1900.00</v>
          </cell>
          <cell r="I121" t="str">
            <v>0.00</v>
          </cell>
          <cell r="J121" t="str">
            <v>0.00</v>
          </cell>
          <cell r="K121" t="str">
            <v>5000.00</v>
          </cell>
          <cell r="L121" t="str">
            <v>0.00</v>
          </cell>
          <cell r="M121" t="str">
            <v>0.00</v>
          </cell>
          <cell r="N121" t="str">
            <v>0.00</v>
          </cell>
          <cell r="O121" t="str">
            <v>0.00</v>
          </cell>
          <cell r="P121" t="str">
            <v>0.00</v>
          </cell>
          <cell r="Q121" t="str">
            <v>0.00</v>
          </cell>
          <cell r="R121" t="str">
            <v>0.00</v>
          </cell>
          <cell r="S121" t="str">
            <v>0.00</v>
          </cell>
          <cell r="T121" t="str">
            <v>0.00</v>
          </cell>
          <cell r="U121" t="str">
            <v>0.00</v>
          </cell>
          <cell r="V121" t="str">
            <v>4841.93</v>
          </cell>
          <cell r="W121" t="str">
            <v>20000.00</v>
          </cell>
          <cell r="X121" t="str">
            <v>0.00</v>
          </cell>
          <cell r="Y121" t="str">
            <v>0.00</v>
          </cell>
          <cell r="Z121" t="str">
            <v>0.00</v>
          </cell>
          <cell r="AA121" t="str">
            <v>0.00</v>
          </cell>
          <cell r="AB121" t="str">
            <v>0.00</v>
          </cell>
          <cell r="AC121" t="str">
            <v>0.00</v>
          </cell>
          <cell r="AD121" t="str">
            <v>0.00</v>
          </cell>
          <cell r="AE121" t="str">
            <v>0.00</v>
          </cell>
          <cell r="AF121" t="str">
            <v>0.00</v>
          </cell>
          <cell r="AG121" t="str">
            <v>100%</v>
          </cell>
          <cell r="AH121" t="str">
            <v>0.00</v>
          </cell>
          <cell r="AI121" t="str">
            <v>0.00</v>
          </cell>
          <cell r="AJ121" t="str">
            <v>3%</v>
          </cell>
          <cell r="AK121" t="str">
            <v>0.00</v>
          </cell>
          <cell r="AL121" t="str">
            <v>0.00</v>
          </cell>
          <cell r="AM121" t="str">
            <v>0.00</v>
          </cell>
          <cell r="AN121" t="str">
            <v>0.00</v>
          </cell>
          <cell r="AO121">
            <v>0</v>
          </cell>
        </row>
        <row r="122">
          <cell r="B122" t="str">
            <v>赵庭有</v>
          </cell>
          <cell r="C122" t="str">
            <v>居民身份证</v>
          </cell>
          <cell r="D122" t="str">
            <v>620321196101081219</v>
          </cell>
          <cell r="E122" t="str">
            <v>620321196101081219</v>
          </cell>
          <cell r="F122" t="str">
            <v>否</v>
          </cell>
          <cell r="G122" t="str">
            <v>正常工资薪金</v>
          </cell>
          <cell r="H122" t="str">
            <v>1806.45</v>
          </cell>
          <cell r="I122" t="str">
            <v>0.00</v>
          </cell>
          <cell r="J122" t="str">
            <v>0.00</v>
          </cell>
          <cell r="K122" t="str">
            <v>5000.00</v>
          </cell>
          <cell r="L122" t="str">
            <v>0.00</v>
          </cell>
          <cell r="M122" t="str">
            <v>0.00</v>
          </cell>
          <cell r="N122" t="str">
            <v>0.00</v>
          </cell>
          <cell r="O122" t="str">
            <v>0.00</v>
          </cell>
          <cell r="P122" t="str">
            <v>0.00</v>
          </cell>
          <cell r="Q122" t="str">
            <v>0.00</v>
          </cell>
          <cell r="R122" t="str">
            <v>0.00</v>
          </cell>
          <cell r="S122" t="str">
            <v>0.00</v>
          </cell>
          <cell r="T122" t="str">
            <v>0.00</v>
          </cell>
          <cell r="U122" t="str">
            <v>0.00</v>
          </cell>
          <cell r="V122" t="str">
            <v>1806.45</v>
          </cell>
          <cell r="W122" t="str">
            <v>10000.00</v>
          </cell>
          <cell r="X122" t="str">
            <v>0.00</v>
          </cell>
          <cell r="Y122" t="str">
            <v>0.00</v>
          </cell>
          <cell r="Z122" t="str">
            <v>0.00</v>
          </cell>
          <cell r="AA122" t="str">
            <v>0.00</v>
          </cell>
          <cell r="AB122" t="str">
            <v>0.00</v>
          </cell>
          <cell r="AC122" t="str">
            <v>0.00</v>
          </cell>
          <cell r="AD122" t="str">
            <v>0.00</v>
          </cell>
          <cell r="AE122" t="str">
            <v>0.00</v>
          </cell>
          <cell r="AF122" t="str">
            <v>0.00</v>
          </cell>
          <cell r="AG122" t="str">
            <v>100%</v>
          </cell>
          <cell r="AH122" t="str">
            <v>0.00</v>
          </cell>
          <cell r="AI122" t="str">
            <v>0.00</v>
          </cell>
          <cell r="AJ122" t="str">
            <v>3%</v>
          </cell>
          <cell r="AK122" t="str">
            <v>0.00</v>
          </cell>
          <cell r="AL122" t="str">
            <v>0.00</v>
          </cell>
          <cell r="AM122" t="str">
            <v>0.00</v>
          </cell>
          <cell r="AN122" t="str">
            <v>0.00</v>
          </cell>
          <cell r="AO122">
            <v>0</v>
          </cell>
        </row>
        <row r="123">
          <cell r="B123" t="str">
            <v>马召明</v>
          </cell>
          <cell r="C123" t="str">
            <v>居民身份证</v>
          </cell>
          <cell r="D123" t="str">
            <v>652322196405062539</v>
          </cell>
          <cell r="E123" t="str">
            <v>652322196405062539</v>
          </cell>
          <cell r="F123" t="str">
            <v>否</v>
          </cell>
          <cell r="G123" t="str">
            <v>正常工资薪金</v>
          </cell>
          <cell r="H123" t="str">
            <v>8660.00</v>
          </cell>
          <cell r="I123" t="str">
            <v>0.00</v>
          </cell>
          <cell r="J123" t="str">
            <v>0.00</v>
          </cell>
          <cell r="K123" t="str">
            <v>5000.00</v>
          </cell>
          <cell r="L123" t="str">
            <v>0.00</v>
          </cell>
          <cell r="M123" t="str">
            <v>0.00</v>
          </cell>
          <cell r="N123" t="str">
            <v>0.00</v>
          </cell>
          <cell r="O123" t="str">
            <v>0.00</v>
          </cell>
          <cell r="P123" t="str">
            <v>0.00</v>
          </cell>
          <cell r="Q123" t="str">
            <v>0.00</v>
          </cell>
          <cell r="R123" t="str">
            <v>0.00</v>
          </cell>
          <cell r="S123" t="str">
            <v>0.00</v>
          </cell>
          <cell r="T123" t="str">
            <v>0.00</v>
          </cell>
          <cell r="U123" t="str">
            <v>0.00</v>
          </cell>
          <cell r="V123" t="str">
            <v>25072.58</v>
          </cell>
          <cell r="W123" t="str">
            <v>25000.00</v>
          </cell>
          <cell r="X123" t="str">
            <v>0.00</v>
          </cell>
          <cell r="Y123" t="str">
            <v>0.00</v>
          </cell>
          <cell r="Z123" t="str">
            <v>0.00</v>
          </cell>
          <cell r="AA123" t="str">
            <v>0.00</v>
          </cell>
          <cell r="AB123" t="str">
            <v>0.00</v>
          </cell>
          <cell r="AC123" t="str">
            <v>0.00</v>
          </cell>
          <cell r="AD123" t="str">
            <v>0.00</v>
          </cell>
          <cell r="AE123" t="str">
            <v>0.00</v>
          </cell>
          <cell r="AF123" t="str">
            <v>0.00</v>
          </cell>
          <cell r="AG123" t="str">
            <v>100%</v>
          </cell>
          <cell r="AH123" t="str">
            <v>0.00</v>
          </cell>
          <cell r="AI123" t="str">
            <v>72.58</v>
          </cell>
          <cell r="AJ123" t="str">
            <v>3%</v>
          </cell>
          <cell r="AK123" t="str">
            <v>0.00</v>
          </cell>
          <cell r="AL123" t="str">
            <v>2.18</v>
          </cell>
          <cell r="AM123" t="str">
            <v>0.00</v>
          </cell>
          <cell r="AN123" t="str">
            <v>0.00</v>
          </cell>
          <cell r="AO123">
            <v>2.18</v>
          </cell>
        </row>
        <row r="124">
          <cell r="B124" t="str">
            <v>曹静怡</v>
          </cell>
          <cell r="C124" t="str">
            <v>居民身份证</v>
          </cell>
          <cell r="D124" t="str">
            <v>652301197908096020</v>
          </cell>
          <cell r="E124" t="str">
            <v>652301197908096020</v>
          </cell>
          <cell r="F124" t="str">
            <v>否</v>
          </cell>
          <cell r="G124" t="str">
            <v>正常工资薪金</v>
          </cell>
          <cell r="H124" t="str">
            <v>2322.58</v>
          </cell>
          <cell r="I124" t="str">
            <v>0.00</v>
          </cell>
          <cell r="J124" t="str">
            <v>0.00</v>
          </cell>
          <cell r="K124" t="str">
            <v>5000.00</v>
          </cell>
          <cell r="L124" t="str">
            <v>0.00</v>
          </cell>
          <cell r="M124" t="str">
            <v>0.00</v>
          </cell>
          <cell r="N124" t="str">
            <v>0.00</v>
          </cell>
          <cell r="O124" t="str">
            <v>0.00</v>
          </cell>
          <cell r="P124" t="str">
            <v>0.00</v>
          </cell>
          <cell r="Q124" t="str">
            <v>0.00</v>
          </cell>
          <cell r="R124" t="str">
            <v>0.00</v>
          </cell>
          <cell r="S124" t="str">
            <v>0.00</v>
          </cell>
          <cell r="T124" t="str">
            <v>0.00</v>
          </cell>
          <cell r="U124" t="str">
            <v>0.00</v>
          </cell>
          <cell r="V124" t="str">
            <v>2322.58</v>
          </cell>
          <cell r="W124" t="str">
            <v>10000.00</v>
          </cell>
          <cell r="X124" t="str">
            <v>0.00</v>
          </cell>
          <cell r="Y124" t="str">
            <v>0.00</v>
          </cell>
          <cell r="Z124" t="str">
            <v>0.00</v>
          </cell>
          <cell r="AA124" t="str">
            <v>0.00</v>
          </cell>
          <cell r="AB124" t="str">
            <v>0.00</v>
          </cell>
          <cell r="AC124" t="str">
            <v>0.00</v>
          </cell>
          <cell r="AD124" t="str">
            <v>0.00</v>
          </cell>
          <cell r="AE124" t="str">
            <v>0.00</v>
          </cell>
          <cell r="AF124" t="str">
            <v>0.00</v>
          </cell>
          <cell r="AG124" t="str">
            <v>100%</v>
          </cell>
          <cell r="AH124" t="str">
            <v>0.00</v>
          </cell>
          <cell r="AI124" t="str">
            <v>0.00</v>
          </cell>
          <cell r="AJ124" t="str">
            <v>3%</v>
          </cell>
          <cell r="AK124" t="str">
            <v>0.00</v>
          </cell>
          <cell r="AL124" t="str">
            <v>0.00</v>
          </cell>
          <cell r="AM124" t="str">
            <v>0.00</v>
          </cell>
          <cell r="AN124" t="str">
            <v>0.00</v>
          </cell>
          <cell r="AO124">
            <v>0</v>
          </cell>
        </row>
        <row r="125">
          <cell r="B125" t="str">
            <v>王苇</v>
          </cell>
          <cell r="C125" t="str">
            <v>居民身份证</v>
          </cell>
          <cell r="D125" t="str">
            <v>650104197510180739</v>
          </cell>
          <cell r="E125" t="str">
            <v>650104197510180739</v>
          </cell>
          <cell r="F125" t="str">
            <v>否</v>
          </cell>
          <cell r="G125" t="str">
            <v>正常工资薪金</v>
          </cell>
          <cell r="H125" t="str">
            <v>7122.58</v>
          </cell>
          <cell r="I125" t="str">
            <v>0.00</v>
          </cell>
          <cell r="J125" t="str">
            <v>0.00</v>
          </cell>
          <cell r="K125" t="str">
            <v>5000.00</v>
          </cell>
          <cell r="L125" t="str">
            <v>399.92</v>
          </cell>
          <cell r="M125" t="str">
            <v>124.98</v>
          </cell>
          <cell r="N125" t="str">
            <v>25.00</v>
          </cell>
          <cell r="O125" t="str">
            <v>0.00</v>
          </cell>
          <cell r="P125" t="str">
            <v>0.00</v>
          </cell>
          <cell r="Q125" t="str">
            <v>0.00</v>
          </cell>
          <cell r="R125" t="str">
            <v>0.00</v>
          </cell>
          <cell r="S125" t="str">
            <v>0.00</v>
          </cell>
          <cell r="T125" t="str">
            <v>0.00</v>
          </cell>
          <cell r="U125" t="str">
            <v>0.00</v>
          </cell>
          <cell r="V125" t="str">
            <v>7122.58</v>
          </cell>
          <cell r="W125" t="str">
            <v>10000.00</v>
          </cell>
          <cell r="X125" t="str">
            <v>549.90</v>
          </cell>
          <cell r="Y125" t="str">
            <v>0.00</v>
          </cell>
          <cell r="Z125" t="str">
            <v>0.00</v>
          </cell>
          <cell r="AA125" t="str">
            <v>0.00</v>
          </cell>
          <cell r="AB125" t="str">
            <v>0.00</v>
          </cell>
          <cell r="AC125" t="str">
            <v>0.00</v>
          </cell>
          <cell r="AD125" t="str">
            <v>0.00</v>
          </cell>
          <cell r="AE125" t="str">
            <v>0.00</v>
          </cell>
          <cell r="AF125" t="str">
            <v>0.00</v>
          </cell>
          <cell r="AG125" t="str">
            <v>100%</v>
          </cell>
          <cell r="AH125" t="str">
            <v>0.00</v>
          </cell>
          <cell r="AI125" t="str">
            <v>0.00</v>
          </cell>
          <cell r="AJ125" t="str">
            <v>3%</v>
          </cell>
          <cell r="AK125" t="str">
            <v>0.00</v>
          </cell>
          <cell r="AL125" t="str">
            <v>0.00</v>
          </cell>
          <cell r="AM125" t="str">
            <v>0.00</v>
          </cell>
          <cell r="AN125" t="str">
            <v>0.00</v>
          </cell>
          <cell r="AO125">
            <v>0</v>
          </cell>
        </row>
        <row r="126">
          <cell r="B126" t="str">
            <v>彭水芹</v>
          </cell>
          <cell r="C126" t="str">
            <v>居民身份证</v>
          </cell>
          <cell r="D126" t="str">
            <v>612133195809083324</v>
          </cell>
          <cell r="E126" t="str">
            <v>612133195809083324</v>
          </cell>
          <cell r="F126" t="str">
            <v>否</v>
          </cell>
          <cell r="G126" t="str">
            <v>正常工资薪金</v>
          </cell>
          <cell r="H126" t="str">
            <v>0.00</v>
          </cell>
          <cell r="I126" t="str">
            <v>0.00</v>
          </cell>
          <cell r="J126" t="str">
            <v>0.00</v>
          </cell>
          <cell r="K126" t="str">
            <v>5000.00</v>
          </cell>
          <cell r="L126" t="str">
            <v>0.00</v>
          </cell>
          <cell r="M126" t="str">
            <v>0.00</v>
          </cell>
          <cell r="N126" t="str">
            <v>0.00</v>
          </cell>
          <cell r="O126" t="str">
            <v>0.00</v>
          </cell>
          <cell r="P126" t="str">
            <v>0.00</v>
          </cell>
          <cell r="Q126" t="str">
            <v>0.00</v>
          </cell>
          <cell r="R126" t="str">
            <v>0.00</v>
          </cell>
          <cell r="S126" t="str">
            <v>0.00</v>
          </cell>
          <cell r="T126" t="str">
            <v>0.00</v>
          </cell>
          <cell r="U126" t="str">
            <v>0.00</v>
          </cell>
          <cell r="V126" t="str">
            <v>3200.00</v>
          </cell>
          <cell r="W126" t="str">
            <v>15000.00</v>
          </cell>
          <cell r="X126" t="str">
            <v>0.00</v>
          </cell>
          <cell r="Y126" t="str">
            <v>0.00</v>
          </cell>
          <cell r="Z126" t="str">
            <v>0.00</v>
          </cell>
          <cell r="AA126" t="str">
            <v>0.00</v>
          </cell>
          <cell r="AB126" t="str">
            <v>0.00</v>
          </cell>
          <cell r="AC126" t="str">
            <v>0.00</v>
          </cell>
          <cell r="AD126" t="str">
            <v>0.00</v>
          </cell>
          <cell r="AE126" t="str">
            <v>0.00</v>
          </cell>
          <cell r="AF126" t="str">
            <v>0.00</v>
          </cell>
          <cell r="AG126" t="str">
            <v>100%</v>
          </cell>
          <cell r="AH126" t="str">
            <v>0.00</v>
          </cell>
          <cell r="AI126" t="str">
            <v>0.00</v>
          </cell>
          <cell r="AJ126" t="str">
            <v>3%</v>
          </cell>
          <cell r="AK126" t="str">
            <v>0.00</v>
          </cell>
          <cell r="AL126" t="str">
            <v>0.00</v>
          </cell>
          <cell r="AM126" t="str">
            <v>0.00</v>
          </cell>
          <cell r="AN126" t="str">
            <v>0.00</v>
          </cell>
          <cell r="AO126">
            <v>0</v>
          </cell>
        </row>
        <row r="127">
          <cell r="B127" t="str">
            <v>邢铁花</v>
          </cell>
          <cell r="C127" t="str">
            <v>居民身份证</v>
          </cell>
          <cell r="D127" t="str">
            <v>652524197208080322</v>
          </cell>
          <cell r="E127" t="str">
            <v>652524197208080322</v>
          </cell>
          <cell r="F127" t="str">
            <v>否</v>
          </cell>
          <cell r="G127" t="str">
            <v>正常工资薪金</v>
          </cell>
          <cell r="H127" t="str">
            <v>1600.00</v>
          </cell>
          <cell r="I127" t="str">
            <v>0.00</v>
          </cell>
          <cell r="J127" t="str">
            <v>0.00</v>
          </cell>
          <cell r="K127" t="str">
            <v>5000.00</v>
          </cell>
          <cell r="L127" t="str">
            <v>0.00</v>
          </cell>
          <cell r="M127" t="str">
            <v>0.00</v>
          </cell>
          <cell r="N127" t="str">
            <v>0.00</v>
          </cell>
          <cell r="O127" t="str">
            <v>0.00</v>
          </cell>
          <cell r="P127" t="str">
            <v>0.00</v>
          </cell>
          <cell r="Q127" t="str">
            <v>0.00</v>
          </cell>
          <cell r="R127" t="str">
            <v>0.00</v>
          </cell>
          <cell r="S127" t="str">
            <v>0.00</v>
          </cell>
          <cell r="T127" t="str">
            <v>0.00</v>
          </cell>
          <cell r="U127" t="str">
            <v>0.00</v>
          </cell>
          <cell r="V127" t="str">
            <v>3200.00</v>
          </cell>
          <cell r="W127" t="str">
            <v>15000.00</v>
          </cell>
          <cell r="X127" t="str">
            <v>0.00</v>
          </cell>
          <cell r="Y127" t="str">
            <v>0.00</v>
          </cell>
          <cell r="Z127" t="str">
            <v>0.00</v>
          </cell>
          <cell r="AA127" t="str">
            <v>0.00</v>
          </cell>
          <cell r="AB127" t="str">
            <v>0.00</v>
          </cell>
          <cell r="AC127" t="str">
            <v>0.00</v>
          </cell>
          <cell r="AD127" t="str">
            <v>0.00</v>
          </cell>
          <cell r="AE127" t="str">
            <v>0.00</v>
          </cell>
          <cell r="AF127" t="str">
            <v>0.00</v>
          </cell>
          <cell r="AG127" t="str">
            <v>100%</v>
          </cell>
          <cell r="AH127" t="str">
            <v>0.00</v>
          </cell>
          <cell r="AI127" t="str">
            <v>0.00</v>
          </cell>
          <cell r="AJ127" t="str">
            <v>3%</v>
          </cell>
          <cell r="AK127" t="str">
            <v>0.00</v>
          </cell>
          <cell r="AL127" t="str">
            <v>0.00</v>
          </cell>
          <cell r="AM127" t="str">
            <v>0.00</v>
          </cell>
          <cell r="AN127" t="str">
            <v>0.00</v>
          </cell>
          <cell r="AO127">
            <v>0</v>
          </cell>
        </row>
        <row r="128">
          <cell r="B128" t="str">
            <v>马春艳</v>
          </cell>
          <cell r="C128" t="str">
            <v>居民身份证</v>
          </cell>
          <cell r="D128" t="str">
            <v>650108197205191023</v>
          </cell>
          <cell r="E128" t="str">
            <v>650108197205191023</v>
          </cell>
          <cell r="F128" t="str">
            <v>否</v>
          </cell>
          <cell r="G128" t="str">
            <v>正常工资薪金</v>
          </cell>
          <cell r="H128" t="str">
            <v>3215.48</v>
          </cell>
          <cell r="I128" t="str">
            <v>0.00</v>
          </cell>
          <cell r="J128" t="str">
            <v>0.00</v>
          </cell>
          <cell r="K128" t="str">
            <v>5000.00</v>
          </cell>
          <cell r="L128" t="str">
            <v>399.92</v>
          </cell>
          <cell r="M128" t="str">
            <v>124.98</v>
          </cell>
          <cell r="N128" t="str">
            <v>25.00</v>
          </cell>
          <cell r="O128" t="str">
            <v>0.00</v>
          </cell>
          <cell r="P128" t="str">
            <v>0.00</v>
          </cell>
          <cell r="Q128" t="str">
            <v>0.00</v>
          </cell>
          <cell r="R128" t="str">
            <v>0.00</v>
          </cell>
          <cell r="S128" t="str">
            <v>0.00</v>
          </cell>
          <cell r="T128" t="str">
            <v>0.00</v>
          </cell>
          <cell r="U128" t="str">
            <v>0.00</v>
          </cell>
          <cell r="V128" t="str">
            <v>3215.48</v>
          </cell>
          <cell r="W128" t="str">
            <v>10000.00</v>
          </cell>
          <cell r="X128" t="str">
            <v>549.90</v>
          </cell>
          <cell r="Y128" t="str">
            <v>0.00</v>
          </cell>
          <cell r="Z128" t="str">
            <v>0.00</v>
          </cell>
          <cell r="AA128" t="str">
            <v>0.00</v>
          </cell>
          <cell r="AB128" t="str">
            <v>0.00</v>
          </cell>
          <cell r="AC128" t="str">
            <v>0.00</v>
          </cell>
          <cell r="AD128" t="str">
            <v>0.00</v>
          </cell>
          <cell r="AE128" t="str">
            <v>0.00</v>
          </cell>
          <cell r="AF128" t="str">
            <v>0.00</v>
          </cell>
          <cell r="AG128" t="str">
            <v>100%</v>
          </cell>
          <cell r="AH128" t="str">
            <v>0.00</v>
          </cell>
          <cell r="AI128" t="str">
            <v>0.00</v>
          </cell>
          <cell r="AJ128" t="str">
            <v>3%</v>
          </cell>
          <cell r="AK128" t="str">
            <v>0.00</v>
          </cell>
          <cell r="AL128" t="str">
            <v>0.00</v>
          </cell>
          <cell r="AM128" t="str">
            <v>0.00</v>
          </cell>
          <cell r="AN128" t="str">
            <v>0.00</v>
          </cell>
          <cell r="AO128">
            <v>0</v>
          </cell>
        </row>
        <row r="129">
          <cell r="B129" t="str">
            <v>高梅</v>
          </cell>
          <cell r="C129" t="str">
            <v>居民身份证</v>
          </cell>
          <cell r="D129" t="str">
            <v>650108197010301026</v>
          </cell>
          <cell r="E129" t="str">
            <v>650108197010301026</v>
          </cell>
          <cell r="F129" t="str">
            <v>否</v>
          </cell>
          <cell r="G129" t="str">
            <v>正常工资薪金</v>
          </cell>
          <cell r="H129" t="str">
            <v>2935.48</v>
          </cell>
          <cell r="I129" t="str">
            <v>0.00</v>
          </cell>
          <cell r="J129" t="str">
            <v>0.00</v>
          </cell>
          <cell r="K129" t="str">
            <v>5000.00</v>
          </cell>
          <cell r="L129" t="str">
            <v>0.00</v>
          </cell>
          <cell r="M129" t="str">
            <v>0.00</v>
          </cell>
          <cell r="N129" t="str">
            <v>0.00</v>
          </cell>
          <cell r="O129" t="str">
            <v>0.00</v>
          </cell>
          <cell r="P129" t="str">
            <v>0.00</v>
          </cell>
          <cell r="Q129" t="str">
            <v>0.00</v>
          </cell>
          <cell r="R129" t="str">
            <v>0.00</v>
          </cell>
          <cell r="S129" t="str">
            <v>0.00</v>
          </cell>
          <cell r="T129" t="str">
            <v>0.00</v>
          </cell>
          <cell r="U129" t="str">
            <v>0.00</v>
          </cell>
          <cell r="V129" t="str">
            <v>26741.51</v>
          </cell>
          <cell r="W129" t="str">
            <v>40000.00</v>
          </cell>
          <cell r="X129" t="str">
            <v>0.00</v>
          </cell>
          <cell r="Y129" t="str">
            <v>0.00</v>
          </cell>
          <cell r="Z129" t="str">
            <v>0.00</v>
          </cell>
          <cell r="AA129" t="str">
            <v>0.00</v>
          </cell>
          <cell r="AB129" t="str">
            <v>0.00</v>
          </cell>
          <cell r="AC129" t="str">
            <v>0.00</v>
          </cell>
          <cell r="AD129" t="str">
            <v>0.00</v>
          </cell>
          <cell r="AE129" t="str">
            <v>0.00</v>
          </cell>
          <cell r="AF129" t="str">
            <v>0.00</v>
          </cell>
          <cell r="AG129" t="str">
            <v>100%</v>
          </cell>
          <cell r="AH129" t="str">
            <v>0.00</v>
          </cell>
          <cell r="AI129" t="str">
            <v>0.00</v>
          </cell>
          <cell r="AJ129" t="str">
            <v>3%</v>
          </cell>
          <cell r="AK129" t="str">
            <v>0.00</v>
          </cell>
          <cell r="AL129" t="str">
            <v>0.00</v>
          </cell>
          <cell r="AM129" t="str">
            <v>0.00</v>
          </cell>
          <cell r="AN129" t="str">
            <v>0.00</v>
          </cell>
          <cell r="AO129">
            <v>0</v>
          </cell>
        </row>
        <row r="130">
          <cell r="B130" t="str">
            <v>刘佳伟</v>
          </cell>
          <cell r="C130" t="str">
            <v>居民身份证</v>
          </cell>
          <cell r="D130" t="str">
            <v>652323199302092612</v>
          </cell>
          <cell r="E130" t="str">
            <v>652323199302092612</v>
          </cell>
          <cell r="F130" t="str">
            <v>否</v>
          </cell>
          <cell r="G130" t="str">
            <v>正常工资薪金</v>
          </cell>
          <cell r="H130" t="str">
            <v>8550.00</v>
          </cell>
          <cell r="I130" t="str">
            <v>0.00</v>
          </cell>
          <cell r="J130" t="str">
            <v>0.00</v>
          </cell>
          <cell r="K130" t="str">
            <v>5000.00</v>
          </cell>
          <cell r="L130" t="str">
            <v>399.92</v>
          </cell>
          <cell r="M130" t="str">
            <v>124.98</v>
          </cell>
          <cell r="N130" t="str">
            <v>25.00</v>
          </cell>
          <cell r="O130" t="str">
            <v>104.00</v>
          </cell>
          <cell r="P130" t="str">
            <v>0.00</v>
          </cell>
          <cell r="Q130" t="str">
            <v>0.00</v>
          </cell>
          <cell r="R130" t="str">
            <v>0.00</v>
          </cell>
          <cell r="S130" t="str">
            <v>0.00</v>
          </cell>
          <cell r="T130" t="str">
            <v>0.00</v>
          </cell>
          <cell r="U130" t="str">
            <v>0.00</v>
          </cell>
          <cell r="V130" t="str">
            <v>45792.86</v>
          </cell>
          <cell r="W130" t="str">
            <v>35000.00</v>
          </cell>
          <cell r="X130" t="str">
            <v>3193.50</v>
          </cell>
          <cell r="Y130" t="str">
            <v>0.00</v>
          </cell>
          <cell r="Z130" t="str">
            <v>0.00</v>
          </cell>
          <cell r="AA130" t="str">
            <v>0.00</v>
          </cell>
          <cell r="AB130" t="str">
            <v>0.00</v>
          </cell>
          <cell r="AC130" t="str">
            <v>0.00</v>
          </cell>
          <cell r="AD130" t="str">
            <v>0.00</v>
          </cell>
          <cell r="AE130" t="str">
            <v>0.00</v>
          </cell>
          <cell r="AF130" t="str">
            <v>0.00</v>
          </cell>
          <cell r="AG130" t="str">
            <v>100%</v>
          </cell>
          <cell r="AH130" t="str">
            <v>0.00</v>
          </cell>
          <cell r="AI130" t="str">
            <v>7599.36</v>
          </cell>
          <cell r="AJ130" t="str">
            <v>3%</v>
          </cell>
          <cell r="AK130" t="str">
            <v>0.00</v>
          </cell>
          <cell r="AL130" t="str">
            <v>227.98</v>
          </cell>
          <cell r="AM130" t="str">
            <v>0.00</v>
          </cell>
          <cell r="AN130" t="str">
            <v>141.10</v>
          </cell>
          <cell r="AO130">
            <v>86.88</v>
          </cell>
        </row>
        <row r="131">
          <cell r="B131" t="str">
            <v>马光全</v>
          </cell>
          <cell r="C131" t="str">
            <v>居民身份证</v>
          </cell>
          <cell r="D131" t="str">
            <v>652301196605202514</v>
          </cell>
          <cell r="E131" t="str">
            <v>652301196605202514</v>
          </cell>
          <cell r="F131" t="str">
            <v>否</v>
          </cell>
          <cell r="G131" t="str">
            <v>正常工资薪金</v>
          </cell>
          <cell r="H131" t="str">
            <v>725.81</v>
          </cell>
          <cell r="I131" t="str">
            <v>0.00</v>
          </cell>
          <cell r="J131" t="str">
            <v>0.00</v>
          </cell>
          <cell r="K131" t="str">
            <v>5000.00</v>
          </cell>
          <cell r="L131" t="str">
            <v>0.00</v>
          </cell>
          <cell r="M131" t="str">
            <v>0.00</v>
          </cell>
          <cell r="N131" t="str">
            <v>0.00</v>
          </cell>
          <cell r="O131" t="str">
            <v>0.00</v>
          </cell>
          <cell r="P131" t="str">
            <v>0.00</v>
          </cell>
          <cell r="Q131" t="str">
            <v>0.00</v>
          </cell>
          <cell r="R131" t="str">
            <v>0.00</v>
          </cell>
          <cell r="S131" t="str">
            <v>0.00</v>
          </cell>
          <cell r="T131" t="str">
            <v>0.00</v>
          </cell>
          <cell r="U131" t="str">
            <v>0.00</v>
          </cell>
          <cell r="V131" t="str">
            <v>2032.26</v>
          </cell>
          <cell r="W131" t="str">
            <v>20000.00</v>
          </cell>
          <cell r="X131" t="str">
            <v>0.00</v>
          </cell>
          <cell r="Y131" t="str">
            <v>0.00</v>
          </cell>
          <cell r="Z131" t="str">
            <v>0.00</v>
          </cell>
          <cell r="AA131" t="str">
            <v>0.00</v>
          </cell>
          <cell r="AB131" t="str">
            <v>0.00</v>
          </cell>
          <cell r="AC131" t="str">
            <v>0.00</v>
          </cell>
          <cell r="AD131" t="str">
            <v>0.00</v>
          </cell>
          <cell r="AE131" t="str">
            <v>0.00</v>
          </cell>
          <cell r="AF131" t="str">
            <v>0.00</v>
          </cell>
          <cell r="AG131" t="str">
            <v>100%</v>
          </cell>
          <cell r="AH131" t="str">
            <v>0.00</v>
          </cell>
          <cell r="AI131" t="str">
            <v>0.00</v>
          </cell>
          <cell r="AJ131" t="str">
            <v>3%</v>
          </cell>
          <cell r="AK131" t="str">
            <v>0.00</v>
          </cell>
          <cell r="AL131" t="str">
            <v>0.00</v>
          </cell>
          <cell r="AM131" t="str">
            <v>0.00</v>
          </cell>
          <cell r="AN131" t="str">
            <v>0.00</v>
          </cell>
          <cell r="AO131">
            <v>0</v>
          </cell>
        </row>
        <row r="132">
          <cell r="B132" t="str">
            <v>马里亚木</v>
          </cell>
          <cell r="C132" t="str">
            <v>居民身份证</v>
          </cell>
          <cell r="D132" t="str">
            <v>650105198208182224</v>
          </cell>
          <cell r="E132" t="str">
            <v>650105198208182224</v>
          </cell>
          <cell r="F132" t="str">
            <v>否</v>
          </cell>
          <cell r="G132" t="str">
            <v>正常工资薪金</v>
          </cell>
          <cell r="H132" t="str">
            <v>2727.74</v>
          </cell>
          <cell r="I132" t="str">
            <v>0.00</v>
          </cell>
          <cell r="J132" t="str">
            <v>0.00</v>
          </cell>
          <cell r="K132" t="str">
            <v>5000.00</v>
          </cell>
          <cell r="L132" t="str">
            <v>399.92</v>
          </cell>
          <cell r="M132" t="str">
            <v>124.98</v>
          </cell>
          <cell r="N132" t="str">
            <v>25.00</v>
          </cell>
          <cell r="O132" t="str">
            <v>0.00</v>
          </cell>
          <cell r="P132" t="str">
            <v>0.00</v>
          </cell>
          <cell r="Q132" t="str">
            <v>0.00</v>
          </cell>
          <cell r="R132" t="str">
            <v>0.00</v>
          </cell>
          <cell r="S132" t="str">
            <v>0.00</v>
          </cell>
          <cell r="T132" t="str">
            <v>0.00</v>
          </cell>
          <cell r="U132" t="str">
            <v>0.00</v>
          </cell>
          <cell r="V132" t="str">
            <v>2727.74</v>
          </cell>
          <cell r="W132" t="str">
            <v>10000.00</v>
          </cell>
          <cell r="X132" t="str">
            <v>549.90</v>
          </cell>
          <cell r="Y132" t="str">
            <v>0.00</v>
          </cell>
          <cell r="Z132" t="str">
            <v>0.00</v>
          </cell>
          <cell r="AA132" t="str">
            <v>0.00</v>
          </cell>
          <cell r="AB132" t="str">
            <v>0.00</v>
          </cell>
          <cell r="AC132" t="str">
            <v>0.00</v>
          </cell>
          <cell r="AD132" t="str">
            <v>0.00</v>
          </cell>
          <cell r="AE132" t="str">
            <v>0.00</v>
          </cell>
          <cell r="AF132" t="str">
            <v>0.00</v>
          </cell>
          <cell r="AG132" t="str">
            <v>100%</v>
          </cell>
          <cell r="AH132" t="str">
            <v>0.00</v>
          </cell>
          <cell r="AI132" t="str">
            <v>0.00</v>
          </cell>
          <cell r="AJ132" t="str">
            <v>3%</v>
          </cell>
          <cell r="AK132" t="str">
            <v>0.00</v>
          </cell>
          <cell r="AL132" t="str">
            <v>0.00</v>
          </cell>
          <cell r="AM132" t="str">
            <v>0.00</v>
          </cell>
          <cell r="AN132" t="str">
            <v>0.00</v>
          </cell>
          <cell r="AO132">
            <v>0</v>
          </cell>
        </row>
        <row r="133">
          <cell r="B133" t="str">
            <v>徐典寿</v>
          </cell>
          <cell r="C133" t="str">
            <v>居民身份证</v>
          </cell>
          <cell r="D133" t="str">
            <v>622301196202054435</v>
          </cell>
          <cell r="E133" t="str">
            <v>622301196202054435</v>
          </cell>
          <cell r="F133" t="str">
            <v>否</v>
          </cell>
          <cell r="G133" t="str">
            <v>正常工资薪金</v>
          </cell>
          <cell r="H133" t="str">
            <v>1974.19</v>
          </cell>
          <cell r="I133" t="str">
            <v>0.00</v>
          </cell>
          <cell r="J133" t="str">
            <v>0.00</v>
          </cell>
          <cell r="K133" t="str">
            <v>5000.00</v>
          </cell>
          <cell r="L133" t="str">
            <v>0.00</v>
          </cell>
          <cell r="M133" t="str">
            <v>0.00</v>
          </cell>
          <cell r="N133" t="str">
            <v>0.00</v>
          </cell>
          <cell r="O133" t="str">
            <v>0.00</v>
          </cell>
          <cell r="P133" t="str">
            <v>0.00</v>
          </cell>
          <cell r="Q133" t="str">
            <v>0.00</v>
          </cell>
          <cell r="R133" t="str">
            <v>0.00</v>
          </cell>
          <cell r="S133" t="str">
            <v>0.00</v>
          </cell>
          <cell r="T133" t="str">
            <v>0.00</v>
          </cell>
          <cell r="U133" t="str">
            <v>0.00</v>
          </cell>
          <cell r="V133" t="str">
            <v>5612.90</v>
          </cell>
          <cell r="W133" t="str">
            <v>20000.00</v>
          </cell>
          <cell r="X133" t="str">
            <v>0.00</v>
          </cell>
          <cell r="Y133" t="str">
            <v>0.00</v>
          </cell>
          <cell r="Z133" t="str">
            <v>0.00</v>
          </cell>
          <cell r="AA133" t="str">
            <v>0.00</v>
          </cell>
          <cell r="AB133" t="str">
            <v>0.00</v>
          </cell>
          <cell r="AC133" t="str">
            <v>0.00</v>
          </cell>
          <cell r="AD133" t="str">
            <v>0.00</v>
          </cell>
          <cell r="AE133" t="str">
            <v>0.00</v>
          </cell>
          <cell r="AF133" t="str">
            <v>0.00</v>
          </cell>
          <cell r="AG133" t="str">
            <v>100%</v>
          </cell>
          <cell r="AH133" t="str">
            <v>0.00</v>
          </cell>
          <cell r="AI133" t="str">
            <v>0.00</v>
          </cell>
          <cell r="AJ133" t="str">
            <v>3%</v>
          </cell>
          <cell r="AK133" t="str">
            <v>0.00</v>
          </cell>
          <cell r="AL133" t="str">
            <v>0.00</v>
          </cell>
          <cell r="AM133" t="str">
            <v>0.00</v>
          </cell>
          <cell r="AN133" t="str">
            <v>0.00</v>
          </cell>
          <cell r="AO133">
            <v>0</v>
          </cell>
        </row>
        <row r="134">
          <cell r="B134" t="str">
            <v>顾金津</v>
          </cell>
          <cell r="C134" t="str">
            <v>居民身份证</v>
          </cell>
          <cell r="D134" t="str">
            <v>41272119910901342X</v>
          </cell>
          <cell r="E134" t="str">
            <v>41272119910901342X</v>
          </cell>
          <cell r="F134" t="str">
            <v>否</v>
          </cell>
          <cell r="G134" t="str">
            <v>正常工资薪金</v>
          </cell>
          <cell r="H134" t="str">
            <v>6380.00</v>
          </cell>
          <cell r="I134" t="str">
            <v>0.00</v>
          </cell>
          <cell r="J134" t="str">
            <v>0.00</v>
          </cell>
          <cell r="K134" t="str">
            <v>5000.00</v>
          </cell>
          <cell r="L134" t="str">
            <v>399.92</v>
          </cell>
          <cell r="M134" t="str">
            <v>124.98</v>
          </cell>
          <cell r="N134" t="str">
            <v>25.00</v>
          </cell>
          <cell r="O134" t="str">
            <v>104.00</v>
          </cell>
          <cell r="P134" t="str">
            <v>0.00</v>
          </cell>
          <cell r="Q134" t="str">
            <v>0.00</v>
          </cell>
          <cell r="R134" t="str">
            <v>0.00</v>
          </cell>
          <cell r="S134" t="str">
            <v>0.00</v>
          </cell>
          <cell r="T134" t="str">
            <v>0.00</v>
          </cell>
          <cell r="U134" t="str">
            <v>0.00</v>
          </cell>
          <cell r="V134" t="str">
            <v>12480.00</v>
          </cell>
          <cell r="W134" t="str">
            <v>15000.00</v>
          </cell>
          <cell r="X134" t="str">
            <v>1288.80</v>
          </cell>
          <cell r="Y134" t="str">
            <v>0.00</v>
          </cell>
          <cell r="Z134" t="str">
            <v>0.00</v>
          </cell>
          <cell r="AA134" t="str">
            <v>0.00</v>
          </cell>
          <cell r="AB134" t="str">
            <v>0.00</v>
          </cell>
          <cell r="AC134" t="str">
            <v>0.00</v>
          </cell>
          <cell r="AD134" t="str">
            <v>0.00</v>
          </cell>
          <cell r="AE134" t="str">
            <v>0.00</v>
          </cell>
          <cell r="AF134" t="str">
            <v>0.00</v>
          </cell>
          <cell r="AG134" t="str">
            <v>100%</v>
          </cell>
          <cell r="AH134" t="str">
            <v>0.00</v>
          </cell>
          <cell r="AI134" t="str">
            <v>0.00</v>
          </cell>
          <cell r="AJ134" t="str">
            <v>3%</v>
          </cell>
          <cell r="AK134" t="str">
            <v>0.00</v>
          </cell>
          <cell r="AL134" t="str">
            <v>0.00</v>
          </cell>
          <cell r="AM134" t="str">
            <v>0.00</v>
          </cell>
          <cell r="AN134" t="str">
            <v>0.00</v>
          </cell>
          <cell r="AO134">
            <v>0</v>
          </cell>
        </row>
        <row r="135">
          <cell r="B135" t="str">
            <v>陈素芳</v>
          </cell>
          <cell r="C135" t="str">
            <v>居民身份证</v>
          </cell>
          <cell r="D135" t="str">
            <v>650300197007021226</v>
          </cell>
          <cell r="E135" t="str">
            <v>650300197007021226</v>
          </cell>
          <cell r="F135" t="str">
            <v>否</v>
          </cell>
          <cell r="G135" t="str">
            <v>正常工资薪金</v>
          </cell>
          <cell r="H135" t="str">
            <v>1600.00</v>
          </cell>
          <cell r="I135" t="str">
            <v>0.00</v>
          </cell>
          <cell r="J135" t="str">
            <v>0.00</v>
          </cell>
          <cell r="K135" t="str">
            <v>5000.00</v>
          </cell>
          <cell r="L135" t="str">
            <v>0.00</v>
          </cell>
          <cell r="M135" t="str">
            <v>0.00</v>
          </cell>
          <cell r="N135" t="str">
            <v>0.00</v>
          </cell>
          <cell r="O135" t="str">
            <v>0.00</v>
          </cell>
          <cell r="P135" t="str">
            <v>0.00</v>
          </cell>
          <cell r="Q135" t="str">
            <v>0.00</v>
          </cell>
          <cell r="R135" t="str">
            <v>0.00</v>
          </cell>
          <cell r="S135" t="str">
            <v>0.00</v>
          </cell>
          <cell r="T135" t="str">
            <v>0.00</v>
          </cell>
          <cell r="U135" t="str">
            <v>0.00</v>
          </cell>
          <cell r="V135" t="str">
            <v>3400.00</v>
          </cell>
          <cell r="W135" t="str">
            <v>15000.00</v>
          </cell>
          <cell r="X135" t="str">
            <v>0.00</v>
          </cell>
          <cell r="Y135" t="str">
            <v>0.00</v>
          </cell>
          <cell r="Z135" t="str">
            <v>0.00</v>
          </cell>
          <cell r="AA135" t="str">
            <v>0.00</v>
          </cell>
          <cell r="AB135" t="str">
            <v>0.00</v>
          </cell>
          <cell r="AC135" t="str">
            <v>0.00</v>
          </cell>
          <cell r="AD135" t="str">
            <v>0.00</v>
          </cell>
          <cell r="AE135" t="str">
            <v>0.00</v>
          </cell>
          <cell r="AF135" t="str">
            <v>0.00</v>
          </cell>
          <cell r="AG135" t="str">
            <v>100%</v>
          </cell>
          <cell r="AH135" t="str">
            <v>0.00</v>
          </cell>
          <cell r="AI135" t="str">
            <v>0.00</v>
          </cell>
          <cell r="AJ135" t="str">
            <v>3%</v>
          </cell>
          <cell r="AK135" t="str">
            <v>0.00</v>
          </cell>
          <cell r="AL135" t="str">
            <v>0.00</v>
          </cell>
          <cell r="AM135" t="str">
            <v>0.00</v>
          </cell>
          <cell r="AN135" t="str">
            <v>0.00</v>
          </cell>
          <cell r="AO135">
            <v>0</v>
          </cell>
        </row>
        <row r="136">
          <cell r="B136" t="str">
            <v>罗世忠</v>
          </cell>
          <cell r="C136" t="str">
            <v>居民身份证</v>
          </cell>
          <cell r="D136" t="str">
            <v>650108197007121016</v>
          </cell>
          <cell r="E136" t="str">
            <v>650108197007121016</v>
          </cell>
          <cell r="F136" t="str">
            <v>否</v>
          </cell>
          <cell r="G136" t="str">
            <v>正常工资薪金</v>
          </cell>
          <cell r="H136" t="str">
            <v>7500.00</v>
          </cell>
          <cell r="I136" t="str">
            <v>0.00</v>
          </cell>
          <cell r="J136" t="str">
            <v>0.00</v>
          </cell>
          <cell r="K136" t="str">
            <v>5000.00</v>
          </cell>
          <cell r="L136" t="str">
            <v>0.00</v>
          </cell>
          <cell r="M136" t="str">
            <v>0.00</v>
          </cell>
          <cell r="N136" t="str">
            <v>0.00</v>
          </cell>
          <cell r="O136" t="str">
            <v>0.00</v>
          </cell>
          <cell r="P136" t="str">
            <v>0.00</v>
          </cell>
          <cell r="Q136" t="str">
            <v>0.00</v>
          </cell>
          <cell r="R136" t="str">
            <v>0.00</v>
          </cell>
          <cell r="S136" t="str">
            <v>0.00</v>
          </cell>
          <cell r="T136" t="str">
            <v>0.00</v>
          </cell>
          <cell r="U136" t="str">
            <v>0.00</v>
          </cell>
          <cell r="V136" t="str">
            <v>12749.99</v>
          </cell>
          <cell r="W136" t="str">
            <v>15000.00</v>
          </cell>
          <cell r="X136" t="str">
            <v>0.00</v>
          </cell>
          <cell r="Y136" t="str">
            <v>0.00</v>
          </cell>
          <cell r="Z136" t="str">
            <v>0.00</v>
          </cell>
          <cell r="AA136" t="str">
            <v>0.00</v>
          </cell>
          <cell r="AB136" t="str">
            <v>0.00</v>
          </cell>
          <cell r="AC136" t="str">
            <v>0.00</v>
          </cell>
          <cell r="AD136" t="str">
            <v>0.00</v>
          </cell>
          <cell r="AE136" t="str">
            <v>0.00</v>
          </cell>
          <cell r="AF136" t="str">
            <v>0.00</v>
          </cell>
          <cell r="AG136" t="str">
            <v>100%</v>
          </cell>
          <cell r="AH136" t="str">
            <v>0.00</v>
          </cell>
          <cell r="AI136" t="str">
            <v>0.00</v>
          </cell>
          <cell r="AJ136" t="str">
            <v>3%</v>
          </cell>
          <cell r="AK136" t="str">
            <v>0.00</v>
          </cell>
          <cell r="AL136" t="str">
            <v>0.00</v>
          </cell>
          <cell r="AM136" t="str">
            <v>0.00</v>
          </cell>
          <cell r="AN136" t="str">
            <v>0.00</v>
          </cell>
          <cell r="AO136">
            <v>0</v>
          </cell>
        </row>
        <row r="137">
          <cell r="B137" t="str">
            <v>袁建志</v>
          </cell>
          <cell r="C137" t="str">
            <v>居民身份证</v>
          </cell>
          <cell r="D137" t="str">
            <v>370421196412101233</v>
          </cell>
          <cell r="E137" t="str">
            <v>370421196412101233</v>
          </cell>
          <cell r="F137" t="str">
            <v>否</v>
          </cell>
          <cell r="G137" t="str">
            <v>正常工资薪金</v>
          </cell>
          <cell r="H137" t="str">
            <v>829.52</v>
          </cell>
          <cell r="I137" t="str">
            <v>0.00</v>
          </cell>
          <cell r="J137" t="str">
            <v>0.00</v>
          </cell>
          <cell r="K137" t="str">
            <v>5000.00</v>
          </cell>
          <cell r="L137" t="str">
            <v>0.00</v>
          </cell>
          <cell r="M137" t="str">
            <v>0.00</v>
          </cell>
          <cell r="N137" t="str">
            <v>0.00</v>
          </cell>
          <cell r="O137" t="str">
            <v>0.00</v>
          </cell>
          <cell r="P137" t="str">
            <v>0.00</v>
          </cell>
          <cell r="Q137" t="str">
            <v>0.00</v>
          </cell>
          <cell r="R137" t="str">
            <v>0.00</v>
          </cell>
          <cell r="S137" t="str">
            <v>0.00</v>
          </cell>
          <cell r="T137" t="str">
            <v>0.00</v>
          </cell>
          <cell r="U137" t="str">
            <v>0.00</v>
          </cell>
          <cell r="V137" t="str">
            <v>23927.91</v>
          </cell>
          <cell r="W137" t="str">
            <v>40000.00</v>
          </cell>
          <cell r="X137" t="str">
            <v>0.00</v>
          </cell>
          <cell r="Y137" t="str">
            <v>0.00</v>
          </cell>
          <cell r="Z137" t="str">
            <v>0.00</v>
          </cell>
          <cell r="AA137" t="str">
            <v>0.00</v>
          </cell>
          <cell r="AB137" t="str">
            <v>0.00</v>
          </cell>
          <cell r="AC137" t="str">
            <v>0.00</v>
          </cell>
          <cell r="AD137" t="str">
            <v>0.00</v>
          </cell>
          <cell r="AE137" t="str">
            <v>0.00</v>
          </cell>
          <cell r="AF137" t="str">
            <v>0.00</v>
          </cell>
          <cell r="AG137" t="str">
            <v>100%</v>
          </cell>
          <cell r="AH137" t="str">
            <v>0.00</v>
          </cell>
          <cell r="AI137" t="str">
            <v>0.00</v>
          </cell>
          <cell r="AJ137" t="str">
            <v>3%</v>
          </cell>
          <cell r="AK137" t="str">
            <v>0.00</v>
          </cell>
          <cell r="AL137" t="str">
            <v>0.00</v>
          </cell>
          <cell r="AM137" t="str">
            <v>0.00</v>
          </cell>
          <cell r="AN137" t="str">
            <v>0.00</v>
          </cell>
          <cell r="AO137">
            <v>0</v>
          </cell>
        </row>
        <row r="138">
          <cell r="B138" t="str">
            <v>马俊辉</v>
          </cell>
          <cell r="C138" t="str">
            <v>居民身份证</v>
          </cell>
          <cell r="D138" t="str">
            <v>650121196601013743</v>
          </cell>
          <cell r="E138" t="str">
            <v>650121196601013743</v>
          </cell>
          <cell r="F138" t="str">
            <v>否</v>
          </cell>
          <cell r="G138" t="str">
            <v>正常工资薪金</v>
          </cell>
          <cell r="H138" t="str">
            <v>2900.00</v>
          </cell>
          <cell r="I138" t="str">
            <v>0.00</v>
          </cell>
          <cell r="J138" t="str">
            <v>0.00</v>
          </cell>
          <cell r="K138" t="str">
            <v>5000.00</v>
          </cell>
          <cell r="L138" t="str">
            <v>0.00</v>
          </cell>
          <cell r="M138" t="str">
            <v>0.00</v>
          </cell>
          <cell r="N138" t="str">
            <v>0.00</v>
          </cell>
          <cell r="O138" t="str">
            <v>0.00</v>
          </cell>
          <cell r="P138" t="str">
            <v>0.00</v>
          </cell>
          <cell r="Q138" t="str">
            <v>0.00</v>
          </cell>
          <cell r="R138" t="str">
            <v>0.00</v>
          </cell>
          <cell r="S138" t="str">
            <v>0.00</v>
          </cell>
          <cell r="T138" t="str">
            <v>0.00</v>
          </cell>
          <cell r="U138" t="str">
            <v>0.00</v>
          </cell>
          <cell r="V138" t="str">
            <v>5800.00</v>
          </cell>
          <cell r="W138" t="str">
            <v>15000.00</v>
          </cell>
          <cell r="X138" t="str">
            <v>0.00</v>
          </cell>
          <cell r="Y138" t="str">
            <v>0.00</v>
          </cell>
          <cell r="Z138" t="str">
            <v>0.00</v>
          </cell>
          <cell r="AA138" t="str">
            <v>0.00</v>
          </cell>
          <cell r="AB138" t="str">
            <v>0.00</v>
          </cell>
          <cell r="AC138" t="str">
            <v>0.00</v>
          </cell>
          <cell r="AD138" t="str">
            <v>0.00</v>
          </cell>
          <cell r="AE138" t="str">
            <v>0.00</v>
          </cell>
          <cell r="AF138" t="str">
            <v>0.00</v>
          </cell>
          <cell r="AG138" t="str">
            <v>100%</v>
          </cell>
          <cell r="AH138" t="str">
            <v>0.00</v>
          </cell>
          <cell r="AI138" t="str">
            <v>0.00</v>
          </cell>
          <cell r="AJ138" t="str">
            <v>3%</v>
          </cell>
          <cell r="AK138" t="str">
            <v>0.00</v>
          </cell>
          <cell r="AL138" t="str">
            <v>0.00</v>
          </cell>
          <cell r="AM138" t="str">
            <v>0.00</v>
          </cell>
          <cell r="AN138" t="str">
            <v>0.00</v>
          </cell>
          <cell r="AO138">
            <v>0</v>
          </cell>
        </row>
        <row r="139">
          <cell r="B139" t="str">
            <v>祁秀林</v>
          </cell>
          <cell r="C139" t="str">
            <v>居民身份证</v>
          </cell>
          <cell r="D139" t="str">
            <v>622424196903272224</v>
          </cell>
          <cell r="E139" t="str">
            <v>622424196903272224</v>
          </cell>
          <cell r="F139" t="str">
            <v>否</v>
          </cell>
          <cell r="G139" t="str">
            <v>正常工资薪金</v>
          </cell>
          <cell r="H139" t="str">
            <v>1600.00</v>
          </cell>
          <cell r="I139" t="str">
            <v>0.00</v>
          </cell>
          <cell r="J139" t="str">
            <v>0.00</v>
          </cell>
          <cell r="K139" t="str">
            <v>5000.00</v>
          </cell>
          <cell r="L139" t="str">
            <v>0.00</v>
          </cell>
          <cell r="M139" t="str">
            <v>0.00</v>
          </cell>
          <cell r="N139" t="str">
            <v>0.00</v>
          </cell>
          <cell r="O139" t="str">
            <v>0.00</v>
          </cell>
          <cell r="P139" t="str">
            <v>0.00</v>
          </cell>
          <cell r="Q139" t="str">
            <v>0.00</v>
          </cell>
          <cell r="R139" t="str">
            <v>0.00</v>
          </cell>
          <cell r="S139" t="str">
            <v>0.00</v>
          </cell>
          <cell r="T139" t="str">
            <v>0.00</v>
          </cell>
          <cell r="U139" t="str">
            <v>0.00</v>
          </cell>
          <cell r="V139" t="str">
            <v>4960.00</v>
          </cell>
          <cell r="W139" t="str">
            <v>20000.00</v>
          </cell>
          <cell r="X139" t="str">
            <v>0.00</v>
          </cell>
          <cell r="Y139" t="str">
            <v>0.00</v>
          </cell>
          <cell r="Z139" t="str">
            <v>0.00</v>
          </cell>
          <cell r="AA139" t="str">
            <v>0.00</v>
          </cell>
          <cell r="AB139" t="str">
            <v>0.00</v>
          </cell>
          <cell r="AC139" t="str">
            <v>0.00</v>
          </cell>
          <cell r="AD139" t="str">
            <v>0.00</v>
          </cell>
          <cell r="AE139" t="str">
            <v>0.00</v>
          </cell>
          <cell r="AF139" t="str">
            <v>0.00</v>
          </cell>
          <cell r="AG139" t="str">
            <v>100%</v>
          </cell>
          <cell r="AH139" t="str">
            <v>0.00</v>
          </cell>
          <cell r="AI139" t="str">
            <v>0.00</v>
          </cell>
          <cell r="AJ139" t="str">
            <v>3%</v>
          </cell>
          <cell r="AK139" t="str">
            <v>0.00</v>
          </cell>
          <cell r="AL139" t="str">
            <v>0.00</v>
          </cell>
          <cell r="AM139" t="str">
            <v>0.00</v>
          </cell>
          <cell r="AN139" t="str">
            <v>0.00</v>
          </cell>
          <cell r="AO139">
            <v>0</v>
          </cell>
        </row>
        <row r="140">
          <cell r="B140" t="str">
            <v>李小珍</v>
          </cell>
          <cell r="C140" t="str">
            <v>居民身份证</v>
          </cell>
          <cell r="D140" t="str">
            <v>321028196807245420</v>
          </cell>
          <cell r="E140" t="str">
            <v>321028196807245420</v>
          </cell>
          <cell r="F140" t="str">
            <v>否</v>
          </cell>
          <cell r="G140" t="str">
            <v>正常工资薪金</v>
          </cell>
          <cell r="H140" t="str">
            <v>2300.00</v>
          </cell>
          <cell r="I140" t="str">
            <v>0.00</v>
          </cell>
          <cell r="J140" t="str">
            <v>0.00</v>
          </cell>
          <cell r="K140" t="str">
            <v>5000.00</v>
          </cell>
          <cell r="L140" t="str">
            <v>0.00</v>
          </cell>
          <cell r="M140" t="str">
            <v>0.00</v>
          </cell>
          <cell r="N140" t="str">
            <v>0.00</v>
          </cell>
          <cell r="O140" t="str">
            <v>0.00</v>
          </cell>
          <cell r="P140" t="str">
            <v>0.00</v>
          </cell>
          <cell r="Q140" t="str">
            <v>0.00</v>
          </cell>
          <cell r="R140" t="str">
            <v>0.00</v>
          </cell>
          <cell r="S140" t="str">
            <v>0.00</v>
          </cell>
          <cell r="T140" t="str">
            <v>0.00</v>
          </cell>
          <cell r="U140" t="str">
            <v>0.00</v>
          </cell>
          <cell r="V140" t="str">
            <v>4896.77</v>
          </cell>
          <cell r="W140" t="str">
            <v>20000.00</v>
          </cell>
          <cell r="X140" t="str">
            <v>0.00</v>
          </cell>
          <cell r="Y140" t="str">
            <v>0.00</v>
          </cell>
          <cell r="Z140" t="str">
            <v>0.00</v>
          </cell>
          <cell r="AA140" t="str">
            <v>0.00</v>
          </cell>
          <cell r="AB140" t="str">
            <v>0.00</v>
          </cell>
          <cell r="AC140" t="str">
            <v>0.00</v>
          </cell>
          <cell r="AD140" t="str">
            <v>0.00</v>
          </cell>
          <cell r="AE140" t="str">
            <v>0.00</v>
          </cell>
          <cell r="AF140" t="str">
            <v>0.00</v>
          </cell>
          <cell r="AG140" t="str">
            <v>100%</v>
          </cell>
          <cell r="AH140" t="str">
            <v>0.00</v>
          </cell>
          <cell r="AI140" t="str">
            <v>0.00</v>
          </cell>
          <cell r="AJ140" t="str">
            <v>3%</v>
          </cell>
          <cell r="AK140" t="str">
            <v>0.00</v>
          </cell>
          <cell r="AL140" t="str">
            <v>0.00</v>
          </cell>
          <cell r="AM140" t="str">
            <v>0.00</v>
          </cell>
          <cell r="AN140" t="str">
            <v>0.00</v>
          </cell>
          <cell r="AO140">
            <v>0</v>
          </cell>
        </row>
        <row r="141">
          <cell r="B141" t="str">
            <v>张启刚</v>
          </cell>
          <cell r="C141" t="str">
            <v>居民身份证</v>
          </cell>
          <cell r="D141" t="str">
            <v>650108196606061030</v>
          </cell>
          <cell r="E141" t="str">
            <v>650108196606061030</v>
          </cell>
          <cell r="F141" t="str">
            <v>否</v>
          </cell>
          <cell r="G141" t="str">
            <v>正常工资薪金</v>
          </cell>
          <cell r="H141" t="str">
            <v>6000.00</v>
          </cell>
          <cell r="I141" t="str">
            <v>0.00</v>
          </cell>
          <cell r="J141" t="str">
            <v>0.00</v>
          </cell>
          <cell r="K141" t="str">
            <v>5000.00</v>
          </cell>
          <cell r="L141" t="str">
            <v>0.00</v>
          </cell>
          <cell r="M141" t="str">
            <v>0.00</v>
          </cell>
          <cell r="N141" t="str">
            <v>0.00</v>
          </cell>
          <cell r="O141" t="str">
            <v>0.00</v>
          </cell>
          <cell r="P141" t="str">
            <v>0.00</v>
          </cell>
          <cell r="Q141" t="str">
            <v>0.00</v>
          </cell>
          <cell r="R141" t="str">
            <v>0.00</v>
          </cell>
          <cell r="S141" t="str">
            <v>0.00</v>
          </cell>
          <cell r="T141" t="str">
            <v>0.00</v>
          </cell>
          <cell r="U141" t="str">
            <v>0.00</v>
          </cell>
          <cell r="V141" t="str">
            <v>20474.36</v>
          </cell>
          <cell r="W141" t="str">
            <v>25000.00</v>
          </cell>
          <cell r="X141" t="str">
            <v>0.00</v>
          </cell>
          <cell r="Y141" t="str">
            <v>0.00</v>
          </cell>
          <cell r="Z141" t="str">
            <v>0.00</v>
          </cell>
          <cell r="AA141" t="str">
            <v>0.00</v>
          </cell>
          <cell r="AB141" t="str">
            <v>0.00</v>
          </cell>
          <cell r="AC141" t="str">
            <v>0.00</v>
          </cell>
          <cell r="AD141" t="str">
            <v>0.00</v>
          </cell>
          <cell r="AE141" t="str">
            <v>0.00</v>
          </cell>
          <cell r="AF141" t="str">
            <v>0.00</v>
          </cell>
          <cell r="AG141" t="str">
            <v>100%</v>
          </cell>
          <cell r="AH141" t="str">
            <v>0.00</v>
          </cell>
          <cell r="AI141" t="str">
            <v>0.00</v>
          </cell>
          <cell r="AJ141" t="str">
            <v>3%</v>
          </cell>
          <cell r="AK141" t="str">
            <v>0.00</v>
          </cell>
          <cell r="AL141" t="str">
            <v>0.00</v>
          </cell>
          <cell r="AM141" t="str">
            <v>0.00</v>
          </cell>
          <cell r="AN141" t="str">
            <v>0.00</v>
          </cell>
          <cell r="AO141">
            <v>0</v>
          </cell>
        </row>
        <row r="142">
          <cell r="B142" t="str">
            <v>肖红霞</v>
          </cell>
          <cell r="C142" t="str">
            <v>居民身份证</v>
          </cell>
          <cell r="D142" t="str">
            <v>650300197007200320</v>
          </cell>
          <cell r="E142" t="str">
            <v>650300197007200320</v>
          </cell>
          <cell r="F142" t="str">
            <v>否</v>
          </cell>
          <cell r="G142" t="str">
            <v>正常工资薪金</v>
          </cell>
          <cell r="H142" t="str">
            <v>1700.00</v>
          </cell>
          <cell r="I142" t="str">
            <v>0.00</v>
          </cell>
          <cell r="J142" t="str">
            <v>0.00</v>
          </cell>
          <cell r="K142" t="str">
            <v>5000.00</v>
          </cell>
          <cell r="L142" t="str">
            <v>0.00</v>
          </cell>
          <cell r="M142" t="str">
            <v>0.00</v>
          </cell>
          <cell r="N142" t="str">
            <v>0.00</v>
          </cell>
          <cell r="O142" t="str">
            <v>0.00</v>
          </cell>
          <cell r="P142" t="str">
            <v>0.00</v>
          </cell>
          <cell r="Q142" t="str">
            <v>0.00</v>
          </cell>
          <cell r="R142" t="str">
            <v>0.00</v>
          </cell>
          <cell r="S142" t="str">
            <v>0.00</v>
          </cell>
          <cell r="T142" t="str">
            <v>0.00</v>
          </cell>
          <cell r="U142" t="str">
            <v>0.00</v>
          </cell>
          <cell r="V142" t="str">
            <v>3893.54</v>
          </cell>
          <cell r="W142" t="str">
            <v>20000.00</v>
          </cell>
          <cell r="X142" t="str">
            <v>0.00</v>
          </cell>
          <cell r="Y142" t="str">
            <v>0.00</v>
          </cell>
          <cell r="Z142" t="str">
            <v>0.00</v>
          </cell>
          <cell r="AA142" t="str">
            <v>0.00</v>
          </cell>
          <cell r="AB142" t="str">
            <v>0.00</v>
          </cell>
          <cell r="AC142" t="str">
            <v>0.00</v>
          </cell>
          <cell r="AD142" t="str">
            <v>0.00</v>
          </cell>
          <cell r="AE142" t="str">
            <v>0.00</v>
          </cell>
          <cell r="AF142" t="str">
            <v>0.00</v>
          </cell>
          <cell r="AG142" t="str">
            <v>100%</v>
          </cell>
          <cell r="AH142" t="str">
            <v>0.00</v>
          </cell>
          <cell r="AI142" t="str">
            <v>0.00</v>
          </cell>
          <cell r="AJ142" t="str">
            <v>3%</v>
          </cell>
          <cell r="AK142" t="str">
            <v>0.00</v>
          </cell>
          <cell r="AL142" t="str">
            <v>0.00</v>
          </cell>
          <cell r="AM142" t="str">
            <v>0.00</v>
          </cell>
          <cell r="AN142" t="str">
            <v>0.00</v>
          </cell>
          <cell r="AO142">
            <v>0</v>
          </cell>
        </row>
        <row r="143">
          <cell r="B143" t="str">
            <v>沙吾提·艾沙</v>
          </cell>
          <cell r="C143" t="str">
            <v>居民身份证</v>
          </cell>
          <cell r="D143" t="str">
            <v>652925197707013034</v>
          </cell>
          <cell r="E143" t="str">
            <v>652925197707013034</v>
          </cell>
          <cell r="F143" t="str">
            <v>否</v>
          </cell>
          <cell r="G143" t="str">
            <v>正常工资薪金</v>
          </cell>
          <cell r="H143" t="str">
            <v>2464.52</v>
          </cell>
          <cell r="I143" t="str">
            <v>0.00</v>
          </cell>
          <cell r="J143" t="str">
            <v>0.00</v>
          </cell>
          <cell r="K143" t="str">
            <v>5000.00</v>
          </cell>
          <cell r="L143" t="str">
            <v>0.00</v>
          </cell>
          <cell r="M143" t="str">
            <v>0.00</v>
          </cell>
          <cell r="N143" t="str">
            <v>0.00</v>
          </cell>
          <cell r="O143" t="str">
            <v>0.00</v>
          </cell>
          <cell r="P143" t="str">
            <v>0.00</v>
          </cell>
          <cell r="Q143" t="str">
            <v>0.00</v>
          </cell>
          <cell r="R143" t="str">
            <v>0.00</v>
          </cell>
          <cell r="S143" t="str">
            <v>0.00</v>
          </cell>
          <cell r="T143" t="str">
            <v>0.00</v>
          </cell>
          <cell r="U143" t="str">
            <v>0.00</v>
          </cell>
          <cell r="V143" t="str">
            <v>2464.52</v>
          </cell>
          <cell r="W143" t="str">
            <v>10000.00</v>
          </cell>
          <cell r="X143" t="str">
            <v>0.00</v>
          </cell>
          <cell r="Y143" t="str">
            <v>0.00</v>
          </cell>
          <cell r="Z143" t="str">
            <v>0.00</v>
          </cell>
          <cell r="AA143" t="str">
            <v>0.00</v>
          </cell>
          <cell r="AB143" t="str">
            <v>0.00</v>
          </cell>
          <cell r="AC143" t="str">
            <v>0.00</v>
          </cell>
          <cell r="AD143" t="str">
            <v>0.00</v>
          </cell>
          <cell r="AE143" t="str">
            <v>0.00</v>
          </cell>
          <cell r="AF143" t="str">
            <v>0.00</v>
          </cell>
          <cell r="AG143" t="str">
            <v>100%</v>
          </cell>
          <cell r="AH143" t="str">
            <v>0.00</v>
          </cell>
          <cell r="AI143" t="str">
            <v>0.00</v>
          </cell>
          <cell r="AJ143" t="str">
            <v>3%</v>
          </cell>
          <cell r="AK143" t="str">
            <v>0.00</v>
          </cell>
          <cell r="AL143" t="str">
            <v>0.00</v>
          </cell>
          <cell r="AM143" t="str">
            <v>0.00</v>
          </cell>
          <cell r="AN143" t="str">
            <v>0.00</v>
          </cell>
          <cell r="AO143">
            <v>0</v>
          </cell>
        </row>
        <row r="144">
          <cell r="B144" t="str">
            <v>张金星</v>
          </cell>
          <cell r="C144" t="str">
            <v>居民身份证</v>
          </cell>
          <cell r="D144" t="str">
            <v>622725197201171012</v>
          </cell>
          <cell r="E144" t="str">
            <v>622725197201171012</v>
          </cell>
          <cell r="F144" t="str">
            <v>否</v>
          </cell>
          <cell r="G144" t="str">
            <v>正常工资薪金</v>
          </cell>
          <cell r="H144" t="str">
            <v>5000.00</v>
          </cell>
          <cell r="I144" t="str">
            <v>0.00</v>
          </cell>
          <cell r="J144" t="str">
            <v>0.00</v>
          </cell>
          <cell r="K144" t="str">
            <v>5000.00</v>
          </cell>
          <cell r="L144" t="str">
            <v>0.00</v>
          </cell>
          <cell r="M144" t="str">
            <v>0.00</v>
          </cell>
          <cell r="N144" t="str">
            <v>0.00</v>
          </cell>
          <cell r="O144" t="str">
            <v>0.00</v>
          </cell>
          <cell r="P144" t="str">
            <v>0.00</v>
          </cell>
          <cell r="Q144" t="str">
            <v>0.00</v>
          </cell>
          <cell r="R144" t="str">
            <v>0.00</v>
          </cell>
          <cell r="S144" t="str">
            <v>0.00</v>
          </cell>
          <cell r="T144" t="str">
            <v>0.00</v>
          </cell>
          <cell r="U144" t="str">
            <v>0.00</v>
          </cell>
          <cell r="V144" t="str">
            <v>12145.16</v>
          </cell>
          <cell r="W144" t="str">
            <v>20000.00</v>
          </cell>
          <cell r="X144" t="str">
            <v>0.00</v>
          </cell>
          <cell r="Y144" t="str">
            <v>0.00</v>
          </cell>
          <cell r="Z144" t="str">
            <v>0.00</v>
          </cell>
          <cell r="AA144" t="str">
            <v>0.00</v>
          </cell>
          <cell r="AB144" t="str">
            <v>0.00</v>
          </cell>
          <cell r="AC144" t="str">
            <v>0.00</v>
          </cell>
          <cell r="AD144" t="str">
            <v>0.00</v>
          </cell>
          <cell r="AE144" t="str">
            <v>0.00</v>
          </cell>
          <cell r="AF144" t="str">
            <v>0.00</v>
          </cell>
          <cell r="AG144" t="str">
            <v>100%</v>
          </cell>
          <cell r="AH144" t="str">
            <v>0.00</v>
          </cell>
          <cell r="AI144" t="str">
            <v>0.00</v>
          </cell>
          <cell r="AJ144" t="str">
            <v>3%</v>
          </cell>
          <cell r="AK144" t="str">
            <v>0.00</v>
          </cell>
          <cell r="AL144" t="str">
            <v>0.00</v>
          </cell>
          <cell r="AM144" t="str">
            <v>0.00</v>
          </cell>
          <cell r="AN144" t="str">
            <v>0.00</v>
          </cell>
          <cell r="AO144">
            <v>0</v>
          </cell>
        </row>
        <row r="145">
          <cell r="B145" t="str">
            <v>苏玉华</v>
          </cell>
          <cell r="C145" t="str">
            <v>居民身份证</v>
          </cell>
          <cell r="D145" t="str">
            <v>650121196802213741</v>
          </cell>
          <cell r="E145" t="str">
            <v>650121196802213741</v>
          </cell>
          <cell r="F145" t="str">
            <v>否</v>
          </cell>
          <cell r="G145" t="str">
            <v>正常工资薪金</v>
          </cell>
          <cell r="H145" t="str">
            <v>2900.00</v>
          </cell>
          <cell r="I145" t="str">
            <v>0.00</v>
          </cell>
          <cell r="J145" t="str">
            <v>0.00</v>
          </cell>
          <cell r="K145" t="str">
            <v>5000.00</v>
          </cell>
          <cell r="L145" t="str">
            <v>0.00</v>
          </cell>
          <cell r="M145" t="str">
            <v>0.00</v>
          </cell>
          <cell r="N145" t="str">
            <v>0.00</v>
          </cell>
          <cell r="O145" t="str">
            <v>0.00</v>
          </cell>
          <cell r="P145" t="str">
            <v>0.00</v>
          </cell>
          <cell r="Q145" t="str">
            <v>0.00</v>
          </cell>
          <cell r="R145" t="str">
            <v>0.00</v>
          </cell>
          <cell r="S145" t="str">
            <v>0.00</v>
          </cell>
          <cell r="T145" t="str">
            <v>0.00</v>
          </cell>
          <cell r="U145" t="str">
            <v>0.00</v>
          </cell>
          <cell r="V145" t="str">
            <v>5800.00</v>
          </cell>
          <cell r="W145" t="str">
            <v>15000.00</v>
          </cell>
          <cell r="X145" t="str">
            <v>0.00</v>
          </cell>
          <cell r="Y145" t="str">
            <v>0.00</v>
          </cell>
          <cell r="Z145" t="str">
            <v>0.00</v>
          </cell>
          <cell r="AA145" t="str">
            <v>0.00</v>
          </cell>
          <cell r="AB145" t="str">
            <v>0.00</v>
          </cell>
          <cell r="AC145" t="str">
            <v>0.00</v>
          </cell>
          <cell r="AD145" t="str">
            <v>0.00</v>
          </cell>
          <cell r="AE145" t="str">
            <v>0.00</v>
          </cell>
          <cell r="AF145" t="str">
            <v>0.00</v>
          </cell>
          <cell r="AG145" t="str">
            <v>100%</v>
          </cell>
          <cell r="AH145" t="str">
            <v>0.00</v>
          </cell>
          <cell r="AI145" t="str">
            <v>0.00</v>
          </cell>
          <cell r="AJ145" t="str">
            <v>3%</v>
          </cell>
          <cell r="AK145" t="str">
            <v>0.00</v>
          </cell>
          <cell r="AL145" t="str">
            <v>0.00</v>
          </cell>
          <cell r="AM145" t="str">
            <v>0.00</v>
          </cell>
          <cell r="AN145" t="str">
            <v>0.00</v>
          </cell>
          <cell r="AO145">
            <v>0</v>
          </cell>
        </row>
        <row r="146">
          <cell r="B146" t="str">
            <v>马付祥</v>
          </cell>
          <cell r="C146" t="str">
            <v>居民身份证</v>
          </cell>
          <cell r="D146" t="str">
            <v>65232219711211255X</v>
          </cell>
          <cell r="E146" t="str">
            <v>65232219711211255X</v>
          </cell>
          <cell r="F146" t="str">
            <v>否</v>
          </cell>
          <cell r="G146" t="str">
            <v>正常工资薪金</v>
          </cell>
          <cell r="H146" t="str">
            <v>677.42</v>
          </cell>
          <cell r="I146" t="str">
            <v>0.00</v>
          </cell>
          <cell r="J146" t="str">
            <v>0.00</v>
          </cell>
          <cell r="K146" t="str">
            <v>5000.00</v>
          </cell>
          <cell r="L146" t="str">
            <v>0.00</v>
          </cell>
          <cell r="M146" t="str">
            <v>0.00</v>
          </cell>
          <cell r="N146" t="str">
            <v>0.00</v>
          </cell>
          <cell r="O146" t="str">
            <v>0.00</v>
          </cell>
          <cell r="P146" t="str">
            <v>0.00</v>
          </cell>
          <cell r="Q146" t="str">
            <v>0.00</v>
          </cell>
          <cell r="R146" t="str">
            <v>0.00</v>
          </cell>
          <cell r="S146" t="str">
            <v>0.00</v>
          </cell>
          <cell r="T146" t="str">
            <v>0.00</v>
          </cell>
          <cell r="U146" t="str">
            <v>0.00</v>
          </cell>
          <cell r="V146" t="str">
            <v>677.42</v>
          </cell>
          <cell r="W146" t="str">
            <v>10000.00</v>
          </cell>
          <cell r="X146" t="str">
            <v>0.00</v>
          </cell>
          <cell r="Y146" t="str">
            <v>0.00</v>
          </cell>
          <cell r="Z146" t="str">
            <v>0.00</v>
          </cell>
          <cell r="AA146" t="str">
            <v>0.00</v>
          </cell>
          <cell r="AB146" t="str">
            <v>0.00</v>
          </cell>
          <cell r="AC146" t="str">
            <v>0.00</v>
          </cell>
          <cell r="AD146" t="str">
            <v>0.00</v>
          </cell>
          <cell r="AE146" t="str">
            <v>0.00</v>
          </cell>
          <cell r="AF146" t="str">
            <v>0.00</v>
          </cell>
          <cell r="AG146" t="str">
            <v>100%</v>
          </cell>
          <cell r="AH146" t="str">
            <v>0.00</v>
          </cell>
          <cell r="AI146" t="str">
            <v>0.00</v>
          </cell>
          <cell r="AJ146" t="str">
            <v>3%</v>
          </cell>
          <cell r="AK146" t="str">
            <v>0.00</v>
          </cell>
          <cell r="AL146" t="str">
            <v>0.00</v>
          </cell>
          <cell r="AM146" t="str">
            <v>0.00</v>
          </cell>
          <cell r="AN146" t="str">
            <v>0.00</v>
          </cell>
          <cell r="AO146">
            <v>0</v>
          </cell>
        </row>
        <row r="147">
          <cell r="B147" t="str">
            <v>罗华炜</v>
          </cell>
          <cell r="C147" t="str">
            <v>居民身份证</v>
          </cell>
          <cell r="D147" t="str">
            <v>65010519860207191X</v>
          </cell>
          <cell r="E147" t="str">
            <v>65010519860207191X</v>
          </cell>
          <cell r="F147" t="str">
            <v>否</v>
          </cell>
          <cell r="G147" t="str">
            <v>正常工资薪金</v>
          </cell>
          <cell r="H147" t="str">
            <v>4022.58</v>
          </cell>
          <cell r="I147" t="str">
            <v>0.00</v>
          </cell>
          <cell r="J147" t="str">
            <v>0.00</v>
          </cell>
          <cell r="K147" t="str">
            <v>5000.00</v>
          </cell>
          <cell r="L147" t="str">
            <v>399.92</v>
          </cell>
          <cell r="M147" t="str">
            <v>124.98</v>
          </cell>
          <cell r="N147" t="str">
            <v>25.00</v>
          </cell>
          <cell r="O147" t="str">
            <v>0.00</v>
          </cell>
          <cell r="P147" t="str">
            <v>0.00</v>
          </cell>
          <cell r="Q147" t="str">
            <v>0.00</v>
          </cell>
          <cell r="R147" t="str">
            <v>0.00</v>
          </cell>
          <cell r="S147" t="str">
            <v>0.00</v>
          </cell>
          <cell r="T147" t="str">
            <v>0.00</v>
          </cell>
          <cell r="U147" t="str">
            <v>0.00</v>
          </cell>
          <cell r="V147" t="str">
            <v>4022.58</v>
          </cell>
          <cell r="W147" t="str">
            <v>10000.00</v>
          </cell>
          <cell r="X147" t="str">
            <v>549.90</v>
          </cell>
          <cell r="Y147" t="str">
            <v>0.00</v>
          </cell>
          <cell r="Z147" t="str">
            <v>0.00</v>
          </cell>
          <cell r="AA147" t="str">
            <v>0.00</v>
          </cell>
          <cell r="AB147" t="str">
            <v>0.00</v>
          </cell>
          <cell r="AC147" t="str">
            <v>0.00</v>
          </cell>
          <cell r="AD147" t="str">
            <v>0.00</v>
          </cell>
          <cell r="AE147" t="str">
            <v>0.00</v>
          </cell>
          <cell r="AF147" t="str">
            <v>0.00</v>
          </cell>
          <cell r="AG147" t="str">
            <v>100%</v>
          </cell>
          <cell r="AH147" t="str">
            <v>0.00</v>
          </cell>
          <cell r="AI147" t="str">
            <v>0.00</v>
          </cell>
          <cell r="AJ147" t="str">
            <v>3%</v>
          </cell>
          <cell r="AK147" t="str">
            <v>0.00</v>
          </cell>
          <cell r="AL147" t="str">
            <v>0.00</v>
          </cell>
          <cell r="AM147" t="str">
            <v>0.00</v>
          </cell>
          <cell r="AN147" t="str">
            <v>0.00</v>
          </cell>
          <cell r="AO147">
            <v>0</v>
          </cell>
        </row>
        <row r="148">
          <cell r="B148" t="str">
            <v>安新</v>
          </cell>
          <cell r="C148" t="str">
            <v>居民身份证</v>
          </cell>
          <cell r="D148" t="str">
            <v>650300196701084839</v>
          </cell>
          <cell r="E148" t="str">
            <v>650300196701084839</v>
          </cell>
          <cell r="F148" t="str">
            <v>否</v>
          </cell>
          <cell r="G148" t="str">
            <v>正常工资薪金</v>
          </cell>
          <cell r="H148" t="str">
            <v>1600.00</v>
          </cell>
          <cell r="I148" t="str">
            <v>0.00</v>
          </cell>
          <cell r="J148" t="str">
            <v>0.00</v>
          </cell>
          <cell r="K148" t="str">
            <v>5000.00</v>
          </cell>
          <cell r="L148" t="str">
            <v>0.00</v>
          </cell>
          <cell r="M148" t="str">
            <v>0.00</v>
          </cell>
          <cell r="N148" t="str">
            <v>0.00</v>
          </cell>
          <cell r="O148" t="str">
            <v>0.00</v>
          </cell>
          <cell r="P148" t="str">
            <v>0.00</v>
          </cell>
          <cell r="Q148" t="str">
            <v>0.00</v>
          </cell>
          <cell r="R148" t="str">
            <v>0.00</v>
          </cell>
          <cell r="S148" t="str">
            <v>0.00</v>
          </cell>
          <cell r="T148" t="str">
            <v>0.00</v>
          </cell>
          <cell r="U148" t="str">
            <v>0.00</v>
          </cell>
          <cell r="V148" t="str">
            <v>3146.67</v>
          </cell>
          <cell r="W148" t="str">
            <v>15000.00</v>
          </cell>
          <cell r="X148" t="str">
            <v>0.00</v>
          </cell>
          <cell r="Y148" t="str">
            <v>0.00</v>
          </cell>
          <cell r="Z148" t="str">
            <v>0.00</v>
          </cell>
          <cell r="AA148" t="str">
            <v>0.00</v>
          </cell>
          <cell r="AB148" t="str">
            <v>0.00</v>
          </cell>
          <cell r="AC148" t="str">
            <v>0.00</v>
          </cell>
          <cell r="AD148" t="str">
            <v>0.00</v>
          </cell>
          <cell r="AE148" t="str">
            <v>0.00</v>
          </cell>
          <cell r="AF148" t="str">
            <v>0.00</v>
          </cell>
          <cell r="AG148" t="str">
            <v>100%</v>
          </cell>
          <cell r="AH148" t="str">
            <v>0.00</v>
          </cell>
          <cell r="AI148" t="str">
            <v>0.00</v>
          </cell>
          <cell r="AJ148" t="str">
            <v>3%</v>
          </cell>
          <cell r="AK148" t="str">
            <v>0.00</v>
          </cell>
          <cell r="AL148" t="str">
            <v>0.00</v>
          </cell>
          <cell r="AM148" t="str">
            <v>0.00</v>
          </cell>
          <cell r="AN148" t="str">
            <v>0.00</v>
          </cell>
          <cell r="AO148">
            <v>0</v>
          </cell>
        </row>
        <row r="149">
          <cell r="B149" t="str">
            <v>张祥云</v>
          </cell>
          <cell r="C149" t="str">
            <v>居民身份证</v>
          </cell>
          <cell r="D149" t="str">
            <v>412327196811044528</v>
          </cell>
          <cell r="E149" t="str">
            <v>412327196811044528</v>
          </cell>
          <cell r="F149" t="str">
            <v>否</v>
          </cell>
          <cell r="G149" t="str">
            <v>正常工资薪金</v>
          </cell>
          <cell r="H149" t="str">
            <v>600.00</v>
          </cell>
          <cell r="I149" t="str">
            <v>0.00</v>
          </cell>
          <cell r="J149" t="str">
            <v>0.00</v>
          </cell>
          <cell r="K149" t="str">
            <v>5000.00</v>
          </cell>
          <cell r="L149" t="str">
            <v>0.00</v>
          </cell>
          <cell r="M149" t="str">
            <v>0.00</v>
          </cell>
          <cell r="N149" t="str">
            <v>0.00</v>
          </cell>
          <cell r="O149" t="str">
            <v>0.00</v>
          </cell>
          <cell r="P149" t="str">
            <v>0.00</v>
          </cell>
          <cell r="Q149" t="str">
            <v>0.00</v>
          </cell>
          <cell r="R149" t="str">
            <v>0.00</v>
          </cell>
          <cell r="S149" t="str">
            <v>0.00</v>
          </cell>
          <cell r="T149" t="str">
            <v>0.00</v>
          </cell>
          <cell r="U149" t="str">
            <v>0.00</v>
          </cell>
          <cell r="V149" t="str">
            <v>3800.00</v>
          </cell>
          <cell r="W149" t="str">
            <v>15000.00</v>
          </cell>
          <cell r="X149" t="str">
            <v>0.00</v>
          </cell>
          <cell r="Y149" t="str">
            <v>0.00</v>
          </cell>
          <cell r="Z149" t="str">
            <v>0.00</v>
          </cell>
          <cell r="AA149" t="str">
            <v>0.00</v>
          </cell>
          <cell r="AB149" t="str">
            <v>0.00</v>
          </cell>
          <cell r="AC149" t="str">
            <v>0.00</v>
          </cell>
          <cell r="AD149" t="str">
            <v>0.00</v>
          </cell>
          <cell r="AE149" t="str">
            <v>0.00</v>
          </cell>
          <cell r="AF149" t="str">
            <v>0.00</v>
          </cell>
          <cell r="AG149" t="str">
            <v>100%</v>
          </cell>
          <cell r="AH149" t="str">
            <v>0.00</v>
          </cell>
          <cell r="AI149" t="str">
            <v>0.00</v>
          </cell>
          <cell r="AJ149" t="str">
            <v>3%</v>
          </cell>
          <cell r="AK149" t="str">
            <v>0.00</v>
          </cell>
          <cell r="AL149" t="str">
            <v>0.00</v>
          </cell>
          <cell r="AM149" t="str">
            <v>0.00</v>
          </cell>
          <cell r="AN149" t="str">
            <v>0.00</v>
          </cell>
          <cell r="AO149">
            <v>0</v>
          </cell>
        </row>
        <row r="150">
          <cell r="B150" t="str">
            <v>孜比尔尼沙·阿不都热合曼</v>
          </cell>
          <cell r="C150" t="str">
            <v>居民身份证</v>
          </cell>
          <cell r="D150" t="str">
            <v>653021198103131444</v>
          </cell>
          <cell r="E150" t="str">
            <v>653021198103131444</v>
          </cell>
          <cell r="F150" t="str">
            <v>否</v>
          </cell>
          <cell r="G150" t="str">
            <v>正常工资薪金</v>
          </cell>
          <cell r="H150" t="str">
            <v>1858.06</v>
          </cell>
          <cell r="I150" t="str">
            <v>0.00</v>
          </cell>
          <cell r="J150" t="str">
            <v>0.00</v>
          </cell>
          <cell r="K150" t="str">
            <v>5000.00</v>
          </cell>
          <cell r="L150" t="str">
            <v>0.00</v>
          </cell>
          <cell r="M150" t="str">
            <v>0.00</v>
          </cell>
          <cell r="N150" t="str">
            <v>0.00</v>
          </cell>
          <cell r="O150" t="str">
            <v>0.00</v>
          </cell>
          <cell r="P150" t="str">
            <v>0.00</v>
          </cell>
          <cell r="Q150" t="str">
            <v>0.00</v>
          </cell>
          <cell r="R150" t="str">
            <v>0.00</v>
          </cell>
          <cell r="S150" t="str">
            <v>0.00</v>
          </cell>
          <cell r="T150" t="str">
            <v>0.00</v>
          </cell>
          <cell r="U150" t="str">
            <v>0.00</v>
          </cell>
          <cell r="V150" t="str">
            <v>1858.06</v>
          </cell>
          <cell r="W150" t="str">
            <v>10000.00</v>
          </cell>
          <cell r="X150" t="str">
            <v>0.00</v>
          </cell>
          <cell r="Y150" t="str">
            <v>0.00</v>
          </cell>
          <cell r="Z150" t="str">
            <v>0.00</v>
          </cell>
          <cell r="AA150" t="str">
            <v>0.00</v>
          </cell>
          <cell r="AB150" t="str">
            <v>0.00</v>
          </cell>
          <cell r="AC150" t="str">
            <v>0.00</v>
          </cell>
          <cell r="AD150" t="str">
            <v>0.00</v>
          </cell>
          <cell r="AE150" t="str">
            <v>0.00</v>
          </cell>
          <cell r="AF150" t="str">
            <v>0.00</v>
          </cell>
          <cell r="AG150" t="str">
            <v>100%</v>
          </cell>
          <cell r="AH150" t="str">
            <v>0.00</v>
          </cell>
          <cell r="AI150" t="str">
            <v>0.00</v>
          </cell>
          <cell r="AJ150" t="str">
            <v>3%</v>
          </cell>
          <cell r="AK150" t="str">
            <v>0.00</v>
          </cell>
          <cell r="AL150" t="str">
            <v>0.00</v>
          </cell>
          <cell r="AM150" t="str">
            <v>0.00</v>
          </cell>
          <cell r="AN150" t="str">
            <v>0.00</v>
          </cell>
          <cell r="AO150">
            <v>0</v>
          </cell>
        </row>
        <row r="151">
          <cell r="B151" t="str">
            <v>马彦红</v>
          </cell>
          <cell r="C151" t="str">
            <v>居民身份证</v>
          </cell>
          <cell r="D151" t="str">
            <v>652322196112171010</v>
          </cell>
          <cell r="E151" t="str">
            <v>652322196112171010</v>
          </cell>
          <cell r="F151" t="str">
            <v>否</v>
          </cell>
          <cell r="G151" t="str">
            <v>正常工资薪金</v>
          </cell>
          <cell r="H151" t="str">
            <v>677.42</v>
          </cell>
          <cell r="I151" t="str">
            <v>0.00</v>
          </cell>
          <cell r="J151" t="str">
            <v>0.00</v>
          </cell>
          <cell r="K151" t="str">
            <v>5000.00</v>
          </cell>
          <cell r="L151" t="str">
            <v>0.00</v>
          </cell>
          <cell r="M151" t="str">
            <v>0.00</v>
          </cell>
          <cell r="N151" t="str">
            <v>0.00</v>
          </cell>
          <cell r="O151" t="str">
            <v>0.00</v>
          </cell>
          <cell r="P151" t="str">
            <v>0.00</v>
          </cell>
          <cell r="Q151" t="str">
            <v>0.00</v>
          </cell>
          <cell r="R151" t="str">
            <v>0.00</v>
          </cell>
          <cell r="S151" t="str">
            <v>0.00</v>
          </cell>
          <cell r="T151" t="str">
            <v>0.00</v>
          </cell>
          <cell r="U151" t="str">
            <v>0.00</v>
          </cell>
          <cell r="V151" t="str">
            <v>677.42</v>
          </cell>
          <cell r="W151" t="str">
            <v>10000.00</v>
          </cell>
          <cell r="X151" t="str">
            <v>0.00</v>
          </cell>
          <cell r="Y151" t="str">
            <v>0.00</v>
          </cell>
          <cell r="Z151" t="str">
            <v>0.00</v>
          </cell>
          <cell r="AA151" t="str">
            <v>0.00</v>
          </cell>
          <cell r="AB151" t="str">
            <v>0.00</v>
          </cell>
          <cell r="AC151" t="str">
            <v>0.00</v>
          </cell>
          <cell r="AD151" t="str">
            <v>0.00</v>
          </cell>
          <cell r="AE151" t="str">
            <v>0.00</v>
          </cell>
          <cell r="AF151" t="str">
            <v>0.00</v>
          </cell>
          <cell r="AG151" t="str">
            <v>100%</v>
          </cell>
          <cell r="AH151" t="str">
            <v>0.00</v>
          </cell>
          <cell r="AI151" t="str">
            <v>0.00</v>
          </cell>
          <cell r="AJ151" t="str">
            <v>3%</v>
          </cell>
          <cell r="AK151" t="str">
            <v>0.00</v>
          </cell>
          <cell r="AL151" t="str">
            <v>0.00</v>
          </cell>
          <cell r="AM151" t="str">
            <v>0.00</v>
          </cell>
          <cell r="AN151" t="str">
            <v>0.00</v>
          </cell>
          <cell r="AO151">
            <v>0</v>
          </cell>
        </row>
        <row r="152">
          <cell r="B152" t="str">
            <v>李军</v>
          </cell>
          <cell r="C152" t="str">
            <v>居民身份证</v>
          </cell>
          <cell r="D152" t="str">
            <v>65272219740526003X</v>
          </cell>
          <cell r="E152" t="str">
            <v>65272219740526003X</v>
          </cell>
          <cell r="F152" t="str">
            <v>否</v>
          </cell>
          <cell r="G152" t="str">
            <v>正常工资薪金</v>
          </cell>
          <cell r="H152" t="str">
            <v>3800.00</v>
          </cell>
          <cell r="I152" t="str">
            <v>0.00</v>
          </cell>
          <cell r="J152" t="str">
            <v>0.00</v>
          </cell>
          <cell r="K152" t="str">
            <v>5000.00</v>
          </cell>
          <cell r="L152" t="str">
            <v>0.00</v>
          </cell>
          <cell r="M152" t="str">
            <v>0.00</v>
          </cell>
          <cell r="N152" t="str">
            <v>0.00</v>
          </cell>
          <cell r="O152" t="str">
            <v>0.00</v>
          </cell>
          <cell r="P152" t="str">
            <v>0.00</v>
          </cell>
          <cell r="Q152" t="str">
            <v>0.00</v>
          </cell>
          <cell r="R152" t="str">
            <v>0.00</v>
          </cell>
          <cell r="S152" t="str">
            <v>0.00</v>
          </cell>
          <cell r="T152" t="str">
            <v>0.00</v>
          </cell>
          <cell r="U152" t="str">
            <v>0.00</v>
          </cell>
          <cell r="V152" t="str">
            <v>8335.48</v>
          </cell>
          <cell r="W152" t="str">
            <v>20000.00</v>
          </cell>
          <cell r="X152" t="str">
            <v>0.00</v>
          </cell>
          <cell r="Y152" t="str">
            <v>0.00</v>
          </cell>
          <cell r="Z152" t="str">
            <v>0.00</v>
          </cell>
          <cell r="AA152" t="str">
            <v>0.00</v>
          </cell>
          <cell r="AB152" t="str">
            <v>0.00</v>
          </cell>
          <cell r="AC152" t="str">
            <v>0.00</v>
          </cell>
          <cell r="AD152" t="str">
            <v>0.00</v>
          </cell>
          <cell r="AE152" t="str">
            <v>0.00</v>
          </cell>
          <cell r="AF152" t="str">
            <v>0.00</v>
          </cell>
          <cell r="AG152" t="str">
            <v>100%</v>
          </cell>
          <cell r="AH152" t="str">
            <v>0.00</v>
          </cell>
          <cell r="AI152" t="str">
            <v>0.00</v>
          </cell>
          <cell r="AJ152" t="str">
            <v>3%</v>
          </cell>
          <cell r="AK152" t="str">
            <v>0.00</v>
          </cell>
          <cell r="AL152" t="str">
            <v>0.00</v>
          </cell>
          <cell r="AM152" t="str">
            <v>0.00</v>
          </cell>
          <cell r="AN152" t="str">
            <v>0.00</v>
          </cell>
          <cell r="AO152">
            <v>0</v>
          </cell>
        </row>
        <row r="153">
          <cell r="B153" t="str">
            <v>朱邦堂</v>
          </cell>
          <cell r="C153" t="str">
            <v>居民身份证</v>
          </cell>
          <cell r="D153" t="str">
            <v>412727196412194010</v>
          </cell>
          <cell r="E153" t="str">
            <v>412727196412194010</v>
          </cell>
          <cell r="F153" t="str">
            <v>否</v>
          </cell>
          <cell r="G153" t="str">
            <v>正常工资薪金</v>
          </cell>
          <cell r="H153" t="str">
            <v>4516.13</v>
          </cell>
          <cell r="I153" t="str">
            <v>0.00</v>
          </cell>
          <cell r="J153" t="str">
            <v>0.00</v>
          </cell>
          <cell r="K153" t="str">
            <v>5000.00</v>
          </cell>
          <cell r="L153" t="str">
            <v>0.00</v>
          </cell>
          <cell r="M153" t="str">
            <v>0.00</v>
          </cell>
          <cell r="N153" t="str">
            <v>0.00</v>
          </cell>
          <cell r="O153" t="str">
            <v>0.00</v>
          </cell>
          <cell r="P153" t="str">
            <v>0.00</v>
          </cell>
          <cell r="Q153" t="str">
            <v>0.00</v>
          </cell>
          <cell r="R153" t="str">
            <v>0.00</v>
          </cell>
          <cell r="S153" t="str">
            <v>0.00</v>
          </cell>
          <cell r="T153" t="str">
            <v>0.00</v>
          </cell>
          <cell r="U153" t="str">
            <v>0.00</v>
          </cell>
          <cell r="V153" t="str">
            <v>8516.13</v>
          </cell>
          <cell r="W153" t="str">
            <v>15000.00</v>
          </cell>
          <cell r="X153" t="str">
            <v>0.00</v>
          </cell>
          <cell r="Y153" t="str">
            <v>0.00</v>
          </cell>
          <cell r="Z153" t="str">
            <v>0.00</v>
          </cell>
          <cell r="AA153" t="str">
            <v>0.00</v>
          </cell>
          <cell r="AB153" t="str">
            <v>0.00</v>
          </cell>
          <cell r="AC153" t="str">
            <v>0.00</v>
          </cell>
          <cell r="AD153" t="str">
            <v>0.00</v>
          </cell>
          <cell r="AE153" t="str">
            <v>0.00</v>
          </cell>
          <cell r="AF153" t="str">
            <v>0.00</v>
          </cell>
          <cell r="AG153" t="str">
            <v>100%</v>
          </cell>
          <cell r="AH153" t="str">
            <v>0.00</v>
          </cell>
          <cell r="AI153" t="str">
            <v>0.00</v>
          </cell>
          <cell r="AJ153" t="str">
            <v>3%</v>
          </cell>
          <cell r="AK153" t="str">
            <v>0.00</v>
          </cell>
          <cell r="AL153" t="str">
            <v>0.00</v>
          </cell>
          <cell r="AM153" t="str">
            <v>0.00</v>
          </cell>
          <cell r="AN153" t="str">
            <v>0.00</v>
          </cell>
          <cell r="AO153">
            <v>0</v>
          </cell>
        </row>
        <row r="154">
          <cell r="B154" t="str">
            <v>段昌兰</v>
          </cell>
          <cell r="C154" t="str">
            <v>居民身份证</v>
          </cell>
          <cell r="D154" t="str">
            <v>61242319660715222X</v>
          </cell>
          <cell r="E154" t="str">
            <v>61242319660715222X</v>
          </cell>
          <cell r="F154" t="str">
            <v>否</v>
          </cell>
          <cell r="G154" t="str">
            <v>正常工资薪金</v>
          </cell>
          <cell r="H154" t="str">
            <v>2200.00</v>
          </cell>
          <cell r="I154" t="str">
            <v>0.00</v>
          </cell>
          <cell r="J154" t="str">
            <v>0.00</v>
          </cell>
          <cell r="K154" t="str">
            <v>5000.00</v>
          </cell>
          <cell r="L154" t="str">
            <v>0.00</v>
          </cell>
          <cell r="M154" t="str">
            <v>0.00</v>
          </cell>
          <cell r="N154" t="str">
            <v>0.00</v>
          </cell>
          <cell r="O154" t="str">
            <v>0.00</v>
          </cell>
          <cell r="P154" t="str">
            <v>0.00</v>
          </cell>
          <cell r="Q154" t="str">
            <v>0.00</v>
          </cell>
          <cell r="R154" t="str">
            <v>0.00</v>
          </cell>
          <cell r="S154" t="str">
            <v>0.00</v>
          </cell>
          <cell r="T154" t="str">
            <v>0.00</v>
          </cell>
          <cell r="U154" t="str">
            <v>0.00</v>
          </cell>
          <cell r="V154" t="str">
            <v>5400.00</v>
          </cell>
          <cell r="W154" t="str">
            <v>15000.00</v>
          </cell>
          <cell r="X154" t="str">
            <v>0.00</v>
          </cell>
          <cell r="Y154" t="str">
            <v>0.00</v>
          </cell>
          <cell r="Z154" t="str">
            <v>0.00</v>
          </cell>
          <cell r="AA154" t="str">
            <v>0.00</v>
          </cell>
          <cell r="AB154" t="str">
            <v>0.00</v>
          </cell>
          <cell r="AC154" t="str">
            <v>0.00</v>
          </cell>
          <cell r="AD154" t="str">
            <v>0.00</v>
          </cell>
          <cell r="AE154" t="str">
            <v>0.00</v>
          </cell>
          <cell r="AF154" t="str">
            <v>0.00</v>
          </cell>
          <cell r="AG154" t="str">
            <v>100%</v>
          </cell>
          <cell r="AH154" t="str">
            <v>0.00</v>
          </cell>
          <cell r="AI154" t="str">
            <v>0.00</v>
          </cell>
          <cell r="AJ154" t="str">
            <v>3%</v>
          </cell>
          <cell r="AK154" t="str">
            <v>0.00</v>
          </cell>
          <cell r="AL154" t="str">
            <v>0.00</v>
          </cell>
          <cell r="AM154" t="str">
            <v>0.00</v>
          </cell>
          <cell r="AN154" t="str">
            <v>0.00</v>
          </cell>
          <cell r="AO154">
            <v>0</v>
          </cell>
        </row>
        <row r="155">
          <cell r="B155" t="str">
            <v>方兰银</v>
          </cell>
          <cell r="C155" t="str">
            <v>居民身份证</v>
          </cell>
          <cell r="D155" t="str">
            <v>412924196211114549</v>
          </cell>
          <cell r="E155" t="str">
            <v>412924196211114549</v>
          </cell>
          <cell r="F155" t="str">
            <v>否</v>
          </cell>
          <cell r="G155" t="str">
            <v>正常工资薪金</v>
          </cell>
          <cell r="H155" t="str">
            <v>2132.26</v>
          </cell>
          <cell r="I155" t="str">
            <v>0.00</v>
          </cell>
          <cell r="J155" t="str">
            <v>0.00</v>
          </cell>
          <cell r="K155" t="str">
            <v>5000.00</v>
          </cell>
          <cell r="L155" t="str">
            <v>0.00</v>
          </cell>
          <cell r="M155" t="str">
            <v>0.00</v>
          </cell>
          <cell r="N155" t="str">
            <v>0.00</v>
          </cell>
          <cell r="O155" t="str">
            <v>0.00</v>
          </cell>
          <cell r="P155" t="str">
            <v>0.00</v>
          </cell>
          <cell r="Q155" t="str">
            <v>0.00</v>
          </cell>
          <cell r="R155" t="str">
            <v>0.00</v>
          </cell>
          <cell r="S155" t="str">
            <v>0.00</v>
          </cell>
          <cell r="T155" t="str">
            <v>0.00</v>
          </cell>
          <cell r="U155" t="str">
            <v>0.00</v>
          </cell>
          <cell r="V155" t="str">
            <v>9845.59</v>
          </cell>
          <cell r="W155" t="str">
            <v>25000.00</v>
          </cell>
          <cell r="X155" t="str">
            <v>0.00</v>
          </cell>
          <cell r="Y155" t="str">
            <v>0.00</v>
          </cell>
          <cell r="Z155" t="str">
            <v>0.00</v>
          </cell>
          <cell r="AA155" t="str">
            <v>0.00</v>
          </cell>
          <cell r="AB155" t="str">
            <v>0.00</v>
          </cell>
          <cell r="AC155" t="str">
            <v>0.00</v>
          </cell>
          <cell r="AD155" t="str">
            <v>0.00</v>
          </cell>
          <cell r="AE155" t="str">
            <v>0.00</v>
          </cell>
          <cell r="AF155" t="str">
            <v>0.00</v>
          </cell>
          <cell r="AG155" t="str">
            <v>100%</v>
          </cell>
          <cell r="AH155" t="str">
            <v>0.00</v>
          </cell>
          <cell r="AI155" t="str">
            <v>0.00</v>
          </cell>
          <cell r="AJ155" t="str">
            <v>3%</v>
          </cell>
          <cell r="AK155" t="str">
            <v>0.00</v>
          </cell>
          <cell r="AL155" t="str">
            <v>0.00</v>
          </cell>
          <cell r="AM155" t="str">
            <v>0.00</v>
          </cell>
          <cell r="AN155" t="str">
            <v>0.00</v>
          </cell>
          <cell r="AO155">
            <v>0</v>
          </cell>
        </row>
        <row r="156">
          <cell r="B156" t="str">
            <v>文明林</v>
          </cell>
          <cell r="C156" t="str">
            <v>居民身份证</v>
          </cell>
          <cell r="D156" t="str">
            <v>650105196302270010</v>
          </cell>
          <cell r="E156" t="str">
            <v>650105196302270010</v>
          </cell>
          <cell r="F156" t="str">
            <v>否</v>
          </cell>
          <cell r="G156" t="str">
            <v>正常工资薪金</v>
          </cell>
          <cell r="H156" t="str">
            <v>4500.00</v>
          </cell>
          <cell r="I156" t="str">
            <v>0.00</v>
          </cell>
          <cell r="J156" t="str">
            <v>0.00</v>
          </cell>
          <cell r="K156" t="str">
            <v>5000.00</v>
          </cell>
          <cell r="L156" t="str">
            <v>0.00</v>
          </cell>
          <cell r="M156" t="str">
            <v>0.00</v>
          </cell>
          <cell r="N156" t="str">
            <v>0.00</v>
          </cell>
          <cell r="O156" t="str">
            <v>0.00</v>
          </cell>
          <cell r="P156" t="str">
            <v>0.00</v>
          </cell>
          <cell r="Q156" t="str">
            <v>0.00</v>
          </cell>
          <cell r="R156" t="str">
            <v>0.00</v>
          </cell>
          <cell r="S156" t="str">
            <v>0.00</v>
          </cell>
          <cell r="T156" t="str">
            <v>0.00</v>
          </cell>
          <cell r="U156" t="str">
            <v>0.00</v>
          </cell>
          <cell r="V156" t="str">
            <v>9000.00</v>
          </cell>
          <cell r="W156" t="str">
            <v>15000.00</v>
          </cell>
          <cell r="X156" t="str">
            <v>0.00</v>
          </cell>
          <cell r="Y156" t="str">
            <v>0.00</v>
          </cell>
          <cell r="Z156" t="str">
            <v>0.00</v>
          </cell>
          <cell r="AA156" t="str">
            <v>0.00</v>
          </cell>
          <cell r="AB156" t="str">
            <v>0.00</v>
          </cell>
          <cell r="AC156" t="str">
            <v>0.00</v>
          </cell>
          <cell r="AD156" t="str">
            <v>0.00</v>
          </cell>
          <cell r="AE156" t="str">
            <v>0.00</v>
          </cell>
          <cell r="AF156" t="str">
            <v>0.00</v>
          </cell>
          <cell r="AG156" t="str">
            <v>100%</v>
          </cell>
          <cell r="AH156" t="str">
            <v>0.00</v>
          </cell>
          <cell r="AI156" t="str">
            <v>0.00</v>
          </cell>
          <cell r="AJ156" t="str">
            <v>3%</v>
          </cell>
          <cell r="AK156" t="str">
            <v>0.00</v>
          </cell>
          <cell r="AL156" t="str">
            <v>0.00</v>
          </cell>
          <cell r="AM156" t="str">
            <v>0.00</v>
          </cell>
          <cell r="AN156" t="str">
            <v>0.00</v>
          </cell>
          <cell r="AO156">
            <v>0</v>
          </cell>
        </row>
        <row r="157">
          <cell r="B157" t="str">
            <v>蒋振海</v>
          </cell>
          <cell r="C157" t="str">
            <v>居民身份证</v>
          </cell>
          <cell r="D157" t="str">
            <v>650108196912121011</v>
          </cell>
          <cell r="E157" t="str">
            <v>650108196912121011</v>
          </cell>
          <cell r="F157" t="str">
            <v>否</v>
          </cell>
          <cell r="G157" t="str">
            <v>正常工资薪金</v>
          </cell>
          <cell r="H157" t="str">
            <v>5000.00</v>
          </cell>
          <cell r="I157" t="str">
            <v>0.00</v>
          </cell>
          <cell r="J157" t="str">
            <v>0.00</v>
          </cell>
          <cell r="K157" t="str">
            <v>5000.00</v>
          </cell>
          <cell r="L157" t="str">
            <v>0.00</v>
          </cell>
          <cell r="M157" t="str">
            <v>0.00</v>
          </cell>
          <cell r="N157" t="str">
            <v>0.00</v>
          </cell>
          <cell r="O157" t="str">
            <v>0.00</v>
          </cell>
          <cell r="P157" t="str">
            <v>0.00</v>
          </cell>
          <cell r="Q157" t="str">
            <v>0.00</v>
          </cell>
          <cell r="R157" t="str">
            <v>0.00</v>
          </cell>
          <cell r="S157" t="str">
            <v>0.00</v>
          </cell>
          <cell r="T157" t="str">
            <v>0.00</v>
          </cell>
          <cell r="U157" t="str">
            <v>0.00</v>
          </cell>
          <cell r="V157" t="str">
            <v>8500.00</v>
          </cell>
          <cell r="W157" t="str">
            <v>15000.00</v>
          </cell>
          <cell r="X157" t="str">
            <v>0.00</v>
          </cell>
          <cell r="Y157" t="str">
            <v>0.00</v>
          </cell>
          <cell r="Z157" t="str">
            <v>0.00</v>
          </cell>
          <cell r="AA157" t="str">
            <v>0.00</v>
          </cell>
          <cell r="AB157" t="str">
            <v>0.00</v>
          </cell>
          <cell r="AC157" t="str">
            <v>0.00</v>
          </cell>
          <cell r="AD157" t="str">
            <v>0.00</v>
          </cell>
          <cell r="AE157" t="str">
            <v>0.00</v>
          </cell>
          <cell r="AF157" t="str">
            <v>0.00</v>
          </cell>
          <cell r="AG157" t="str">
            <v>100%</v>
          </cell>
          <cell r="AH157" t="str">
            <v>0.00</v>
          </cell>
          <cell r="AI157" t="str">
            <v>0.00</v>
          </cell>
          <cell r="AJ157" t="str">
            <v>3%</v>
          </cell>
          <cell r="AK157" t="str">
            <v>0.00</v>
          </cell>
          <cell r="AL157" t="str">
            <v>0.00</v>
          </cell>
          <cell r="AM157" t="str">
            <v>0.00</v>
          </cell>
          <cell r="AN157" t="str">
            <v>0.00</v>
          </cell>
          <cell r="AO157">
            <v>0</v>
          </cell>
        </row>
        <row r="158">
          <cell r="B158" t="str">
            <v>孙卫兰</v>
          </cell>
          <cell r="C158" t="str">
            <v>居民身份证</v>
          </cell>
          <cell r="D158" t="str">
            <v>421123196710042421</v>
          </cell>
          <cell r="E158" t="str">
            <v>421123196710042421</v>
          </cell>
          <cell r="F158" t="str">
            <v>否</v>
          </cell>
          <cell r="G158" t="str">
            <v>正常工资薪金</v>
          </cell>
          <cell r="H158" t="str">
            <v>3200.00</v>
          </cell>
          <cell r="I158" t="str">
            <v>0.00</v>
          </cell>
          <cell r="J158" t="str">
            <v>0.00</v>
          </cell>
          <cell r="K158" t="str">
            <v>5000.00</v>
          </cell>
          <cell r="L158" t="str">
            <v>0.00</v>
          </cell>
          <cell r="M158" t="str">
            <v>0.00</v>
          </cell>
          <cell r="N158" t="str">
            <v>0.00</v>
          </cell>
          <cell r="O158" t="str">
            <v>0.00</v>
          </cell>
          <cell r="P158" t="str">
            <v>0.00</v>
          </cell>
          <cell r="Q158" t="str">
            <v>0.00</v>
          </cell>
          <cell r="R158" t="str">
            <v>0.00</v>
          </cell>
          <cell r="S158" t="str">
            <v>0.00</v>
          </cell>
          <cell r="T158" t="str">
            <v>0.00</v>
          </cell>
          <cell r="U158" t="str">
            <v>0.00</v>
          </cell>
          <cell r="V158" t="str">
            <v>6400.00</v>
          </cell>
          <cell r="W158" t="str">
            <v>15000.00</v>
          </cell>
          <cell r="X158" t="str">
            <v>0.00</v>
          </cell>
          <cell r="Y158" t="str">
            <v>0.00</v>
          </cell>
          <cell r="Z158" t="str">
            <v>0.00</v>
          </cell>
          <cell r="AA158" t="str">
            <v>0.00</v>
          </cell>
          <cell r="AB158" t="str">
            <v>0.00</v>
          </cell>
          <cell r="AC158" t="str">
            <v>0.00</v>
          </cell>
          <cell r="AD158" t="str">
            <v>0.00</v>
          </cell>
          <cell r="AE158" t="str">
            <v>0.00</v>
          </cell>
          <cell r="AF158" t="str">
            <v>0.00</v>
          </cell>
          <cell r="AG158" t="str">
            <v>100%</v>
          </cell>
          <cell r="AH158" t="str">
            <v>0.00</v>
          </cell>
          <cell r="AI158" t="str">
            <v>0.00</v>
          </cell>
          <cell r="AJ158" t="str">
            <v>3%</v>
          </cell>
          <cell r="AK158" t="str">
            <v>0.00</v>
          </cell>
          <cell r="AL158" t="str">
            <v>0.00</v>
          </cell>
          <cell r="AM158" t="str">
            <v>0.00</v>
          </cell>
          <cell r="AN158" t="str">
            <v>0.00</v>
          </cell>
          <cell r="AO158">
            <v>0</v>
          </cell>
        </row>
        <row r="159">
          <cell r="B159" t="str">
            <v>马彦红</v>
          </cell>
          <cell r="C159" t="str">
            <v>居民身份证</v>
          </cell>
          <cell r="D159" t="str">
            <v>652322196905011025</v>
          </cell>
          <cell r="E159" t="str">
            <v>652322196905011025</v>
          </cell>
          <cell r="F159" t="str">
            <v>否</v>
          </cell>
          <cell r="G159" t="str">
            <v>正常工资薪金</v>
          </cell>
          <cell r="H159" t="str">
            <v>3217.74</v>
          </cell>
          <cell r="I159" t="str">
            <v>0.00</v>
          </cell>
          <cell r="J159" t="str">
            <v>0.00</v>
          </cell>
          <cell r="K159" t="str">
            <v>5000.00</v>
          </cell>
          <cell r="L159" t="str">
            <v>0.00</v>
          </cell>
          <cell r="M159" t="str">
            <v>0.00</v>
          </cell>
          <cell r="N159" t="str">
            <v>0.00</v>
          </cell>
          <cell r="O159" t="str">
            <v>0.00</v>
          </cell>
          <cell r="P159" t="str">
            <v>0.00</v>
          </cell>
          <cell r="Q159" t="str">
            <v>0.00</v>
          </cell>
          <cell r="R159" t="str">
            <v>0.00</v>
          </cell>
          <cell r="S159" t="str">
            <v>0.00</v>
          </cell>
          <cell r="T159" t="str">
            <v>0.00</v>
          </cell>
          <cell r="U159" t="str">
            <v>0.00</v>
          </cell>
          <cell r="V159" t="str">
            <v>27229.58</v>
          </cell>
          <cell r="W159" t="str">
            <v>40000.00</v>
          </cell>
          <cell r="X159" t="str">
            <v>0.00</v>
          </cell>
          <cell r="Y159" t="str">
            <v>0.00</v>
          </cell>
          <cell r="Z159" t="str">
            <v>0.00</v>
          </cell>
          <cell r="AA159" t="str">
            <v>0.00</v>
          </cell>
          <cell r="AB159" t="str">
            <v>0.00</v>
          </cell>
          <cell r="AC159" t="str">
            <v>0.00</v>
          </cell>
          <cell r="AD159" t="str">
            <v>0.00</v>
          </cell>
          <cell r="AE159" t="str">
            <v>0.00</v>
          </cell>
          <cell r="AF159" t="str">
            <v>0.00</v>
          </cell>
          <cell r="AG159" t="str">
            <v>100%</v>
          </cell>
          <cell r="AH159" t="str">
            <v>0.00</v>
          </cell>
          <cell r="AI159" t="str">
            <v>0.00</v>
          </cell>
          <cell r="AJ159" t="str">
            <v>3%</v>
          </cell>
          <cell r="AK159" t="str">
            <v>0.00</v>
          </cell>
          <cell r="AL159" t="str">
            <v>0.00</v>
          </cell>
          <cell r="AM159" t="str">
            <v>0.00</v>
          </cell>
          <cell r="AN159" t="str">
            <v>0.00</v>
          </cell>
          <cell r="AO159">
            <v>0</v>
          </cell>
        </row>
        <row r="160">
          <cell r="B160" t="str">
            <v>康绍霞</v>
          </cell>
          <cell r="C160" t="str">
            <v>居民身份证</v>
          </cell>
          <cell r="D160" t="str">
            <v>511023196911091760</v>
          </cell>
          <cell r="E160" t="str">
            <v>511023196911091760</v>
          </cell>
          <cell r="F160" t="str">
            <v>否</v>
          </cell>
          <cell r="G160" t="str">
            <v>正常工资薪金</v>
          </cell>
          <cell r="H160" t="str">
            <v>2800.00</v>
          </cell>
          <cell r="I160" t="str">
            <v>0.00</v>
          </cell>
          <cell r="J160" t="str">
            <v>0.00</v>
          </cell>
          <cell r="K160" t="str">
            <v>5000.00</v>
          </cell>
          <cell r="L160" t="str">
            <v>0.00</v>
          </cell>
          <cell r="M160" t="str">
            <v>0.00</v>
          </cell>
          <cell r="N160" t="str">
            <v>0.00</v>
          </cell>
          <cell r="O160" t="str">
            <v>0.00</v>
          </cell>
          <cell r="P160" t="str">
            <v>0.00</v>
          </cell>
          <cell r="Q160" t="str">
            <v>0.00</v>
          </cell>
          <cell r="R160" t="str">
            <v>0.00</v>
          </cell>
          <cell r="S160" t="str">
            <v>0.00</v>
          </cell>
          <cell r="T160" t="str">
            <v>0.00</v>
          </cell>
          <cell r="U160" t="str">
            <v>0.00</v>
          </cell>
          <cell r="V160" t="str">
            <v>6000.00</v>
          </cell>
          <cell r="W160" t="str">
            <v>15000.00</v>
          </cell>
          <cell r="X160" t="str">
            <v>0.00</v>
          </cell>
          <cell r="Y160" t="str">
            <v>0.00</v>
          </cell>
          <cell r="Z160" t="str">
            <v>0.00</v>
          </cell>
          <cell r="AA160" t="str">
            <v>0.00</v>
          </cell>
          <cell r="AB160" t="str">
            <v>0.00</v>
          </cell>
          <cell r="AC160" t="str">
            <v>0.00</v>
          </cell>
          <cell r="AD160" t="str">
            <v>0.00</v>
          </cell>
          <cell r="AE160" t="str">
            <v>0.00</v>
          </cell>
          <cell r="AF160" t="str">
            <v>0.00</v>
          </cell>
          <cell r="AG160" t="str">
            <v>100%</v>
          </cell>
          <cell r="AH160" t="str">
            <v>0.00</v>
          </cell>
          <cell r="AI160" t="str">
            <v>0.00</v>
          </cell>
          <cell r="AJ160" t="str">
            <v>3%</v>
          </cell>
          <cell r="AK160" t="str">
            <v>0.00</v>
          </cell>
          <cell r="AL160" t="str">
            <v>0.00</v>
          </cell>
          <cell r="AM160" t="str">
            <v>0.00</v>
          </cell>
          <cell r="AN160" t="str">
            <v>0.00</v>
          </cell>
          <cell r="AO160">
            <v>0</v>
          </cell>
        </row>
        <row r="161">
          <cell r="B161" t="str">
            <v>陈松山</v>
          </cell>
          <cell r="C161" t="str">
            <v>居民身份证</v>
          </cell>
          <cell r="D161" t="str">
            <v>411628199709214637</v>
          </cell>
          <cell r="E161" t="str">
            <v>411628199709214637</v>
          </cell>
          <cell r="F161" t="str">
            <v>否</v>
          </cell>
          <cell r="G161" t="str">
            <v>正常工资薪金</v>
          </cell>
          <cell r="H161" t="str">
            <v>8312.26</v>
          </cell>
          <cell r="I161" t="str">
            <v>0.00</v>
          </cell>
          <cell r="J161" t="str">
            <v>0.00</v>
          </cell>
          <cell r="K161" t="str">
            <v>5000.00</v>
          </cell>
          <cell r="L161" t="str">
            <v>399.92</v>
          </cell>
          <cell r="M161" t="str">
            <v>124.98</v>
          </cell>
          <cell r="N161" t="str">
            <v>25.00</v>
          </cell>
          <cell r="O161" t="str">
            <v>104.00</v>
          </cell>
          <cell r="P161" t="str">
            <v>0.00</v>
          </cell>
          <cell r="Q161" t="str">
            <v>0.00</v>
          </cell>
          <cell r="R161" t="str">
            <v>0.00</v>
          </cell>
          <cell r="S161" t="str">
            <v>0.00</v>
          </cell>
          <cell r="T161" t="str">
            <v>0.00</v>
          </cell>
          <cell r="U161" t="str">
            <v>0.00</v>
          </cell>
          <cell r="V161" t="str">
            <v>24378.93</v>
          </cell>
          <cell r="W161" t="str">
            <v>25000.00</v>
          </cell>
          <cell r="X161" t="str">
            <v>2558.60</v>
          </cell>
          <cell r="Y161" t="str">
            <v>0.00</v>
          </cell>
          <cell r="Z161" t="str">
            <v>0.00</v>
          </cell>
          <cell r="AA161" t="str">
            <v>0.00</v>
          </cell>
          <cell r="AB161" t="str">
            <v>0.00</v>
          </cell>
          <cell r="AC161" t="str">
            <v>0.00</v>
          </cell>
          <cell r="AD161" t="str">
            <v>0.00</v>
          </cell>
          <cell r="AE161" t="str">
            <v>0.00</v>
          </cell>
          <cell r="AF161" t="str">
            <v>0.00</v>
          </cell>
          <cell r="AG161" t="str">
            <v>100%</v>
          </cell>
          <cell r="AH161" t="str">
            <v>0.00</v>
          </cell>
          <cell r="AI161" t="str">
            <v>0.00</v>
          </cell>
          <cell r="AJ161" t="str">
            <v>3%</v>
          </cell>
          <cell r="AK161" t="str">
            <v>0.00</v>
          </cell>
          <cell r="AL161" t="str">
            <v>0.00</v>
          </cell>
          <cell r="AM161" t="str">
            <v>0.00</v>
          </cell>
          <cell r="AN161" t="str">
            <v>0.00</v>
          </cell>
          <cell r="AO161">
            <v>0</v>
          </cell>
        </row>
        <row r="162">
          <cell r="B162" t="str">
            <v>牛建梅</v>
          </cell>
          <cell r="C162" t="str">
            <v>居民身份证</v>
          </cell>
          <cell r="D162" t="str">
            <v>650108197009031022</v>
          </cell>
          <cell r="E162" t="str">
            <v>650108197009031022</v>
          </cell>
          <cell r="F162" t="str">
            <v>否</v>
          </cell>
          <cell r="G162" t="str">
            <v>正常工资薪金</v>
          </cell>
          <cell r="H162" t="str">
            <v>3104.84</v>
          </cell>
          <cell r="I162" t="str">
            <v>0.00</v>
          </cell>
          <cell r="J162" t="str">
            <v>0.00</v>
          </cell>
          <cell r="K162" t="str">
            <v>5000.00</v>
          </cell>
          <cell r="L162" t="str">
            <v>0.00</v>
          </cell>
          <cell r="M162" t="str">
            <v>0.00</v>
          </cell>
          <cell r="N162" t="str">
            <v>0.00</v>
          </cell>
          <cell r="O162" t="str">
            <v>0.00</v>
          </cell>
          <cell r="P162" t="str">
            <v>0.00</v>
          </cell>
          <cell r="Q162" t="str">
            <v>0.00</v>
          </cell>
          <cell r="R162" t="str">
            <v>0.00</v>
          </cell>
          <cell r="S162" t="str">
            <v>0.00</v>
          </cell>
          <cell r="T162" t="str">
            <v>0.00</v>
          </cell>
          <cell r="U162" t="str">
            <v>0.00</v>
          </cell>
          <cell r="V162" t="str">
            <v>27346.86</v>
          </cell>
          <cell r="W162" t="str">
            <v>40000.00</v>
          </cell>
          <cell r="X162" t="str">
            <v>0.00</v>
          </cell>
          <cell r="Y162" t="str">
            <v>0.00</v>
          </cell>
          <cell r="Z162" t="str">
            <v>0.00</v>
          </cell>
          <cell r="AA162" t="str">
            <v>0.00</v>
          </cell>
          <cell r="AB162" t="str">
            <v>0.00</v>
          </cell>
          <cell r="AC162" t="str">
            <v>0.00</v>
          </cell>
          <cell r="AD162" t="str">
            <v>0.00</v>
          </cell>
          <cell r="AE162" t="str">
            <v>0.00</v>
          </cell>
          <cell r="AF162" t="str">
            <v>0.00</v>
          </cell>
          <cell r="AG162" t="str">
            <v>100%</v>
          </cell>
          <cell r="AH162" t="str">
            <v>0.00</v>
          </cell>
          <cell r="AI162" t="str">
            <v>0.00</v>
          </cell>
          <cell r="AJ162" t="str">
            <v>3%</v>
          </cell>
          <cell r="AK162" t="str">
            <v>0.00</v>
          </cell>
          <cell r="AL162" t="str">
            <v>0.00</v>
          </cell>
          <cell r="AM162" t="str">
            <v>0.00</v>
          </cell>
          <cell r="AN162" t="str">
            <v>0.00</v>
          </cell>
          <cell r="AO162">
            <v>0</v>
          </cell>
        </row>
        <row r="163">
          <cell r="B163" t="str">
            <v>李俊</v>
          </cell>
          <cell r="C163" t="str">
            <v>居民身份证</v>
          </cell>
          <cell r="D163" t="str">
            <v>650300197105253047</v>
          </cell>
          <cell r="E163" t="str">
            <v>650300197105253047</v>
          </cell>
          <cell r="F163" t="str">
            <v>否</v>
          </cell>
          <cell r="G163" t="str">
            <v>正常工资薪金</v>
          </cell>
          <cell r="H163" t="str">
            <v>2300.00</v>
          </cell>
          <cell r="I163" t="str">
            <v>0.00</v>
          </cell>
          <cell r="J163" t="str">
            <v>0.00</v>
          </cell>
          <cell r="K163" t="str">
            <v>5000.00</v>
          </cell>
          <cell r="L163" t="str">
            <v>0.00</v>
          </cell>
          <cell r="M163" t="str">
            <v>0.00</v>
          </cell>
          <cell r="N163" t="str">
            <v>0.00</v>
          </cell>
          <cell r="O163" t="str">
            <v>0.00</v>
          </cell>
          <cell r="P163" t="str">
            <v>0.00</v>
          </cell>
          <cell r="Q163" t="str">
            <v>0.00</v>
          </cell>
          <cell r="R163" t="str">
            <v>0.00</v>
          </cell>
          <cell r="S163" t="str">
            <v>0.00</v>
          </cell>
          <cell r="T163" t="str">
            <v>0.00</v>
          </cell>
          <cell r="U163" t="str">
            <v>0.00</v>
          </cell>
          <cell r="V163" t="str">
            <v>9123.33</v>
          </cell>
          <cell r="W163" t="str">
            <v>25000.00</v>
          </cell>
          <cell r="X163" t="str">
            <v>0.00</v>
          </cell>
          <cell r="Y163" t="str">
            <v>0.00</v>
          </cell>
          <cell r="Z163" t="str">
            <v>0.00</v>
          </cell>
          <cell r="AA163" t="str">
            <v>0.00</v>
          </cell>
          <cell r="AB163" t="str">
            <v>0.00</v>
          </cell>
          <cell r="AC163" t="str">
            <v>0.00</v>
          </cell>
          <cell r="AD163" t="str">
            <v>0.00</v>
          </cell>
          <cell r="AE163" t="str">
            <v>0.00</v>
          </cell>
          <cell r="AF163" t="str">
            <v>0.00</v>
          </cell>
          <cell r="AG163" t="str">
            <v>100%</v>
          </cell>
          <cell r="AH163" t="str">
            <v>0.00</v>
          </cell>
          <cell r="AI163" t="str">
            <v>0.00</v>
          </cell>
          <cell r="AJ163" t="str">
            <v>3%</v>
          </cell>
          <cell r="AK163" t="str">
            <v>0.00</v>
          </cell>
          <cell r="AL163" t="str">
            <v>0.00</v>
          </cell>
          <cell r="AM163" t="str">
            <v>0.00</v>
          </cell>
          <cell r="AN163" t="str">
            <v>0.00</v>
          </cell>
          <cell r="AO163">
            <v>0</v>
          </cell>
        </row>
        <row r="164">
          <cell r="B164" t="str">
            <v>姚书朋</v>
          </cell>
          <cell r="C164" t="str">
            <v>居民身份证</v>
          </cell>
          <cell r="D164" t="str">
            <v>130638196811187015</v>
          </cell>
          <cell r="E164" t="str">
            <v>130638196811187015</v>
          </cell>
          <cell r="F164" t="str">
            <v>否</v>
          </cell>
          <cell r="G164" t="str">
            <v>正常工资薪金</v>
          </cell>
          <cell r="H164" t="str">
            <v>4500.00</v>
          </cell>
          <cell r="I164" t="str">
            <v>0.00</v>
          </cell>
          <cell r="J164" t="str">
            <v>0.00</v>
          </cell>
          <cell r="K164" t="str">
            <v>5000.00</v>
          </cell>
          <cell r="L164" t="str">
            <v>0.00</v>
          </cell>
          <cell r="M164" t="str">
            <v>0.00</v>
          </cell>
          <cell r="N164" t="str">
            <v>0.00</v>
          </cell>
          <cell r="O164" t="str">
            <v>0.00</v>
          </cell>
          <cell r="P164" t="str">
            <v>0.00</v>
          </cell>
          <cell r="Q164" t="str">
            <v>0.00</v>
          </cell>
          <cell r="R164" t="str">
            <v>0.00</v>
          </cell>
          <cell r="S164" t="str">
            <v>0.00</v>
          </cell>
          <cell r="T164" t="str">
            <v>0.00</v>
          </cell>
          <cell r="U164" t="str">
            <v>0.00</v>
          </cell>
          <cell r="V164" t="str">
            <v>9000.00</v>
          </cell>
          <cell r="W164" t="str">
            <v>15000.00</v>
          </cell>
          <cell r="X164" t="str">
            <v>0.00</v>
          </cell>
          <cell r="Y164" t="str">
            <v>0.00</v>
          </cell>
          <cell r="Z164" t="str">
            <v>0.00</v>
          </cell>
          <cell r="AA164" t="str">
            <v>0.00</v>
          </cell>
          <cell r="AB164" t="str">
            <v>0.00</v>
          </cell>
          <cell r="AC164" t="str">
            <v>0.00</v>
          </cell>
          <cell r="AD164" t="str">
            <v>0.00</v>
          </cell>
          <cell r="AE164" t="str">
            <v>0.00</v>
          </cell>
          <cell r="AF164" t="str">
            <v>0.00</v>
          </cell>
          <cell r="AG164" t="str">
            <v>100%</v>
          </cell>
          <cell r="AH164" t="str">
            <v>0.00</v>
          </cell>
          <cell r="AI164" t="str">
            <v>0.00</v>
          </cell>
          <cell r="AJ164" t="str">
            <v>3%</v>
          </cell>
          <cell r="AK164" t="str">
            <v>0.00</v>
          </cell>
          <cell r="AL164" t="str">
            <v>0.00</v>
          </cell>
          <cell r="AM164" t="str">
            <v>0.00</v>
          </cell>
          <cell r="AN164" t="str">
            <v>0.00</v>
          </cell>
          <cell r="AO164">
            <v>0</v>
          </cell>
        </row>
        <row r="165">
          <cell r="B165" t="str">
            <v>王保香</v>
          </cell>
          <cell r="C165" t="str">
            <v>居民身份证</v>
          </cell>
          <cell r="D165" t="str">
            <v>429006196410012445</v>
          </cell>
          <cell r="E165" t="str">
            <v>429006196410012445</v>
          </cell>
          <cell r="F165" t="str">
            <v>否</v>
          </cell>
          <cell r="G165" t="str">
            <v>正常工资薪金</v>
          </cell>
          <cell r="H165" t="str">
            <v>1483.87</v>
          </cell>
          <cell r="I165" t="str">
            <v>0.00</v>
          </cell>
          <cell r="J165" t="str">
            <v>0.00</v>
          </cell>
          <cell r="K165" t="str">
            <v>5000.00</v>
          </cell>
          <cell r="L165" t="str">
            <v>0.00</v>
          </cell>
          <cell r="M165" t="str">
            <v>0.00</v>
          </cell>
          <cell r="N165" t="str">
            <v>0.00</v>
          </cell>
          <cell r="O165" t="str">
            <v>0.00</v>
          </cell>
          <cell r="P165" t="str">
            <v>0.00</v>
          </cell>
          <cell r="Q165" t="str">
            <v>0.00</v>
          </cell>
          <cell r="R165" t="str">
            <v>0.00</v>
          </cell>
          <cell r="S165" t="str">
            <v>0.00</v>
          </cell>
          <cell r="T165" t="str">
            <v>0.00</v>
          </cell>
          <cell r="U165" t="str">
            <v>0.00</v>
          </cell>
          <cell r="V165" t="str">
            <v>3630.54</v>
          </cell>
          <cell r="W165" t="str">
            <v>15000.00</v>
          </cell>
          <cell r="X165" t="str">
            <v>0.00</v>
          </cell>
          <cell r="Y165" t="str">
            <v>0.00</v>
          </cell>
          <cell r="Z165" t="str">
            <v>0.00</v>
          </cell>
          <cell r="AA165" t="str">
            <v>0.00</v>
          </cell>
          <cell r="AB165" t="str">
            <v>0.00</v>
          </cell>
          <cell r="AC165" t="str">
            <v>0.00</v>
          </cell>
          <cell r="AD165" t="str">
            <v>0.00</v>
          </cell>
          <cell r="AE165" t="str">
            <v>0.00</v>
          </cell>
          <cell r="AF165" t="str">
            <v>0.00</v>
          </cell>
          <cell r="AG165" t="str">
            <v>100%</v>
          </cell>
          <cell r="AH165" t="str">
            <v>0.00</v>
          </cell>
          <cell r="AI165" t="str">
            <v>0.00</v>
          </cell>
          <cell r="AJ165" t="str">
            <v>3%</v>
          </cell>
          <cell r="AK165" t="str">
            <v>0.00</v>
          </cell>
          <cell r="AL165" t="str">
            <v>0.00</v>
          </cell>
          <cell r="AM165" t="str">
            <v>0.00</v>
          </cell>
          <cell r="AN165" t="str">
            <v>0.00</v>
          </cell>
          <cell r="AO165">
            <v>0</v>
          </cell>
        </row>
        <row r="166">
          <cell r="B166" t="str">
            <v>雷玲</v>
          </cell>
          <cell r="C166" t="str">
            <v>居民身份证</v>
          </cell>
          <cell r="D166" t="str">
            <v>650300196710010364</v>
          </cell>
          <cell r="E166" t="str">
            <v>650300196710010364</v>
          </cell>
          <cell r="F166" t="str">
            <v>否</v>
          </cell>
          <cell r="G166" t="str">
            <v>正常工资薪金</v>
          </cell>
          <cell r="H166" t="str">
            <v>1400.00</v>
          </cell>
          <cell r="I166" t="str">
            <v>0.00</v>
          </cell>
          <cell r="J166" t="str">
            <v>0.00</v>
          </cell>
          <cell r="K166" t="str">
            <v>5000.00</v>
          </cell>
          <cell r="L166" t="str">
            <v>0.00</v>
          </cell>
          <cell r="M166" t="str">
            <v>0.00</v>
          </cell>
          <cell r="N166" t="str">
            <v>0.00</v>
          </cell>
          <cell r="O166" t="str">
            <v>0.00</v>
          </cell>
          <cell r="P166" t="str">
            <v>0.00</v>
          </cell>
          <cell r="Q166" t="str">
            <v>0.00</v>
          </cell>
          <cell r="R166" t="str">
            <v>0.00</v>
          </cell>
          <cell r="S166" t="str">
            <v>0.00</v>
          </cell>
          <cell r="T166" t="str">
            <v>0.00</v>
          </cell>
          <cell r="U166" t="str">
            <v>0.00</v>
          </cell>
          <cell r="V166" t="str">
            <v>1680.00</v>
          </cell>
          <cell r="W166" t="str">
            <v>15000.00</v>
          </cell>
          <cell r="X166" t="str">
            <v>0.00</v>
          </cell>
          <cell r="Y166" t="str">
            <v>0.00</v>
          </cell>
          <cell r="Z166" t="str">
            <v>0.00</v>
          </cell>
          <cell r="AA166" t="str">
            <v>0.00</v>
          </cell>
          <cell r="AB166" t="str">
            <v>0.00</v>
          </cell>
          <cell r="AC166" t="str">
            <v>0.00</v>
          </cell>
          <cell r="AD166" t="str">
            <v>0.00</v>
          </cell>
          <cell r="AE166" t="str">
            <v>0.00</v>
          </cell>
          <cell r="AF166" t="str">
            <v>0.00</v>
          </cell>
          <cell r="AG166" t="str">
            <v>100%</v>
          </cell>
          <cell r="AH166" t="str">
            <v>0.00</v>
          </cell>
          <cell r="AI166" t="str">
            <v>0.00</v>
          </cell>
          <cell r="AJ166" t="str">
            <v>3%</v>
          </cell>
          <cell r="AK166" t="str">
            <v>0.00</v>
          </cell>
          <cell r="AL166" t="str">
            <v>0.00</v>
          </cell>
          <cell r="AM166" t="str">
            <v>0.00</v>
          </cell>
          <cell r="AN166" t="str">
            <v>0.00</v>
          </cell>
          <cell r="AO166">
            <v>0</v>
          </cell>
        </row>
        <row r="167">
          <cell r="B167" t="str">
            <v>努尔巴合提·胡马什</v>
          </cell>
          <cell r="C167" t="str">
            <v>居民身份证</v>
          </cell>
          <cell r="D167" t="str">
            <v>65232219710510202X</v>
          </cell>
          <cell r="E167" t="str">
            <v>65232219710510202X</v>
          </cell>
          <cell r="F167" t="str">
            <v>否</v>
          </cell>
          <cell r="G167" t="str">
            <v>正常工资薪金</v>
          </cell>
          <cell r="H167" t="str">
            <v>3500.00</v>
          </cell>
          <cell r="I167" t="str">
            <v>0.00</v>
          </cell>
          <cell r="J167" t="str">
            <v>0.00</v>
          </cell>
          <cell r="K167" t="str">
            <v>5000.00</v>
          </cell>
          <cell r="L167" t="str">
            <v>0.00</v>
          </cell>
          <cell r="M167" t="str">
            <v>0.00</v>
          </cell>
          <cell r="N167" t="str">
            <v>0.00</v>
          </cell>
          <cell r="O167" t="str">
            <v>0.00</v>
          </cell>
          <cell r="P167" t="str">
            <v>0.00</v>
          </cell>
          <cell r="Q167" t="str">
            <v>0.00</v>
          </cell>
          <cell r="R167" t="str">
            <v>0.00</v>
          </cell>
          <cell r="S167" t="str">
            <v>0.00</v>
          </cell>
          <cell r="T167" t="str">
            <v>0.00</v>
          </cell>
          <cell r="U167" t="str">
            <v>0.00</v>
          </cell>
          <cell r="V167" t="str">
            <v>12433.33</v>
          </cell>
          <cell r="W167" t="str">
            <v>25000.00</v>
          </cell>
          <cell r="X167" t="str">
            <v>0.00</v>
          </cell>
          <cell r="Y167" t="str">
            <v>0.00</v>
          </cell>
          <cell r="Z167" t="str">
            <v>0.00</v>
          </cell>
          <cell r="AA167" t="str">
            <v>0.00</v>
          </cell>
          <cell r="AB167" t="str">
            <v>0.00</v>
          </cell>
          <cell r="AC167" t="str">
            <v>0.00</v>
          </cell>
          <cell r="AD167" t="str">
            <v>0.00</v>
          </cell>
          <cell r="AE167" t="str">
            <v>0.00</v>
          </cell>
          <cell r="AF167" t="str">
            <v>0.00</v>
          </cell>
          <cell r="AG167" t="str">
            <v>100%</v>
          </cell>
          <cell r="AH167" t="str">
            <v>0.00</v>
          </cell>
          <cell r="AI167" t="str">
            <v>0.00</v>
          </cell>
          <cell r="AJ167" t="str">
            <v>3%</v>
          </cell>
          <cell r="AK167" t="str">
            <v>0.00</v>
          </cell>
          <cell r="AL167" t="str">
            <v>0.00</v>
          </cell>
          <cell r="AM167" t="str">
            <v>0.00</v>
          </cell>
          <cell r="AN167" t="str">
            <v>0.00</v>
          </cell>
          <cell r="AO167">
            <v>0</v>
          </cell>
        </row>
        <row r="168">
          <cell r="B168" t="str">
            <v>唐新梅</v>
          </cell>
          <cell r="C168" t="str">
            <v>居民身份证</v>
          </cell>
          <cell r="D168" t="str">
            <v>532527199908022925</v>
          </cell>
          <cell r="E168" t="str">
            <v>532527199908022925</v>
          </cell>
          <cell r="F168" t="str">
            <v>否</v>
          </cell>
          <cell r="G168" t="str">
            <v>正常工资薪金</v>
          </cell>
          <cell r="H168" t="str">
            <v>5510.00</v>
          </cell>
          <cell r="I168" t="str">
            <v>0.00</v>
          </cell>
          <cell r="J168" t="str">
            <v>0.00</v>
          </cell>
          <cell r="K168" t="str">
            <v>5000.00</v>
          </cell>
          <cell r="L168" t="str">
            <v>399.92</v>
          </cell>
          <cell r="M168" t="str">
            <v>124.98</v>
          </cell>
          <cell r="N168" t="str">
            <v>25.00</v>
          </cell>
          <cell r="O168" t="str">
            <v>104.00</v>
          </cell>
          <cell r="P168" t="str">
            <v>0.00</v>
          </cell>
          <cell r="Q168" t="str">
            <v>0.00</v>
          </cell>
          <cell r="R168" t="str">
            <v>0.00</v>
          </cell>
          <cell r="S168" t="str">
            <v>0.00</v>
          </cell>
          <cell r="T168" t="str">
            <v>0.00</v>
          </cell>
          <cell r="U168" t="str">
            <v>0.00</v>
          </cell>
          <cell r="V168" t="str">
            <v>47887.58</v>
          </cell>
          <cell r="W168" t="str">
            <v>40000.00</v>
          </cell>
          <cell r="X168" t="str">
            <v>2468.70</v>
          </cell>
          <cell r="Y168" t="str">
            <v>0.00</v>
          </cell>
          <cell r="Z168" t="str">
            <v>0.00</v>
          </cell>
          <cell r="AA168" t="str">
            <v>0.00</v>
          </cell>
          <cell r="AB168" t="str">
            <v>0.00</v>
          </cell>
          <cell r="AC168" t="str">
            <v>0.00</v>
          </cell>
          <cell r="AD168" t="str">
            <v>0.00</v>
          </cell>
          <cell r="AE168" t="str">
            <v>0.00</v>
          </cell>
          <cell r="AF168" t="str">
            <v>0.00</v>
          </cell>
          <cell r="AG168" t="str">
            <v>100%</v>
          </cell>
          <cell r="AH168" t="str">
            <v>0.00</v>
          </cell>
          <cell r="AI168" t="str">
            <v>5418.88</v>
          </cell>
          <cell r="AJ168" t="str">
            <v>3%</v>
          </cell>
          <cell r="AK168" t="str">
            <v>0.00</v>
          </cell>
          <cell r="AL168" t="str">
            <v>162.57</v>
          </cell>
          <cell r="AM168" t="str">
            <v>0.00</v>
          </cell>
          <cell r="AN168" t="str">
            <v>172.28</v>
          </cell>
          <cell r="AO168">
            <v>0</v>
          </cell>
        </row>
        <row r="169">
          <cell r="B169" t="str">
            <v>马小梅</v>
          </cell>
          <cell r="C169" t="str">
            <v>居民身份证</v>
          </cell>
          <cell r="D169" t="str">
            <v>622421198406054525</v>
          </cell>
          <cell r="E169" t="str">
            <v>622421198406054525</v>
          </cell>
          <cell r="F169" t="str">
            <v>否</v>
          </cell>
          <cell r="G169" t="str">
            <v>正常工资薪金</v>
          </cell>
          <cell r="H169" t="str">
            <v>3274.19</v>
          </cell>
          <cell r="I169" t="str">
            <v>0.00</v>
          </cell>
          <cell r="J169" t="str">
            <v>0.00</v>
          </cell>
          <cell r="K169" t="str">
            <v>5000.00</v>
          </cell>
          <cell r="L169" t="str">
            <v>0.00</v>
          </cell>
          <cell r="M169" t="str">
            <v>0.00</v>
          </cell>
          <cell r="N169" t="str">
            <v>0.00</v>
          </cell>
          <cell r="O169" t="str">
            <v>0.00</v>
          </cell>
          <cell r="P169" t="str">
            <v>0.00</v>
          </cell>
          <cell r="Q169" t="str">
            <v>0.00</v>
          </cell>
          <cell r="R169" t="str">
            <v>0.00</v>
          </cell>
          <cell r="S169" t="str">
            <v>0.00</v>
          </cell>
          <cell r="T169" t="str">
            <v>0.00</v>
          </cell>
          <cell r="U169" t="str">
            <v>0.00</v>
          </cell>
          <cell r="V169" t="str">
            <v>27106.20</v>
          </cell>
          <cell r="W169" t="str">
            <v>40000.00</v>
          </cell>
          <cell r="X169" t="str">
            <v>0.00</v>
          </cell>
          <cell r="Y169" t="str">
            <v>0.00</v>
          </cell>
          <cell r="Z169" t="str">
            <v>0.00</v>
          </cell>
          <cell r="AA169" t="str">
            <v>0.00</v>
          </cell>
          <cell r="AB169" t="str">
            <v>0.00</v>
          </cell>
          <cell r="AC169" t="str">
            <v>0.00</v>
          </cell>
          <cell r="AD169" t="str">
            <v>0.00</v>
          </cell>
          <cell r="AE169" t="str">
            <v>0.00</v>
          </cell>
          <cell r="AF169" t="str">
            <v>0.00</v>
          </cell>
          <cell r="AG169" t="str">
            <v>100%</v>
          </cell>
          <cell r="AH169" t="str">
            <v>0.00</v>
          </cell>
          <cell r="AI169" t="str">
            <v>0.00</v>
          </cell>
          <cell r="AJ169" t="str">
            <v>3%</v>
          </cell>
          <cell r="AK169" t="str">
            <v>0.00</v>
          </cell>
          <cell r="AL169" t="str">
            <v>0.00</v>
          </cell>
          <cell r="AM169" t="str">
            <v>0.00</v>
          </cell>
          <cell r="AN169" t="str">
            <v>0.00</v>
          </cell>
          <cell r="AO169">
            <v>0</v>
          </cell>
        </row>
        <row r="170">
          <cell r="B170" t="str">
            <v>武艳</v>
          </cell>
          <cell r="C170" t="str">
            <v>居民身份证</v>
          </cell>
          <cell r="D170" t="str">
            <v>342201196910307525</v>
          </cell>
          <cell r="E170" t="str">
            <v>342201196910307525</v>
          </cell>
          <cell r="F170" t="str">
            <v>否</v>
          </cell>
          <cell r="G170" t="str">
            <v>正常工资薪金</v>
          </cell>
          <cell r="H170" t="str">
            <v>2700.00</v>
          </cell>
          <cell r="I170" t="str">
            <v>0.00</v>
          </cell>
          <cell r="J170" t="str">
            <v>0.00</v>
          </cell>
          <cell r="K170" t="str">
            <v>5000.00</v>
          </cell>
          <cell r="L170" t="str">
            <v>0.00</v>
          </cell>
          <cell r="M170" t="str">
            <v>0.00</v>
          </cell>
          <cell r="N170" t="str">
            <v>0.00</v>
          </cell>
          <cell r="O170" t="str">
            <v>0.00</v>
          </cell>
          <cell r="P170" t="str">
            <v>0.00</v>
          </cell>
          <cell r="Q170" t="str">
            <v>0.00</v>
          </cell>
          <cell r="R170" t="str">
            <v>0.00</v>
          </cell>
          <cell r="S170" t="str">
            <v>0.00</v>
          </cell>
          <cell r="T170" t="str">
            <v>0.00</v>
          </cell>
          <cell r="U170" t="str">
            <v>0.00</v>
          </cell>
          <cell r="V170" t="str">
            <v>5900.00</v>
          </cell>
          <cell r="W170" t="str">
            <v>15000.00</v>
          </cell>
          <cell r="X170" t="str">
            <v>0.00</v>
          </cell>
          <cell r="Y170" t="str">
            <v>0.00</v>
          </cell>
          <cell r="Z170" t="str">
            <v>0.00</v>
          </cell>
          <cell r="AA170" t="str">
            <v>0.00</v>
          </cell>
          <cell r="AB170" t="str">
            <v>0.00</v>
          </cell>
          <cell r="AC170" t="str">
            <v>0.00</v>
          </cell>
          <cell r="AD170" t="str">
            <v>0.00</v>
          </cell>
          <cell r="AE170" t="str">
            <v>0.00</v>
          </cell>
          <cell r="AF170" t="str">
            <v>0.00</v>
          </cell>
          <cell r="AG170" t="str">
            <v>100%</v>
          </cell>
          <cell r="AH170" t="str">
            <v>0.00</v>
          </cell>
          <cell r="AI170" t="str">
            <v>0.00</v>
          </cell>
          <cell r="AJ170" t="str">
            <v>3%</v>
          </cell>
          <cell r="AK170" t="str">
            <v>0.00</v>
          </cell>
          <cell r="AL170" t="str">
            <v>0.00</v>
          </cell>
          <cell r="AM170" t="str">
            <v>0.00</v>
          </cell>
          <cell r="AN170" t="str">
            <v>0.00</v>
          </cell>
          <cell r="AO170">
            <v>0</v>
          </cell>
        </row>
        <row r="171">
          <cell r="B171" t="str">
            <v>于芳红</v>
          </cell>
          <cell r="C171" t="str">
            <v>居民身份证</v>
          </cell>
          <cell r="D171" t="str">
            <v>650300196303010340</v>
          </cell>
          <cell r="E171" t="str">
            <v>650300196303010340</v>
          </cell>
          <cell r="F171" t="str">
            <v>否</v>
          </cell>
          <cell r="G171" t="str">
            <v>正常工资薪金</v>
          </cell>
          <cell r="H171" t="str">
            <v>2040.32</v>
          </cell>
          <cell r="I171" t="str">
            <v>0.00</v>
          </cell>
          <cell r="J171" t="str">
            <v>0.00</v>
          </cell>
          <cell r="K171" t="str">
            <v>5000.00</v>
          </cell>
          <cell r="L171" t="str">
            <v>0.00</v>
          </cell>
          <cell r="M171" t="str">
            <v>0.00</v>
          </cell>
          <cell r="N171" t="str">
            <v>0.00</v>
          </cell>
          <cell r="O171" t="str">
            <v>0.00</v>
          </cell>
          <cell r="P171" t="str">
            <v>0.00</v>
          </cell>
          <cell r="Q171" t="str">
            <v>0.00</v>
          </cell>
          <cell r="R171" t="str">
            <v>0.00</v>
          </cell>
          <cell r="S171" t="str">
            <v>0.00</v>
          </cell>
          <cell r="T171" t="str">
            <v>0.00</v>
          </cell>
          <cell r="U171" t="str">
            <v>0.00</v>
          </cell>
          <cell r="V171" t="str">
            <v>3573.65</v>
          </cell>
          <cell r="W171" t="str">
            <v>15000.00</v>
          </cell>
          <cell r="X171" t="str">
            <v>0.00</v>
          </cell>
          <cell r="Y171" t="str">
            <v>0.00</v>
          </cell>
          <cell r="Z171" t="str">
            <v>0.00</v>
          </cell>
          <cell r="AA171" t="str">
            <v>0.00</v>
          </cell>
          <cell r="AB171" t="str">
            <v>0.00</v>
          </cell>
          <cell r="AC171" t="str">
            <v>0.00</v>
          </cell>
          <cell r="AD171" t="str">
            <v>0.00</v>
          </cell>
          <cell r="AE171" t="str">
            <v>0.00</v>
          </cell>
          <cell r="AF171" t="str">
            <v>0.00</v>
          </cell>
          <cell r="AG171" t="str">
            <v>100%</v>
          </cell>
          <cell r="AH171" t="str">
            <v>0.00</v>
          </cell>
          <cell r="AI171" t="str">
            <v>0.00</v>
          </cell>
          <cell r="AJ171" t="str">
            <v>3%</v>
          </cell>
          <cell r="AK171" t="str">
            <v>0.00</v>
          </cell>
          <cell r="AL171" t="str">
            <v>0.00</v>
          </cell>
          <cell r="AM171" t="str">
            <v>0.00</v>
          </cell>
          <cell r="AN171" t="str">
            <v>0.00</v>
          </cell>
          <cell r="AO171">
            <v>0</v>
          </cell>
        </row>
        <row r="172">
          <cell r="B172" t="str">
            <v>刘淑萍</v>
          </cell>
          <cell r="C172" t="str">
            <v>居民身份证</v>
          </cell>
          <cell r="D172" t="str">
            <v>65232219870402454X</v>
          </cell>
          <cell r="E172" t="str">
            <v>65232219870402454X</v>
          </cell>
          <cell r="F172" t="str">
            <v>否</v>
          </cell>
          <cell r="G172" t="str">
            <v>正常工资薪金</v>
          </cell>
          <cell r="H172" t="str">
            <v>5099.80</v>
          </cell>
          <cell r="I172" t="str">
            <v>0.00</v>
          </cell>
          <cell r="J172" t="str">
            <v>0.00</v>
          </cell>
          <cell r="K172" t="str">
            <v>5000.00</v>
          </cell>
          <cell r="L172" t="str">
            <v>399.92</v>
          </cell>
          <cell r="M172" t="str">
            <v>124.98</v>
          </cell>
          <cell r="N172" t="str">
            <v>25.00</v>
          </cell>
          <cell r="O172" t="str">
            <v>0.00</v>
          </cell>
          <cell r="P172" t="str">
            <v>0.00</v>
          </cell>
          <cell r="Q172" t="str">
            <v>0.00</v>
          </cell>
          <cell r="R172" t="str">
            <v>0.00</v>
          </cell>
          <cell r="S172" t="str">
            <v>0.00</v>
          </cell>
          <cell r="T172" t="str">
            <v>0.00</v>
          </cell>
          <cell r="U172" t="str">
            <v>0.00</v>
          </cell>
          <cell r="V172" t="str">
            <v>9099.80</v>
          </cell>
          <cell r="W172" t="str">
            <v>15000.00</v>
          </cell>
          <cell r="X172" t="str">
            <v>1099.80</v>
          </cell>
          <cell r="Y172" t="str">
            <v>0.00</v>
          </cell>
          <cell r="Z172" t="str">
            <v>0.00</v>
          </cell>
          <cell r="AA172" t="str">
            <v>0.00</v>
          </cell>
          <cell r="AB172" t="str">
            <v>0.00</v>
          </cell>
          <cell r="AC172" t="str">
            <v>0.00</v>
          </cell>
          <cell r="AD172" t="str">
            <v>0.00</v>
          </cell>
          <cell r="AE172" t="str">
            <v>0.00</v>
          </cell>
          <cell r="AF172" t="str">
            <v>0.00</v>
          </cell>
          <cell r="AG172" t="str">
            <v>100%</v>
          </cell>
          <cell r="AH172" t="str">
            <v>0.00</v>
          </cell>
          <cell r="AI172" t="str">
            <v>0.00</v>
          </cell>
          <cell r="AJ172" t="str">
            <v>3%</v>
          </cell>
          <cell r="AK172" t="str">
            <v>0.00</v>
          </cell>
          <cell r="AL172" t="str">
            <v>0.00</v>
          </cell>
          <cell r="AM172" t="str">
            <v>0.00</v>
          </cell>
          <cell r="AN172" t="str">
            <v>0.00</v>
          </cell>
          <cell r="AO172">
            <v>0</v>
          </cell>
        </row>
        <row r="173">
          <cell r="B173" t="str">
            <v>马清秀</v>
          </cell>
          <cell r="C173" t="str">
            <v>居民身份证</v>
          </cell>
          <cell r="D173" t="str">
            <v>650108197012031023</v>
          </cell>
          <cell r="E173" t="str">
            <v>650108197012031023</v>
          </cell>
          <cell r="F173" t="str">
            <v>否</v>
          </cell>
          <cell r="G173" t="str">
            <v>正常工资薪金</v>
          </cell>
          <cell r="H173" t="str">
            <v>3104.84</v>
          </cell>
          <cell r="I173" t="str">
            <v>0.00</v>
          </cell>
          <cell r="J173" t="str">
            <v>0.00</v>
          </cell>
          <cell r="K173" t="str">
            <v>5000.00</v>
          </cell>
          <cell r="L173" t="str">
            <v>0.00</v>
          </cell>
          <cell r="M173" t="str">
            <v>0.00</v>
          </cell>
          <cell r="N173" t="str">
            <v>0.00</v>
          </cell>
          <cell r="O173" t="str">
            <v>0.00</v>
          </cell>
          <cell r="P173" t="str">
            <v>0.00</v>
          </cell>
          <cell r="Q173" t="str">
            <v>0.00</v>
          </cell>
          <cell r="R173" t="str">
            <v>0.00</v>
          </cell>
          <cell r="S173" t="str">
            <v>0.00</v>
          </cell>
          <cell r="T173" t="str">
            <v>0.00</v>
          </cell>
          <cell r="U173" t="str">
            <v>0.00</v>
          </cell>
          <cell r="V173" t="str">
            <v>27453.74</v>
          </cell>
          <cell r="W173" t="str">
            <v>40000.00</v>
          </cell>
          <cell r="X173" t="str">
            <v>0.00</v>
          </cell>
          <cell r="Y173" t="str">
            <v>0.00</v>
          </cell>
          <cell r="Z173" t="str">
            <v>0.00</v>
          </cell>
          <cell r="AA173" t="str">
            <v>0.00</v>
          </cell>
          <cell r="AB173" t="str">
            <v>0.00</v>
          </cell>
          <cell r="AC173" t="str">
            <v>0.00</v>
          </cell>
          <cell r="AD173" t="str">
            <v>0.00</v>
          </cell>
          <cell r="AE173" t="str">
            <v>0.00</v>
          </cell>
          <cell r="AF173" t="str">
            <v>0.00</v>
          </cell>
          <cell r="AG173" t="str">
            <v>100%</v>
          </cell>
          <cell r="AH173" t="str">
            <v>0.00</v>
          </cell>
          <cell r="AI173" t="str">
            <v>0.00</v>
          </cell>
          <cell r="AJ173" t="str">
            <v>3%</v>
          </cell>
          <cell r="AK173" t="str">
            <v>0.00</v>
          </cell>
          <cell r="AL173" t="str">
            <v>0.00</v>
          </cell>
          <cell r="AM173" t="str">
            <v>0.00</v>
          </cell>
          <cell r="AN173" t="str">
            <v>0.00</v>
          </cell>
          <cell r="AO173">
            <v>0</v>
          </cell>
        </row>
        <row r="174">
          <cell r="B174" t="str">
            <v>樊红芳</v>
          </cell>
          <cell r="C174" t="str">
            <v>居民身份证</v>
          </cell>
          <cell r="D174" t="str">
            <v>610324197609271824</v>
          </cell>
          <cell r="E174" t="str">
            <v>610324197609271824</v>
          </cell>
          <cell r="F174" t="str">
            <v>否</v>
          </cell>
          <cell r="G174" t="str">
            <v>正常工资薪金</v>
          </cell>
          <cell r="H174" t="str">
            <v>7972.58</v>
          </cell>
          <cell r="I174" t="str">
            <v>0.00</v>
          </cell>
          <cell r="J174" t="str">
            <v>0.00</v>
          </cell>
          <cell r="K174" t="str">
            <v>5000.00</v>
          </cell>
          <cell r="L174" t="str">
            <v>399.92</v>
          </cell>
          <cell r="M174" t="str">
            <v>124.98</v>
          </cell>
          <cell r="N174" t="str">
            <v>25.00</v>
          </cell>
          <cell r="O174" t="str">
            <v>104.00</v>
          </cell>
          <cell r="P174" t="str">
            <v>0.00</v>
          </cell>
          <cell r="Q174" t="str">
            <v>0.00</v>
          </cell>
          <cell r="R174" t="str">
            <v>0.00</v>
          </cell>
          <cell r="S174" t="str">
            <v>0.00</v>
          </cell>
          <cell r="T174" t="str">
            <v>0.00</v>
          </cell>
          <cell r="U174" t="str">
            <v>0.00</v>
          </cell>
          <cell r="V174" t="str">
            <v>10612.58</v>
          </cell>
          <cell r="W174" t="str">
            <v>15000.00</v>
          </cell>
          <cell r="X174" t="str">
            <v>653.90</v>
          </cell>
          <cell r="Y174" t="str">
            <v>0.00</v>
          </cell>
          <cell r="Z174" t="str">
            <v>0.00</v>
          </cell>
          <cell r="AA174" t="str">
            <v>0.00</v>
          </cell>
          <cell r="AB174" t="str">
            <v>0.00</v>
          </cell>
          <cell r="AC174" t="str">
            <v>0.00</v>
          </cell>
          <cell r="AD174" t="str">
            <v>0.00</v>
          </cell>
          <cell r="AE174" t="str">
            <v>0.00</v>
          </cell>
          <cell r="AF174" t="str">
            <v>0.00</v>
          </cell>
          <cell r="AG174" t="str">
            <v>100%</v>
          </cell>
          <cell r="AH174" t="str">
            <v>0.00</v>
          </cell>
          <cell r="AI174" t="str">
            <v>0.00</v>
          </cell>
          <cell r="AJ174" t="str">
            <v>3%</v>
          </cell>
          <cell r="AK174" t="str">
            <v>0.00</v>
          </cell>
          <cell r="AL174" t="str">
            <v>0.00</v>
          </cell>
          <cell r="AM174" t="str">
            <v>0.00</v>
          </cell>
          <cell r="AN174" t="str">
            <v>0.00</v>
          </cell>
          <cell r="AO174">
            <v>0</v>
          </cell>
        </row>
        <row r="175">
          <cell r="B175" t="str">
            <v>李金秀</v>
          </cell>
          <cell r="C175" t="str">
            <v>居民身份证</v>
          </cell>
          <cell r="D175" t="str">
            <v>65030019680125126X</v>
          </cell>
          <cell r="E175" t="str">
            <v>65030019680125126X</v>
          </cell>
          <cell r="F175" t="str">
            <v>否</v>
          </cell>
          <cell r="G175" t="str">
            <v>正常工资薪金</v>
          </cell>
          <cell r="H175" t="str">
            <v>774.19</v>
          </cell>
          <cell r="I175" t="str">
            <v>0.00</v>
          </cell>
          <cell r="J175" t="str">
            <v>0.00</v>
          </cell>
          <cell r="K175" t="str">
            <v>5000.00</v>
          </cell>
          <cell r="L175" t="str">
            <v>0.00</v>
          </cell>
          <cell r="M175" t="str">
            <v>0.00</v>
          </cell>
          <cell r="N175" t="str">
            <v>0.00</v>
          </cell>
          <cell r="O175" t="str">
            <v>0.00</v>
          </cell>
          <cell r="P175" t="str">
            <v>0.00</v>
          </cell>
          <cell r="Q175" t="str">
            <v>0.00</v>
          </cell>
          <cell r="R175" t="str">
            <v>0.00</v>
          </cell>
          <cell r="S175" t="str">
            <v>0.00</v>
          </cell>
          <cell r="T175" t="str">
            <v>0.00</v>
          </cell>
          <cell r="U175" t="str">
            <v>0.00</v>
          </cell>
          <cell r="V175" t="str">
            <v>774.19</v>
          </cell>
          <cell r="W175" t="str">
            <v>10000.00</v>
          </cell>
          <cell r="X175" t="str">
            <v>0.00</v>
          </cell>
          <cell r="Y175" t="str">
            <v>0.00</v>
          </cell>
          <cell r="Z175" t="str">
            <v>0.00</v>
          </cell>
          <cell r="AA175" t="str">
            <v>0.00</v>
          </cell>
          <cell r="AB175" t="str">
            <v>0.00</v>
          </cell>
          <cell r="AC175" t="str">
            <v>0.00</v>
          </cell>
          <cell r="AD175" t="str">
            <v>0.00</v>
          </cell>
          <cell r="AE175" t="str">
            <v>0.00</v>
          </cell>
          <cell r="AF175" t="str">
            <v>0.00</v>
          </cell>
          <cell r="AG175" t="str">
            <v>100%</v>
          </cell>
          <cell r="AH175" t="str">
            <v>0.00</v>
          </cell>
          <cell r="AI175" t="str">
            <v>0.00</v>
          </cell>
          <cell r="AJ175" t="str">
            <v>3%</v>
          </cell>
          <cell r="AK175" t="str">
            <v>0.00</v>
          </cell>
          <cell r="AL175" t="str">
            <v>0.00</v>
          </cell>
          <cell r="AM175" t="str">
            <v>0.00</v>
          </cell>
          <cell r="AN175" t="str">
            <v>0.00</v>
          </cell>
          <cell r="AO175">
            <v>0</v>
          </cell>
        </row>
        <row r="176">
          <cell r="B176" t="str">
            <v>母杨冬</v>
          </cell>
          <cell r="C176" t="str">
            <v>居民身份证</v>
          </cell>
          <cell r="D176" t="str">
            <v>650104197010153929</v>
          </cell>
          <cell r="E176" t="str">
            <v>650104197010153929</v>
          </cell>
          <cell r="F176" t="str">
            <v>否</v>
          </cell>
          <cell r="G176" t="str">
            <v>正常工资薪金</v>
          </cell>
          <cell r="H176" t="str">
            <v>967.74</v>
          </cell>
          <cell r="I176" t="str">
            <v>0.00</v>
          </cell>
          <cell r="J176" t="str">
            <v>0.00</v>
          </cell>
          <cell r="K176" t="str">
            <v>5000.00</v>
          </cell>
          <cell r="L176" t="str">
            <v>0.00</v>
          </cell>
          <cell r="M176" t="str">
            <v>0.00</v>
          </cell>
          <cell r="N176" t="str">
            <v>0.00</v>
          </cell>
          <cell r="O176" t="str">
            <v>0.00</v>
          </cell>
          <cell r="P176" t="str">
            <v>0.00</v>
          </cell>
          <cell r="Q176" t="str">
            <v>0.00</v>
          </cell>
          <cell r="R176" t="str">
            <v>0.00</v>
          </cell>
          <cell r="S176" t="str">
            <v>0.00</v>
          </cell>
          <cell r="T176" t="str">
            <v>0.00</v>
          </cell>
          <cell r="U176" t="str">
            <v>0.00</v>
          </cell>
          <cell r="V176" t="str">
            <v>4067.74</v>
          </cell>
          <cell r="W176" t="str">
            <v>15000.00</v>
          </cell>
          <cell r="X176" t="str">
            <v>0.00</v>
          </cell>
          <cell r="Y176" t="str">
            <v>0.00</v>
          </cell>
          <cell r="Z176" t="str">
            <v>0.00</v>
          </cell>
          <cell r="AA176" t="str">
            <v>0.00</v>
          </cell>
          <cell r="AB176" t="str">
            <v>0.00</v>
          </cell>
          <cell r="AC176" t="str">
            <v>0.00</v>
          </cell>
          <cell r="AD176" t="str">
            <v>0.00</v>
          </cell>
          <cell r="AE176" t="str">
            <v>0.00</v>
          </cell>
          <cell r="AF176" t="str">
            <v>0.00</v>
          </cell>
          <cell r="AG176" t="str">
            <v>100%</v>
          </cell>
          <cell r="AH176" t="str">
            <v>0.00</v>
          </cell>
          <cell r="AI176" t="str">
            <v>0.00</v>
          </cell>
          <cell r="AJ176" t="str">
            <v>3%</v>
          </cell>
          <cell r="AK176" t="str">
            <v>0.00</v>
          </cell>
          <cell r="AL176" t="str">
            <v>0.00</v>
          </cell>
          <cell r="AM176" t="str">
            <v>0.00</v>
          </cell>
          <cell r="AN176" t="str">
            <v>0.00</v>
          </cell>
          <cell r="AO176">
            <v>0</v>
          </cell>
        </row>
        <row r="177">
          <cell r="B177" t="str">
            <v>李生军</v>
          </cell>
          <cell r="C177" t="str">
            <v>居民身份证</v>
          </cell>
          <cell r="D177" t="str">
            <v>650108196501201017</v>
          </cell>
          <cell r="E177" t="str">
            <v>650108196501201017</v>
          </cell>
          <cell r="F177" t="str">
            <v>否</v>
          </cell>
          <cell r="G177" t="str">
            <v>正常工资薪金</v>
          </cell>
          <cell r="H177" t="str">
            <v>4500.00</v>
          </cell>
          <cell r="I177" t="str">
            <v>0.00</v>
          </cell>
          <cell r="J177" t="str">
            <v>0.00</v>
          </cell>
          <cell r="K177" t="str">
            <v>5000.00</v>
          </cell>
          <cell r="L177" t="str">
            <v>0.00</v>
          </cell>
          <cell r="M177" t="str">
            <v>0.00</v>
          </cell>
          <cell r="N177" t="str">
            <v>0.00</v>
          </cell>
          <cell r="O177" t="str">
            <v>0.00</v>
          </cell>
          <cell r="P177" t="str">
            <v>0.00</v>
          </cell>
          <cell r="Q177" t="str">
            <v>0.00</v>
          </cell>
          <cell r="R177" t="str">
            <v>0.00</v>
          </cell>
          <cell r="S177" t="str">
            <v>0.00</v>
          </cell>
          <cell r="T177" t="str">
            <v>0.00</v>
          </cell>
          <cell r="U177" t="str">
            <v>0.00</v>
          </cell>
          <cell r="V177" t="str">
            <v>14016.67</v>
          </cell>
          <cell r="W177" t="str">
            <v>25000.00</v>
          </cell>
          <cell r="X177" t="str">
            <v>0.00</v>
          </cell>
          <cell r="Y177" t="str">
            <v>0.00</v>
          </cell>
          <cell r="Z177" t="str">
            <v>0.00</v>
          </cell>
          <cell r="AA177" t="str">
            <v>0.00</v>
          </cell>
          <cell r="AB177" t="str">
            <v>0.00</v>
          </cell>
          <cell r="AC177" t="str">
            <v>0.00</v>
          </cell>
          <cell r="AD177" t="str">
            <v>0.00</v>
          </cell>
          <cell r="AE177" t="str">
            <v>0.00</v>
          </cell>
          <cell r="AF177" t="str">
            <v>0.00</v>
          </cell>
          <cell r="AG177" t="str">
            <v>100%</v>
          </cell>
          <cell r="AH177" t="str">
            <v>0.00</v>
          </cell>
          <cell r="AI177" t="str">
            <v>0.00</v>
          </cell>
          <cell r="AJ177" t="str">
            <v>3%</v>
          </cell>
          <cell r="AK177" t="str">
            <v>0.00</v>
          </cell>
          <cell r="AL177" t="str">
            <v>0.00</v>
          </cell>
          <cell r="AM177" t="str">
            <v>0.00</v>
          </cell>
          <cell r="AN177" t="str">
            <v>0.00</v>
          </cell>
          <cell r="AO177">
            <v>0</v>
          </cell>
        </row>
        <row r="178">
          <cell r="B178" t="str">
            <v>张耀之</v>
          </cell>
          <cell r="C178" t="str">
            <v>居民身份证</v>
          </cell>
          <cell r="D178" t="str">
            <v>650104199201035019</v>
          </cell>
          <cell r="E178" t="str">
            <v>650104199201035019</v>
          </cell>
          <cell r="F178" t="str">
            <v>否</v>
          </cell>
          <cell r="G178" t="str">
            <v>正常工资薪金</v>
          </cell>
          <cell r="H178" t="str">
            <v>833.87</v>
          </cell>
          <cell r="I178" t="str">
            <v>0.00</v>
          </cell>
          <cell r="J178" t="str">
            <v>0.00</v>
          </cell>
          <cell r="K178" t="str">
            <v>5000.00</v>
          </cell>
          <cell r="L178" t="str">
            <v>0.00</v>
          </cell>
          <cell r="M178" t="str">
            <v>0.00</v>
          </cell>
          <cell r="N178" t="str">
            <v>0.00</v>
          </cell>
          <cell r="O178" t="str">
            <v>0.00</v>
          </cell>
          <cell r="P178" t="str">
            <v>0.00</v>
          </cell>
          <cell r="Q178" t="str">
            <v>0.00</v>
          </cell>
          <cell r="R178" t="str">
            <v>0.00</v>
          </cell>
          <cell r="S178" t="str">
            <v>0.00</v>
          </cell>
          <cell r="T178" t="str">
            <v>0.00</v>
          </cell>
          <cell r="U178" t="str">
            <v>0.00</v>
          </cell>
          <cell r="V178" t="str">
            <v>5220.54</v>
          </cell>
          <cell r="W178" t="str">
            <v>15000.00</v>
          </cell>
          <cell r="X178" t="str">
            <v>634.90</v>
          </cell>
          <cell r="Y178" t="str">
            <v>0.00</v>
          </cell>
          <cell r="Z178" t="str">
            <v>0.00</v>
          </cell>
          <cell r="AA178" t="str">
            <v>0.00</v>
          </cell>
          <cell r="AB178" t="str">
            <v>0.00</v>
          </cell>
          <cell r="AC178" t="str">
            <v>0.00</v>
          </cell>
          <cell r="AD178" t="str">
            <v>0.00</v>
          </cell>
          <cell r="AE178" t="str">
            <v>0.00</v>
          </cell>
          <cell r="AF178" t="str">
            <v>0.00</v>
          </cell>
          <cell r="AG178" t="str">
            <v>100%</v>
          </cell>
          <cell r="AH178" t="str">
            <v>0.00</v>
          </cell>
          <cell r="AI178" t="str">
            <v>0.00</v>
          </cell>
          <cell r="AJ178" t="str">
            <v>3%</v>
          </cell>
          <cell r="AK178" t="str">
            <v>0.00</v>
          </cell>
          <cell r="AL178" t="str">
            <v>0.00</v>
          </cell>
          <cell r="AM178" t="str">
            <v>0.00</v>
          </cell>
          <cell r="AN178" t="str">
            <v>0.00</v>
          </cell>
          <cell r="AO178">
            <v>0</v>
          </cell>
        </row>
        <row r="179">
          <cell r="B179" t="str">
            <v>顾东升</v>
          </cell>
          <cell r="C179" t="str">
            <v>居民身份证</v>
          </cell>
          <cell r="D179" t="str">
            <v>310105197201033258</v>
          </cell>
          <cell r="E179" t="str">
            <v>310105197201033258</v>
          </cell>
          <cell r="F179" t="str">
            <v>否</v>
          </cell>
          <cell r="G179" t="str">
            <v>正常工资薪金</v>
          </cell>
          <cell r="H179" t="str">
            <v>1161.29</v>
          </cell>
          <cell r="I179" t="str">
            <v>0.00</v>
          </cell>
          <cell r="J179" t="str">
            <v>0.00</v>
          </cell>
          <cell r="K179" t="str">
            <v>5000.00</v>
          </cell>
          <cell r="L179" t="str">
            <v>0.00</v>
          </cell>
          <cell r="M179" t="str">
            <v>0.00</v>
          </cell>
          <cell r="N179" t="str">
            <v>0.00</v>
          </cell>
          <cell r="O179" t="str">
            <v>0.00</v>
          </cell>
          <cell r="P179" t="str">
            <v>0.00</v>
          </cell>
          <cell r="Q179" t="str">
            <v>0.00</v>
          </cell>
          <cell r="R179" t="str">
            <v>0.00</v>
          </cell>
          <cell r="S179" t="str">
            <v>0.00</v>
          </cell>
          <cell r="T179" t="str">
            <v>0.00</v>
          </cell>
          <cell r="U179" t="str">
            <v>0.00</v>
          </cell>
          <cell r="V179" t="str">
            <v>1161.29</v>
          </cell>
          <cell r="W179" t="str">
            <v>10000.00</v>
          </cell>
          <cell r="X179" t="str">
            <v>0.00</v>
          </cell>
          <cell r="Y179" t="str">
            <v>0.00</v>
          </cell>
          <cell r="Z179" t="str">
            <v>0.00</v>
          </cell>
          <cell r="AA179" t="str">
            <v>0.00</v>
          </cell>
          <cell r="AB179" t="str">
            <v>0.00</v>
          </cell>
          <cell r="AC179" t="str">
            <v>0.00</v>
          </cell>
          <cell r="AD179" t="str">
            <v>0.00</v>
          </cell>
          <cell r="AE179" t="str">
            <v>0.00</v>
          </cell>
          <cell r="AF179" t="str">
            <v>0.00</v>
          </cell>
          <cell r="AG179" t="str">
            <v>100%</v>
          </cell>
          <cell r="AH179" t="str">
            <v>0.00</v>
          </cell>
          <cell r="AI179" t="str">
            <v>0.00</v>
          </cell>
          <cell r="AJ179" t="str">
            <v>3%</v>
          </cell>
          <cell r="AK179" t="str">
            <v>0.00</v>
          </cell>
          <cell r="AL179" t="str">
            <v>0.00</v>
          </cell>
          <cell r="AM179" t="str">
            <v>0.00</v>
          </cell>
          <cell r="AN179" t="str">
            <v>0.00</v>
          </cell>
          <cell r="AO179">
            <v>0</v>
          </cell>
        </row>
        <row r="180">
          <cell r="B180" t="str">
            <v>魏秋凤</v>
          </cell>
          <cell r="C180" t="str">
            <v>居民身份证</v>
          </cell>
          <cell r="D180" t="str">
            <v>410482196407166265</v>
          </cell>
          <cell r="E180" t="str">
            <v>410482196407166265</v>
          </cell>
          <cell r="F180" t="str">
            <v>否</v>
          </cell>
          <cell r="G180" t="str">
            <v>正常工资薪金</v>
          </cell>
          <cell r="H180" t="str">
            <v>1700.00</v>
          </cell>
          <cell r="I180" t="str">
            <v>0.00</v>
          </cell>
          <cell r="J180" t="str">
            <v>0.00</v>
          </cell>
          <cell r="K180" t="str">
            <v>5000.00</v>
          </cell>
          <cell r="L180" t="str">
            <v>0.00</v>
          </cell>
          <cell r="M180" t="str">
            <v>0.00</v>
          </cell>
          <cell r="N180" t="str">
            <v>0.00</v>
          </cell>
          <cell r="O180" t="str">
            <v>0.00</v>
          </cell>
          <cell r="P180" t="str">
            <v>0.00</v>
          </cell>
          <cell r="Q180" t="str">
            <v>0.00</v>
          </cell>
          <cell r="R180" t="str">
            <v>0.00</v>
          </cell>
          <cell r="S180" t="str">
            <v>0.00</v>
          </cell>
          <cell r="T180" t="str">
            <v>0.00</v>
          </cell>
          <cell r="U180" t="str">
            <v>0.00</v>
          </cell>
          <cell r="V180" t="str">
            <v>18511.36</v>
          </cell>
          <cell r="W180" t="str">
            <v>40000.00</v>
          </cell>
          <cell r="X180" t="str">
            <v>0.00</v>
          </cell>
          <cell r="Y180" t="str">
            <v>0.00</v>
          </cell>
          <cell r="Z180" t="str">
            <v>0.00</v>
          </cell>
          <cell r="AA180" t="str">
            <v>0.00</v>
          </cell>
          <cell r="AB180" t="str">
            <v>0.00</v>
          </cell>
          <cell r="AC180" t="str">
            <v>0.00</v>
          </cell>
          <cell r="AD180" t="str">
            <v>0.00</v>
          </cell>
          <cell r="AE180" t="str">
            <v>0.00</v>
          </cell>
          <cell r="AF180" t="str">
            <v>0.00</v>
          </cell>
          <cell r="AG180" t="str">
            <v>100%</v>
          </cell>
          <cell r="AH180" t="str">
            <v>0.00</v>
          </cell>
          <cell r="AI180" t="str">
            <v>0.00</v>
          </cell>
          <cell r="AJ180" t="str">
            <v>3%</v>
          </cell>
          <cell r="AK180" t="str">
            <v>0.00</v>
          </cell>
          <cell r="AL180" t="str">
            <v>0.00</v>
          </cell>
          <cell r="AM180" t="str">
            <v>0.00</v>
          </cell>
          <cell r="AN180" t="str">
            <v>0.00</v>
          </cell>
          <cell r="AO180">
            <v>0</v>
          </cell>
        </row>
        <row r="181">
          <cell r="B181" t="str">
            <v>赵梅香</v>
          </cell>
          <cell r="C181" t="str">
            <v>居民身份证</v>
          </cell>
          <cell r="D181" t="str">
            <v>622301196306083126</v>
          </cell>
          <cell r="E181" t="str">
            <v>622301196306083126</v>
          </cell>
          <cell r="F181" t="str">
            <v>否</v>
          </cell>
          <cell r="G181" t="str">
            <v>正常工资薪金</v>
          </cell>
          <cell r="H181" t="str">
            <v>2200.00</v>
          </cell>
          <cell r="I181" t="str">
            <v>0.00</v>
          </cell>
          <cell r="J181" t="str">
            <v>0.00</v>
          </cell>
          <cell r="K181" t="str">
            <v>5000.00</v>
          </cell>
          <cell r="L181" t="str">
            <v>0.00</v>
          </cell>
          <cell r="M181" t="str">
            <v>0.00</v>
          </cell>
          <cell r="N181" t="str">
            <v>0.00</v>
          </cell>
          <cell r="O181" t="str">
            <v>0.00</v>
          </cell>
          <cell r="P181" t="str">
            <v>0.00</v>
          </cell>
          <cell r="Q181" t="str">
            <v>0.00</v>
          </cell>
          <cell r="R181" t="str">
            <v>0.00</v>
          </cell>
          <cell r="S181" t="str">
            <v>0.00</v>
          </cell>
          <cell r="T181" t="str">
            <v>0.00</v>
          </cell>
          <cell r="U181" t="str">
            <v>0.00</v>
          </cell>
          <cell r="V181" t="str">
            <v>5400.00</v>
          </cell>
          <cell r="W181" t="str">
            <v>15000.00</v>
          </cell>
          <cell r="X181" t="str">
            <v>0.00</v>
          </cell>
          <cell r="Y181" t="str">
            <v>0.00</v>
          </cell>
          <cell r="Z181" t="str">
            <v>0.00</v>
          </cell>
          <cell r="AA181" t="str">
            <v>0.00</v>
          </cell>
          <cell r="AB181" t="str">
            <v>0.00</v>
          </cell>
          <cell r="AC181" t="str">
            <v>0.00</v>
          </cell>
          <cell r="AD181" t="str">
            <v>0.00</v>
          </cell>
          <cell r="AE181" t="str">
            <v>0.00</v>
          </cell>
          <cell r="AF181" t="str">
            <v>0.00</v>
          </cell>
          <cell r="AG181" t="str">
            <v>100%</v>
          </cell>
          <cell r="AH181" t="str">
            <v>0.00</v>
          </cell>
          <cell r="AI181" t="str">
            <v>0.00</v>
          </cell>
          <cell r="AJ181" t="str">
            <v>3%</v>
          </cell>
          <cell r="AK181" t="str">
            <v>0.00</v>
          </cell>
          <cell r="AL181" t="str">
            <v>0.00</v>
          </cell>
          <cell r="AM181" t="str">
            <v>0.00</v>
          </cell>
          <cell r="AN181" t="str">
            <v>0.00</v>
          </cell>
          <cell r="AO181">
            <v>0</v>
          </cell>
        </row>
        <row r="182">
          <cell r="B182" t="str">
            <v>李传学</v>
          </cell>
          <cell r="C182" t="str">
            <v>居民身份证</v>
          </cell>
          <cell r="D182" t="str">
            <v>342130196901285658</v>
          </cell>
          <cell r="E182" t="str">
            <v>342130196901285658</v>
          </cell>
          <cell r="F182" t="str">
            <v>否</v>
          </cell>
          <cell r="G182" t="str">
            <v>正常工资薪金</v>
          </cell>
          <cell r="H182" t="str">
            <v>5000.00</v>
          </cell>
          <cell r="I182" t="str">
            <v>0.00</v>
          </cell>
          <cell r="J182" t="str">
            <v>0.00</v>
          </cell>
          <cell r="K182" t="str">
            <v>5000.00</v>
          </cell>
          <cell r="L182" t="str">
            <v>0.00</v>
          </cell>
          <cell r="M182" t="str">
            <v>0.00</v>
          </cell>
          <cell r="N182" t="str">
            <v>0.00</v>
          </cell>
          <cell r="O182" t="str">
            <v>0.00</v>
          </cell>
          <cell r="P182" t="str">
            <v>0.00</v>
          </cell>
          <cell r="Q182" t="str">
            <v>0.00</v>
          </cell>
          <cell r="R182" t="str">
            <v>0.00</v>
          </cell>
          <cell r="S182" t="str">
            <v>0.00</v>
          </cell>
          <cell r="T182" t="str">
            <v>0.00</v>
          </cell>
          <cell r="U182" t="str">
            <v>0.00</v>
          </cell>
          <cell r="V182" t="str">
            <v>8500.00</v>
          </cell>
          <cell r="W182" t="str">
            <v>15000.00</v>
          </cell>
          <cell r="X182" t="str">
            <v>0.00</v>
          </cell>
          <cell r="Y182" t="str">
            <v>0.00</v>
          </cell>
          <cell r="Z182" t="str">
            <v>0.00</v>
          </cell>
          <cell r="AA182" t="str">
            <v>0.00</v>
          </cell>
          <cell r="AB182" t="str">
            <v>0.00</v>
          </cell>
          <cell r="AC182" t="str">
            <v>0.00</v>
          </cell>
          <cell r="AD182" t="str">
            <v>0.00</v>
          </cell>
          <cell r="AE182" t="str">
            <v>0.00</v>
          </cell>
          <cell r="AF182" t="str">
            <v>0.00</v>
          </cell>
          <cell r="AG182" t="str">
            <v>100%</v>
          </cell>
          <cell r="AH182" t="str">
            <v>0.00</v>
          </cell>
          <cell r="AI182" t="str">
            <v>0.00</v>
          </cell>
          <cell r="AJ182" t="str">
            <v>3%</v>
          </cell>
          <cell r="AK182" t="str">
            <v>0.00</v>
          </cell>
          <cell r="AL182" t="str">
            <v>0.00</v>
          </cell>
          <cell r="AM182" t="str">
            <v>0.00</v>
          </cell>
          <cell r="AN182" t="str">
            <v>0.00</v>
          </cell>
          <cell r="AO182">
            <v>0</v>
          </cell>
        </row>
        <row r="183">
          <cell r="B183" t="str">
            <v>衡玲</v>
          </cell>
          <cell r="C183" t="str">
            <v>居民身份证</v>
          </cell>
          <cell r="D183" t="str">
            <v>659001197408173026</v>
          </cell>
          <cell r="E183" t="str">
            <v>659001197408173026</v>
          </cell>
          <cell r="F183" t="str">
            <v>否</v>
          </cell>
          <cell r="G183" t="str">
            <v>正常工资薪金</v>
          </cell>
          <cell r="H183" t="str">
            <v>2040.32</v>
          </cell>
          <cell r="I183" t="str">
            <v>0.00</v>
          </cell>
          <cell r="J183" t="str">
            <v>0.00</v>
          </cell>
          <cell r="K183" t="str">
            <v>5000.00</v>
          </cell>
          <cell r="L183" t="str">
            <v>0.00</v>
          </cell>
          <cell r="M183" t="str">
            <v>0.00</v>
          </cell>
          <cell r="N183" t="str">
            <v>0.00</v>
          </cell>
          <cell r="O183" t="str">
            <v>0.00</v>
          </cell>
          <cell r="P183" t="str">
            <v>0.00</v>
          </cell>
          <cell r="Q183" t="str">
            <v>0.00</v>
          </cell>
          <cell r="R183" t="str">
            <v>0.00</v>
          </cell>
          <cell r="S183" t="str">
            <v>0.00</v>
          </cell>
          <cell r="T183" t="str">
            <v>0.00</v>
          </cell>
          <cell r="U183" t="str">
            <v>0.00</v>
          </cell>
          <cell r="V183" t="str">
            <v>4340.32</v>
          </cell>
          <cell r="W183" t="str">
            <v>20000.00</v>
          </cell>
          <cell r="X183" t="str">
            <v>0.00</v>
          </cell>
          <cell r="Y183" t="str">
            <v>0.00</v>
          </cell>
          <cell r="Z183" t="str">
            <v>0.00</v>
          </cell>
          <cell r="AA183" t="str">
            <v>0.00</v>
          </cell>
          <cell r="AB183" t="str">
            <v>0.00</v>
          </cell>
          <cell r="AC183" t="str">
            <v>0.00</v>
          </cell>
          <cell r="AD183" t="str">
            <v>0.00</v>
          </cell>
          <cell r="AE183" t="str">
            <v>0.00</v>
          </cell>
          <cell r="AF183" t="str">
            <v>0.00</v>
          </cell>
          <cell r="AG183" t="str">
            <v>100%</v>
          </cell>
          <cell r="AH183" t="str">
            <v>0.00</v>
          </cell>
          <cell r="AI183" t="str">
            <v>0.00</v>
          </cell>
          <cell r="AJ183" t="str">
            <v>3%</v>
          </cell>
          <cell r="AK183" t="str">
            <v>0.00</v>
          </cell>
          <cell r="AL183" t="str">
            <v>0.00</v>
          </cell>
          <cell r="AM183" t="str">
            <v>0.00</v>
          </cell>
          <cell r="AN183" t="str">
            <v>0.00</v>
          </cell>
          <cell r="AO183">
            <v>0</v>
          </cell>
        </row>
        <row r="184">
          <cell r="B184" t="str">
            <v>郑燕勤</v>
          </cell>
          <cell r="C184" t="str">
            <v>居民身份证</v>
          </cell>
          <cell r="D184" t="str">
            <v>41272219781122614X</v>
          </cell>
          <cell r="E184" t="str">
            <v>41272219781122614X</v>
          </cell>
          <cell r="F184" t="str">
            <v>否</v>
          </cell>
          <cell r="G184" t="str">
            <v>正常工资薪金</v>
          </cell>
          <cell r="H184" t="str">
            <v>2709.68</v>
          </cell>
          <cell r="I184" t="str">
            <v>0.00</v>
          </cell>
          <cell r="J184" t="str">
            <v>0.00</v>
          </cell>
          <cell r="K184" t="str">
            <v>5000.00</v>
          </cell>
          <cell r="L184" t="str">
            <v>0.00</v>
          </cell>
          <cell r="M184" t="str">
            <v>0.00</v>
          </cell>
          <cell r="N184" t="str">
            <v>0.00</v>
          </cell>
          <cell r="O184" t="str">
            <v>0.00</v>
          </cell>
          <cell r="P184" t="str">
            <v>0.00</v>
          </cell>
          <cell r="Q184" t="str">
            <v>0.00</v>
          </cell>
          <cell r="R184" t="str">
            <v>0.00</v>
          </cell>
          <cell r="S184" t="str">
            <v>0.00</v>
          </cell>
          <cell r="T184" t="str">
            <v>0.00</v>
          </cell>
          <cell r="U184" t="str">
            <v>0.00</v>
          </cell>
          <cell r="V184" t="str">
            <v>5739.68</v>
          </cell>
          <cell r="W184" t="str">
            <v>15000.00</v>
          </cell>
          <cell r="X184" t="str">
            <v>0.00</v>
          </cell>
          <cell r="Y184" t="str">
            <v>0.00</v>
          </cell>
          <cell r="Z184" t="str">
            <v>0.00</v>
          </cell>
          <cell r="AA184" t="str">
            <v>0.00</v>
          </cell>
          <cell r="AB184" t="str">
            <v>0.00</v>
          </cell>
          <cell r="AC184" t="str">
            <v>0.00</v>
          </cell>
          <cell r="AD184" t="str">
            <v>0.00</v>
          </cell>
          <cell r="AE184" t="str">
            <v>0.00</v>
          </cell>
          <cell r="AF184" t="str">
            <v>0.00</v>
          </cell>
          <cell r="AG184" t="str">
            <v>100%</v>
          </cell>
          <cell r="AH184" t="str">
            <v>0.00</v>
          </cell>
          <cell r="AI184" t="str">
            <v>0.00</v>
          </cell>
          <cell r="AJ184" t="str">
            <v>3%</v>
          </cell>
          <cell r="AK184" t="str">
            <v>0.00</v>
          </cell>
          <cell r="AL184" t="str">
            <v>0.00</v>
          </cell>
          <cell r="AM184" t="str">
            <v>0.00</v>
          </cell>
          <cell r="AN184" t="str">
            <v>0.00</v>
          </cell>
          <cell r="AO184">
            <v>0</v>
          </cell>
        </row>
        <row r="185">
          <cell r="B185" t="str">
            <v>王金玲</v>
          </cell>
          <cell r="C185" t="str">
            <v>居民身份证</v>
          </cell>
          <cell r="D185" t="str">
            <v>652322197003091024</v>
          </cell>
          <cell r="E185" t="str">
            <v>652322197003091024</v>
          </cell>
          <cell r="F185" t="str">
            <v>否</v>
          </cell>
          <cell r="G185" t="str">
            <v>正常工资薪金</v>
          </cell>
          <cell r="H185" t="str">
            <v>3104.84</v>
          </cell>
          <cell r="I185" t="str">
            <v>0.00</v>
          </cell>
          <cell r="J185" t="str">
            <v>0.00</v>
          </cell>
          <cell r="K185" t="str">
            <v>5000.00</v>
          </cell>
          <cell r="L185" t="str">
            <v>0.00</v>
          </cell>
          <cell r="M185" t="str">
            <v>0.00</v>
          </cell>
          <cell r="N185" t="str">
            <v>0.00</v>
          </cell>
          <cell r="O185" t="str">
            <v>0.00</v>
          </cell>
          <cell r="P185" t="str">
            <v>0.00</v>
          </cell>
          <cell r="Q185" t="str">
            <v>0.00</v>
          </cell>
          <cell r="R185" t="str">
            <v>0.00</v>
          </cell>
          <cell r="S185" t="str">
            <v>0.00</v>
          </cell>
          <cell r="T185" t="str">
            <v>0.00</v>
          </cell>
          <cell r="U185" t="str">
            <v>0.00</v>
          </cell>
          <cell r="V185" t="str">
            <v>3338.17</v>
          </cell>
          <cell r="W185" t="str">
            <v>15000.00</v>
          </cell>
          <cell r="X185" t="str">
            <v>0.00</v>
          </cell>
          <cell r="Y185" t="str">
            <v>0.00</v>
          </cell>
          <cell r="Z185" t="str">
            <v>0.00</v>
          </cell>
          <cell r="AA185" t="str">
            <v>0.00</v>
          </cell>
          <cell r="AB185" t="str">
            <v>0.00</v>
          </cell>
          <cell r="AC185" t="str">
            <v>0.00</v>
          </cell>
          <cell r="AD185" t="str">
            <v>0.00</v>
          </cell>
          <cell r="AE185" t="str">
            <v>0.00</v>
          </cell>
          <cell r="AF185" t="str">
            <v>0.00</v>
          </cell>
          <cell r="AG185" t="str">
            <v>100%</v>
          </cell>
          <cell r="AH185" t="str">
            <v>0.00</v>
          </cell>
          <cell r="AI185" t="str">
            <v>0.00</v>
          </cell>
          <cell r="AJ185" t="str">
            <v>3%</v>
          </cell>
          <cell r="AK185" t="str">
            <v>0.00</v>
          </cell>
          <cell r="AL185" t="str">
            <v>0.00</v>
          </cell>
          <cell r="AM185" t="str">
            <v>0.00</v>
          </cell>
          <cell r="AN185" t="str">
            <v>0.00</v>
          </cell>
          <cell r="AO185">
            <v>0</v>
          </cell>
        </row>
        <row r="186">
          <cell r="B186" t="str">
            <v>杨茹红</v>
          </cell>
          <cell r="C186" t="str">
            <v>居民身份证</v>
          </cell>
          <cell r="D186" t="str">
            <v>650108196905281025</v>
          </cell>
          <cell r="E186" t="str">
            <v>650108196905281025</v>
          </cell>
          <cell r="F186" t="str">
            <v>否</v>
          </cell>
          <cell r="G186" t="str">
            <v>正常工资薪金</v>
          </cell>
          <cell r="H186" t="str">
            <v>3330.65</v>
          </cell>
          <cell r="I186" t="str">
            <v>0.00</v>
          </cell>
          <cell r="J186" t="str">
            <v>0.00</v>
          </cell>
          <cell r="K186" t="str">
            <v>5000.00</v>
          </cell>
          <cell r="L186" t="str">
            <v>0.00</v>
          </cell>
          <cell r="M186" t="str">
            <v>0.00</v>
          </cell>
          <cell r="N186" t="str">
            <v>0.00</v>
          </cell>
          <cell r="O186" t="str">
            <v>0.00</v>
          </cell>
          <cell r="P186" t="str">
            <v>0.00</v>
          </cell>
          <cell r="Q186" t="str">
            <v>0.00</v>
          </cell>
          <cell r="R186" t="str">
            <v>0.00</v>
          </cell>
          <cell r="S186" t="str">
            <v>0.00</v>
          </cell>
          <cell r="T186" t="str">
            <v>0.00</v>
          </cell>
          <cell r="U186" t="str">
            <v>0.00</v>
          </cell>
          <cell r="V186" t="str">
            <v>28430.98</v>
          </cell>
          <cell r="W186" t="str">
            <v>40000.00</v>
          </cell>
          <cell r="X186" t="str">
            <v>0.00</v>
          </cell>
          <cell r="Y186" t="str">
            <v>0.00</v>
          </cell>
          <cell r="Z186" t="str">
            <v>0.00</v>
          </cell>
          <cell r="AA186" t="str">
            <v>0.00</v>
          </cell>
          <cell r="AB186" t="str">
            <v>0.00</v>
          </cell>
          <cell r="AC186" t="str">
            <v>0.00</v>
          </cell>
          <cell r="AD186" t="str">
            <v>0.00</v>
          </cell>
          <cell r="AE186" t="str">
            <v>0.00</v>
          </cell>
          <cell r="AF186" t="str">
            <v>0.00</v>
          </cell>
          <cell r="AG186" t="str">
            <v>100%</v>
          </cell>
          <cell r="AH186" t="str">
            <v>0.00</v>
          </cell>
          <cell r="AI186" t="str">
            <v>0.00</v>
          </cell>
          <cell r="AJ186" t="str">
            <v>3%</v>
          </cell>
          <cell r="AK186" t="str">
            <v>0.00</v>
          </cell>
          <cell r="AL186" t="str">
            <v>0.00</v>
          </cell>
          <cell r="AM186" t="str">
            <v>0.00</v>
          </cell>
          <cell r="AN186" t="str">
            <v>0.00</v>
          </cell>
          <cell r="AO186">
            <v>0</v>
          </cell>
        </row>
        <row r="187">
          <cell r="B187" t="str">
            <v>安金莉</v>
          </cell>
          <cell r="C187" t="str">
            <v>居民身份证</v>
          </cell>
          <cell r="D187" t="str">
            <v>41072519781221202X</v>
          </cell>
          <cell r="E187" t="str">
            <v>41072519781221202X</v>
          </cell>
          <cell r="F187" t="str">
            <v>否</v>
          </cell>
          <cell r="G187" t="str">
            <v>正常工资薪金</v>
          </cell>
          <cell r="H187" t="str">
            <v>2709.68</v>
          </cell>
          <cell r="I187" t="str">
            <v>0.00</v>
          </cell>
          <cell r="J187" t="str">
            <v>0.00</v>
          </cell>
          <cell r="K187" t="str">
            <v>5000.00</v>
          </cell>
          <cell r="L187" t="str">
            <v>399.92</v>
          </cell>
          <cell r="M187" t="str">
            <v>124.98</v>
          </cell>
          <cell r="N187" t="str">
            <v>25.00</v>
          </cell>
          <cell r="O187" t="str">
            <v>0.00</v>
          </cell>
          <cell r="P187" t="str">
            <v>0.00</v>
          </cell>
          <cell r="Q187" t="str">
            <v>0.00</v>
          </cell>
          <cell r="R187" t="str">
            <v>0.00</v>
          </cell>
          <cell r="S187" t="str">
            <v>0.00</v>
          </cell>
          <cell r="T187" t="str">
            <v>0.00</v>
          </cell>
          <cell r="U187" t="str">
            <v>0.00</v>
          </cell>
          <cell r="V187" t="str">
            <v>2709.68</v>
          </cell>
          <cell r="W187" t="str">
            <v>10000.00</v>
          </cell>
          <cell r="X187" t="str">
            <v>549.90</v>
          </cell>
          <cell r="Y187" t="str">
            <v>0.00</v>
          </cell>
          <cell r="Z187" t="str">
            <v>0.00</v>
          </cell>
          <cell r="AA187" t="str">
            <v>0.00</v>
          </cell>
          <cell r="AB187" t="str">
            <v>0.00</v>
          </cell>
          <cell r="AC187" t="str">
            <v>0.00</v>
          </cell>
          <cell r="AD187" t="str">
            <v>0.00</v>
          </cell>
          <cell r="AE187" t="str">
            <v>0.00</v>
          </cell>
          <cell r="AF187" t="str">
            <v>0.00</v>
          </cell>
          <cell r="AG187" t="str">
            <v>100%</v>
          </cell>
          <cell r="AH187" t="str">
            <v>0.00</v>
          </cell>
          <cell r="AI187" t="str">
            <v>0.00</v>
          </cell>
          <cell r="AJ187" t="str">
            <v>3%</v>
          </cell>
          <cell r="AK187" t="str">
            <v>0.00</v>
          </cell>
          <cell r="AL187" t="str">
            <v>0.00</v>
          </cell>
          <cell r="AM187" t="str">
            <v>0.00</v>
          </cell>
          <cell r="AN187" t="str">
            <v>0.00</v>
          </cell>
          <cell r="AO187">
            <v>0</v>
          </cell>
        </row>
        <row r="188">
          <cell r="B188" t="str">
            <v>曹新春</v>
          </cell>
          <cell r="C188" t="str">
            <v>居民身份证</v>
          </cell>
          <cell r="D188" t="str">
            <v>412825196809232575</v>
          </cell>
          <cell r="E188" t="str">
            <v>412825196809232575</v>
          </cell>
          <cell r="F188" t="str">
            <v>否</v>
          </cell>
          <cell r="G188" t="str">
            <v>正常工资薪金</v>
          </cell>
          <cell r="H188" t="str">
            <v>3200.00</v>
          </cell>
          <cell r="I188" t="str">
            <v>0.00</v>
          </cell>
          <cell r="J188" t="str">
            <v>0.00</v>
          </cell>
          <cell r="K188" t="str">
            <v>5000.00</v>
          </cell>
          <cell r="L188" t="str">
            <v>0.00</v>
          </cell>
          <cell r="M188" t="str">
            <v>0.00</v>
          </cell>
          <cell r="N188" t="str">
            <v>0.00</v>
          </cell>
          <cell r="O188" t="str">
            <v>0.00</v>
          </cell>
          <cell r="P188" t="str">
            <v>0.00</v>
          </cell>
          <cell r="Q188" t="str">
            <v>0.00</v>
          </cell>
          <cell r="R188" t="str">
            <v>0.00</v>
          </cell>
          <cell r="S188" t="str">
            <v>0.00</v>
          </cell>
          <cell r="T188" t="str">
            <v>0.00</v>
          </cell>
          <cell r="U188" t="str">
            <v>0.00</v>
          </cell>
          <cell r="V188" t="str">
            <v>6400.00</v>
          </cell>
          <cell r="W188" t="str">
            <v>15000.00</v>
          </cell>
          <cell r="X188" t="str">
            <v>0.00</v>
          </cell>
          <cell r="Y188" t="str">
            <v>0.00</v>
          </cell>
          <cell r="Z188" t="str">
            <v>0.00</v>
          </cell>
          <cell r="AA188" t="str">
            <v>0.00</v>
          </cell>
          <cell r="AB188" t="str">
            <v>0.00</v>
          </cell>
          <cell r="AC188" t="str">
            <v>0.00</v>
          </cell>
          <cell r="AD188" t="str">
            <v>0.00</v>
          </cell>
          <cell r="AE188" t="str">
            <v>0.00</v>
          </cell>
          <cell r="AF188" t="str">
            <v>0.00</v>
          </cell>
          <cell r="AG188" t="str">
            <v>100%</v>
          </cell>
          <cell r="AH188" t="str">
            <v>0.00</v>
          </cell>
          <cell r="AI188" t="str">
            <v>0.00</v>
          </cell>
          <cell r="AJ188" t="str">
            <v>3%</v>
          </cell>
          <cell r="AK188" t="str">
            <v>0.00</v>
          </cell>
          <cell r="AL188" t="str">
            <v>0.00</v>
          </cell>
          <cell r="AM188" t="str">
            <v>0.00</v>
          </cell>
          <cell r="AN188" t="str">
            <v>0.00</v>
          </cell>
          <cell r="AO188">
            <v>0</v>
          </cell>
        </row>
        <row r="189">
          <cell r="B189" t="str">
            <v>张趁香</v>
          </cell>
          <cell r="C189" t="str">
            <v>居民身份证</v>
          </cell>
          <cell r="D189" t="str">
            <v>412721197011243420</v>
          </cell>
          <cell r="E189" t="str">
            <v>412721197011243420</v>
          </cell>
          <cell r="F189" t="str">
            <v>否</v>
          </cell>
          <cell r="G189" t="str">
            <v>正常工资薪金</v>
          </cell>
          <cell r="H189" t="str">
            <v>4300.00</v>
          </cell>
          <cell r="I189" t="str">
            <v>0.00</v>
          </cell>
          <cell r="J189" t="str">
            <v>0.00</v>
          </cell>
          <cell r="K189" t="str">
            <v>5000.00</v>
          </cell>
          <cell r="L189" t="str">
            <v>0.00</v>
          </cell>
          <cell r="M189" t="str">
            <v>0.00</v>
          </cell>
          <cell r="N189" t="str">
            <v>0.00</v>
          </cell>
          <cell r="O189" t="str">
            <v>0.00</v>
          </cell>
          <cell r="P189" t="str">
            <v>0.00</v>
          </cell>
          <cell r="Q189" t="str">
            <v>0.00</v>
          </cell>
          <cell r="R189" t="str">
            <v>0.00</v>
          </cell>
          <cell r="S189" t="str">
            <v>0.00</v>
          </cell>
          <cell r="T189" t="str">
            <v>0.00</v>
          </cell>
          <cell r="U189" t="str">
            <v>0.00</v>
          </cell>
          <cell r="V189" t="str">
            <v>8600.00</v>
          </cell>
          <cell r="W189" t="str">
            <v>15000.00</v>
          </cell>
          <cell r="X189" t="str">
            <v>0.00</v>
          </cell>
          <cell r="Y189" t="str">
            <v>0.00</v>
          </cell>
          <cell r="Z189" t="str">
            <v>0.00</v>
          </cell>
          <cell r="AA189" t="str">
            <v>0.00</v>
          </cell>
          <cell r="AB189" t="str">
            <v>0.00</v>
          </cell>
          <cell r="AC189" t="str">
            <v>0.00</v>
          </cell>
          <cell r="AD189" t="str">
            <v>0.00</v>
          </cell>
          <cell r="AE189" t="str">
            <v>0.00</v>
          </cell>
          <cell r="AF189" t="str">
            <v>0.00</v>
          </cell>
          <cell r="AG189" t="str">
            <v>100%</v>
          </cell>
          <cell r="AH189" t="str">
            <v>0.00</v>
          </cell>
          <cell r="AI189" t="str">
            <v>0.00</v>
          </cell>
          <cell r="AJ189" t="str">
            <v>3%</v>
          </cell>
          <cell r="AK189" t="str">
            <v>0.00</v>
          </cell>
          <cell r="AL189" t="str">
            <v>0.00</v>
          </cell>
          <cell r="AM189" t="str">
            <v>0.00</v>
          </cell>
          <cell r="AN189" t="str">
            <v>0.00</v>
          </cell>
          <cell r="AO189">
            <v>0</v>
          </cell>
        </row>
        <row r="190">
          <cell r="B190" t="str">
            <v>杨波</v>
          </cell>
          <cell r="C190" t="str">
            <v>居民身份证</v>
          </cell>
          <cell r="D190" t="str">
            <v>650103197308260616</v>
          </cell>
          <cell r="E190" t="str">
            <v>650103197308260616</v>
          </cell>
          <cell r="F190" t="str">
            <v>否</v>
          </cell>
          <cell r="G190" t="str">
            <v>正常工资薪金</v>
          </cell>
          <cell r="H190" t="str">
            <v>3269.68</v>
          </cell>
          <cell r="I190" t="str">
            <v>0.00</v>
          </cell>
          <cell r="J190" t="str">
            <v>0.00</v>
          </cell>
          <cell r="K190" t="str">
            <v>5000.00</v>
          </cell>
          <cell r="L190" t="str">
            <v>399.92</v>
          </cell>
          <cell r="M190" t="str">
            <v>124.98</v>
          </cell>
          <cell r="N190" t="str">
            <v>25.00</v>
          </cell>
          <cell r="O190" t="str">
            <v>0.00</v>
          </cell>
          <cell r="P190" t="str">
            <v>0.00</v>
          </cell>
          <cell r="Q190" t="str">
            <v>0.00</v>
          </cell>
          <cell r="R190" t="str">
            <v>0.00</v>
          </cell>
          <cell r="S190" t="str">
            <v>0.00</v>
          </cell>
          <cell r="T190" t="str">
            <v>0.00</v>
          </cell>
          <cell r="U190" t="str">
            <v>0.00</v>
          </cell>
          <cell r="V190" t="str">
            <v>3269.68</v>
          </cell>
          <cell r="W190" t="str">
            <v>10000.00</v>
          </cell>
          <cell r="X190" t="str">
            <v>549.90</v>
          </cell>
          <cell r="Y190" t="str">
            <v>0.00</v>
          </cell>
          <cell r="Z190" t="str">
            <v>0.00</v>
          </cell>
          <cell r="AA190" t="str">
            <v>0.00</v>
          </cell>
          <cell r="AB190" t="str">
            <v>0.00</v>
          </cell>
          <cell r="AC190" t="str">
            <v>0.00</v>
          </cell>
          <cell r="AD190" t="str">
            <v>0.00</v>
          </cell>
          <cell r="AE190" t="str">
            <v>0.00</v>
          </cell>
          <cell r="AF190" t="str">
            <v>0.00</v>
          </cell>
          <cell r="AG190" t="str">
            <v>100%</v>
          </cell>
          <cell r="AH190" t="str">
            <v>0.00</v>
          </cell>
          <cell r="AI190" t="str">
            <v>0.00</v>
          </cell>
          <cell r="AJ190" t="str">
            <v>3%</v>
          </cell>
          <cell r="AK190" t="str">
            <v>0.00</v>
          </cell>
          <cell r="AL190" t="str">
            <v>0.00</v>
          </cell>
          <cell r="AM190" t="str">
            <v>0.00</v>
          </cell>
          <cell r="AN190" t="str">
            <v>0.00</v>
          </cell>
          <cell r="AO190">
            <v>0</v>
          </cell>
        </row>
        <row r="191">
          <cell r="B191" t="str">
            <v>李健</v>
          </cell>
          <cell r="C191" t="str">
            <v>居民身份证</v>
          </cell>
          <cell r="D191" t="str">
            <v>650102197311034015</v>
          </cell>
          <cell r="E191" t="str">
            <v>650102197311034015</v>
          </cell>
          <cell r="F191" t="str">
            <v>否</v>
          </cell>
          <cell r="G191" t="str">
            <v>正常工资薪金</v>
          </cell>
          <cell r="H191" t="str">
            <v>1548.39</v>
          </cell>
          <cell r="I191" t="str">
            <v>0.00</v>
          </cell>
          <cell r="J191" t="str">
            <v>0.00</v>
          </cell>
          <cell r="K191" t="str">
            <v>5000.00</v>
          </cell>
          <cell r="L191" t="str">
            <v>0.00</v>
          </cell>
          <cell r="M191" t="str">
            <v>0.00</v>
          </cell>
          <cell r="N191" t="str">
            <v>0.00</v>
          </cell>
          <cell r="O191" t="str">
            <v>0.00</v>
          </cell>
          <cell r="P191" t="str">
            <v>0.00</v>
          </cell>
          <cell r="Q191" t="str">
            <v>0.00</v>
          </cell>
          <cell r="R191" t="str">
            <v>0.00</v>
          </cell>
          <cell r="S191" t="str">
            <v>0.00</v>
          </cell>
          <cell r="T191" t="str">
            <v>0.00</v>
          </cell>
          <cell r="U191" t="str">
            <v>0.00</v>
          </cell>
          <cell r="V191" t="str">
            <v>1548.39</v>
          </cell>
          <cell r="W191" t="str">
            <v>10000.00</v>
          </cell>
          <cell r="X191" t="str">
            <v>0.00</v>
          </cell>
          <cell r="Y191" t="str">
            <v>0.00</v>
          </cell>
          <cell r="Z191" t="str">
            <v>0.00</v>
          </cell>
          <cell r="AA191" t="str">
            <v>0.00</v>
          </cell>
          <cell r="AB191" t="str">
            <v>0.00</v>
          </cell>
          <cell r="AC191" t="str">
            <v>0.00</v>
          </cell>
          <cell r="AD191" t="str">
            <v>0.00</v>
          </cell>
          <cell r="AE191" t="str">
            <v>0.00</v>
          </cell>
          <cell r="AF191" t="str">
            <v>0.00</v>
          </cell>
          <cell r="AG191" t="str">
            <v>100%</v>
          </cell>
          <cell r="AH191" t="str">
            <v>0.00</v>
          </cell>
          <cell r="AI191" t="str">
            <v>0.00</v>
          </cell>
          <cell r="AJ191" t="str">
            <v>3%</v>
          </cell>
          <cell r="AK191" t="str">
            <v>0.00</v>
          </cell>
          <cell r="AL191" t="str">
            <v>0.00</v>
          </cell>
          <cell r="AM191" t="str">
            <v>0.00</v>
          </cell>
          <cell r="AN191" t="str">
            <v>0.00</v>
          </cell>
          <cell r="AO191">
            <v>0</v>
          </cell>
        </row>
        <row r="192">
          <cell r="B192" t="str">
            <v>张小红</v>
          </cell>
          <cell r="C192" t="str">
            <v>居民身份证</v>
          </cell>
          <cell r="D192" t="str">
            <v>632127196810241669</v>
          </cell>
          <cell r="E192" t="str">
            <v>632127196810241669</v>
          </cell>
          <cell r="F192" t="str">
            <v>否</v>
          </cell>
          <cell r="G192" t="str">
            <v>正常工资薪金</v>
          </cell>
          <cell r="H192" t="str">
            <v>3104.84</v>
          </cell>
          <cell r="I192" t="str">
            <v>0.00</v>
          </cell>
          <cell r="J192" t="str">
            <v>0.00</v>
          </cell>
          <cell r="K192" t="str">
            <v>5000.00</v>
          </cell>
          <cell r="L192" t="str">
            <v>0.00</v>
          </cell>
          <cell r="M192" t="str">
            <v>0.00</v>
          </cell>
          <cell r="N192" t="str">
            <v>0.00</v>
          </cell>
          <cell r="O192" t="str">
            <v>0.00</v>
          </cell>
          <cell r="P192" t="str">
            <v>0.00</v>
          </cell>
          <cell r="Q192" t="str">
            <v>0.00</v>
          </cell>
          <cell r="R192" t="str">
            <v>0.00</v>
          </cell>
          <cell r="S192" t="str">
            <v>0.00</v>
          </cell>
          <cell r="T192" t="str">
            <v>0.00</v>
          </cell>
          <cell r="U192" t="str">
            <v>0.00</v>
          </cell>
          <cell r="V192" t="str">
            <v>26783.61</v>
          </cell>
          <cell r="W192" t="str">
            <v>40000.00</v>
          </cell>
          <cell r="X192" t="str">
            <v>0.00</v>
          </cell>
          <cell r="Y192" t="str">
            <v>0.00</v>
          </cell>
          <cell r="Z192" t="str">
            <v>0.00</v>
          </cell>
          <cell r="AA192" t="str">
            <v>0.00</v>
          </cell>
          <cell r="AB192" t="str">
            <v>0.00</v>
          </cell>
          <cell r="AC192" t="str">
            <v>0.00</v>
          </cell>
          <cell r="AD192" t="str">
            <v>0.00</v>
          </cell>
          <cell r="AE192" t="str">
            <v>0.00</v>
          </cell>
          <cell r="AF192" t="str">
            <v>0.00</v>
          </cell>
          <cell r="AG192" t="str">
            <v>100%</v>
          </cell>
          <cell r="AH192" t="str">
            <v>0.00</v>
          </cell>
          <cell r="AI192" t="str">
            <v>0.00</v>
          </cell>
          <cell r="AJ192" t="str">
            <v>3%</v>
          </cell>
          <cell r="AK192" t="str">
            <v>0.00</v>
          </cell>
          <cell r="AL192" t="str">
            <v>0.00</v>
          </cell>
          <cell r="AM192" t="str">
            <v>0.00</v>
          </cell>
          <cell r="AN192" t="str">
            <v>0.00</v>
          </cell>
          <cell r="AO192">
            <v>0</v>
          </cell>
        </row>
        <row r="193">
          <cell r="B193" t="str">
            <v>张建锁</v>
          </cell>
          <cell r="C193" t="str">
            <v>居民身份证</v>
          </cell>
          <cell r="D193" t="str">
            <v>650102197312136814</v>
          </cell>
          <cell r="E193" t="str">
            <v>650102197312136814</v>
          </cell>
          <cell r="F193" t="str">
            <v>否</v>
          </cell>
          <cell r="G193" t="str">
            <v>正常工资薪金</v>
          </cell>
          <cell r="H193" t="str">
            <v>3287.74</v>
          </cell>
          <cell r="I193" t="str">
            <v>0.00</v>
          </cell>
          <cell r="J193" t="str">
            <v>0.00</v>
          </cell>
          <cell r="K193" t="str">
            <v>5000.00</v>
          </cell>
          <cell r="L193" t="str">
            <v>399.92</v>
          </cell>
          <cell r="M193" t="str">
            <v>124.98</v>
          </cell>
          <cell r="N193" t="str">
            <v>25.00</v>
          </cell>
          <cell r="O193" t="str">
            <v>0.00</v>
          </cell>
          <cell r="P193" t="str">
            <v>0.00</v>
          </cell>
          <cell r="Q193" t="str">
            <v>0.00</v>
          </cell>
          <cell r="R193" t="str">
            <v>0.00</v>
          </cell>
          <cell r="S193" t="str">
            <v>0.00</v>
          </cell>
          <cell r="T193" t="str">
            <v>0.00</v>
          </cell>
          <cell r="U193" t="str">
            <v>0.00</v>
          </cell>
          <cell r="V193" t="str">
            <v>3287.74</v>
          </cell>
          <cell r="W193" t="str">
            <v>10000.00</v>
          </cell>
          <cell r="X193" t="str">
            <v>549.90</v>
          </cell>
          <cell r="Y193" t="str">
            <v>0.00</v>
          </cell>
          <cell r="Z193" t="str">
            <v>0.00</v>
          </cell>
          <cell r="AA193" t="str">
            <v>0.00</v>
          </cell>
          <cell r="AB193" t="str">
            <v>0.00</v>
          </cell>
          <cell r="AC193" t="str">
            <v>0.00</v>
          </cell>
          <cell r="AD193" t="str">
            <v>0.00</v>
          </cell>
          <cell r="AE193" t="str">
            <v>0.00</v>
          </cell>
          <cell r="AF193" t="str">
            <v>0.00</v>
          </cell>
          <cell r="AG193" t="str">
            <v>100%</v>
          </cell>
          <cell r="AH193" t="str">
            <v>0.00</v>
          </cell>
          <cell r="AI193" t="str">
            <v>0.00</v>
          </cell>
          <cell r="AJ193" t="str">
            <v>3%</v>
          </cell>
          <cell r="AK193" t="str">
            <v>0.00</v>
          </cell>
          <cell r="AL193" t="str">
            <v>0.00</v>
          </cell>
          <cell r="AM193" t="str">
            <v>0.00</v>
          </cell>
          <cell r="AN193" t="str">
            <v>0.00</v>
          </cell>
          <cell r="AO193">
            <v>0</v>
          </cell>
        </row>
        <row r="194">
          <cell r="B194" t="str">
            <v>张月华</v>
          </cell>
          <cell r="C194" t="str">
            <v>居民身份证</v>
          </cell>
          <cell r="D194" t="str">
            <v>650104197404052565</v>
          </cell>
          <cell r="E194" t="str">
            <v>650104197404052565</v>
          </cell>
          <cell r="F194" t="str">
            <v>否</v>
          </cell>
          <cell r="G194" t="str">
            <v>正常工资薪金</v>
          </cell>
          <cell r="H194" t="str">
            <v>2805.42</v>
          </cell>
          <cell r="I194" t="str">
            <v>0.00</v>
          </cell>
          <cell r="J194" t="str">
            <v>0.00</v>
          </cell>
          <cell r="K194" t="str">
            <v>5000.00</v>
          </cell>
          <cell r="L194" t="str">
            <v>399.92</v>
          </cell>
          <cell r="M194" t="str">
            <v>124.98</v>
          </cell>
          <cell r="N194" t="str">
            <v>25.00</v>
          </cell>
          <cell r="O194" t="str">
            <v>0.00</v>
          </cell>
          <cell r="P194" t="str">
            <v>0.00</v>
          </cell>
          <cell r="Q194" t="str">
            <v>0.00</v>
          </cell>
          <cell r="R194" t="str">
            <v>0.00</v>
          </cell>
          <cell r="S194" t="str">
            <v>0.00</v>
          </cell>
          <cell r="T194" t="str">
            <v>0.00</v>
          </cell>
          <cell r="U194" t="str">
            <v>0.00</v>
          </cell>
          <cell r="V194" t="str">
            <v>2805.42</v>
          </cell>
          <cell r="W194" t="str">
            <v>10000.00</v>
          </cell>
          <cell r="X194" t="str">
            <v>549.90</v>
          </cell>
          <cell r="Y194" t="str">
            <v>0.00</v>
          </cell>
          <cell r="Z194" t="str">
            <v>0.00</v>
          </cell>
          <cell r="AA194" t="str">
            <v>0.00</v>
          </cell>
          <cell r="AB194" t="str">
            <v>0.00</v>
          </cell>
          <cell r="AC194" t="str">
            <v>0.00</v>
          </cell>
          <cell r="AD194" t="str">
            <v>0.00</v>
          </cell>
          <cell r="AE194" t="str">
            <v>0.00</v>
          </cell>
          <cell r="AF194" t="str">
            <v>0.00</v>
          </cell>
          <cell r="AG194" t="str">
            <v>100%</v>
          </cell>
          <cell r="AH194" t="str">
            <v>0.00</v>
          </cell>
          <cell r="AI194" t="str">
            <v>0.00</v>
          </cell>
          <cell r="AJ194" t="str">
            <v>3%</v>
          </cell>
          <cell r="AK194" t="str">
            <v>0.00</v>
          </cell>
          <cell r="AL194" t="str">
            <v>0.00</v>
          </cell>
          <cell r="AM194" t="str">
            <v>0.00</v>
          </cell>
          <cell r="AN194" t="str">
            <v>0.00</v>
          </cell>
          <cell r="AO194">
            <v>0</v>
          </cell>
        </row>
        <row r="195">
          <cell r="B195" t="str">
            <v>余思兰</v>
          </cell>
          <cell r="C195" t="str">
            <v>居民身份证</v>
          </cell>
          <cell r="D195" t="str">
            <v>512902197202084464</v>
          </cell>
          <cell r="E195" t="str">
            <v>512902197202084464</v>
          </cell>
          <cell r="F195" t="str">
            <v>否</v>
          </cell>
          <cell r="G195" t="str">
            <v>正常工资薪金</v>
          </cell>
          <cell r="H195" t="str">
            <v>2300.00</v>
          </cell>
          <cell r="I195" t="str">
            <v>0.00</v>
          </cell>
          <cell r="J195" t="str">
            <v>0.00</v>
          </cell>
          <cell r="K195" t="str">
            <v>5000.00</v>
          </cell>
          <cell r="L195" t="str">
            <v>0.00</v>
          </cell>
          <cell r="M195" t="str">
            <v>0.00</v>
          </cell>
          <cell r="N195" t="str">
            <v>0.00</v>
          </cell>
          <cell r="O195" t="str">
            <v>0.00</v>
          </cell>
          <cell r="P195" t="str">
            <v>0.00</v>
          </cell>
          <cell r="Q195" t="str">
            <v>0.00</v>
          </cell>
          <cell r="R195" t="str">
            <v>0.00</v>
          </cell>
          <cell r="S195" t="str">
            <v>0.00</v>
          </cell>
          <cell r="T195" t="str">
            <v>0.00</v>
          </cell>
          <cell r="U195" t="str">
            <v>0.00</v>
          </cell>
          <cell r="V195" t="str">
            <v>5787.09</v>
          </cell>
          <cell r="W195" t="str">
            <v>20000.00</v>
          </cell>
          <cell r="X195" t="str">
            <v>0.00</v>
          </cell>
          <cell r="Y195" t="str">
            <v>0.00</v>
          </cell>
          <cell r="Z195" t="str">
            <v>0.00</v>
          </cell>
          <cell r="AA195" t="str">
            <v>0.00</v>
          </cell>
          <cell r="AB195" t="str">
            <v>0.00</v>
          </cell>
          <cell r="AC195" t="str">
            <v>0.00</v>
          </cell>
          <cell r="AD195" t="str">
            <v>0.00</v>
          </cell>
          <cell r="AE195" t="str">
            <v>0.00</v>
          </cell>
          <cell r="AF195" t="str">
            <v>0.00</v>
          </cell>
          <cell r="AG195" t="str">
            <v>100%</v>
          </cell>
          <cell r="AH195" t="str">
            <v>0.00</v>
          </cell>
          <cell r="AI195" t="str">
            <v>0.00</v>
          </cell>
          <cell r="AJ195" t="str">
            <v>3%</v>
          </cell>
          <cell r="AK195" t="str">
            <v>0.00</v>
          </cell>
          <cell r="AL195" t="str">
            <v>0.00</v>
          </cell>
          <cell r="AM195" t="str">
            <v>0.00</v>
          </cell>
          <cell r="AN195" t="str">
            <v>0.00</v>
          </cell>
          <cell r="AO195">
            <v>0</v>
          </cell>
        </row>
        <row r="196">
          <cell r="B196" t="str">
            <v>张宏邦</v>
          </cell>
          <cell r="C196" t="str">
            <v>居民身份证</v>
          </cell>
          <cell r="D196" t="str">
            <v>622827195803033118</v>
          </cell>
          <cell r="E196" t="str">
            <v>622827195803033118</v>
          </cell>
          <cell r="F196" t="str">
            <v>否</v>
          </cell>
          <cell r="G196" t="str">
            <v>正常工资薪金</v>
          </cell>
          <cell r="H196" t="str">
            <v>2040.32</v>
          </cell>
          <cell r="I196" t="str">
            <v>0.00</v>
          </cell>
          <cell r="J196" t="str">
            <v>0.00</v>
          </cell>
          <cell r="K196" t="str">
            <v>5000.00</v>
          </cell>
          <cell r="L196" t="str">
            <v>0.00</v>
          </cell>
          <cell r="M196" t="str">
            <v>0.00</v>
          </cell>
          <cell r="N196" t="str">
            <v>0.00</v>
          </cell>
          <cell r="O196" t="str">
            <v>0.00</v>
          </cell>
          <cell r="P196" t="str">
            <v>0.00</v>
          </cell>
          <cell r="Q196" t="str">
            <v>0.00</v>
          </cell>
          <cell r="R196" t="str">
            <v>0.00</v>
          </cell>
          <cell r="S196" t="str">
            <v>0.00</v>
          </cell>
          <cell r="T196" t="str">
            <v>0.00</v>
          </cell>
          <cell r="U196" t="str">
            <v>0.00</v>
          </cell>
          <cell r="V196" t="str">
            <v>8480.32</v>
          </cell>
          <cell r="W196" t="str">
            <v>25000.00</v>
          </cell>
          <cell r="X196" t="str">
            <v>0.00</v>
          </cell>
          <cell r="Y196" t="str">
            <v>0.00</v>
          </cell>
          <cell r="Z196" t="str">
            <v>0.00</v>
          </cell>
          <cell r="AA196" t="str">
            <v>0.00</v>
          </cell>
          <cell r="AB196" t="str">
            <v>0.00</v>
          </cell>
          <cell r="AC196" t="str">
            <v>0.00</v>
          </cell>
          <cell r="AD196" t="str">
            <v>0.00</v>
          </cell>
          <cell r="AE196" t="str">
            <v>0.00</v>
          </cell>
          <cell r="AF196" t="str">
            <v>0.00</v>
          </cell>
          <cell r="AG196" t="str">
            <v>100%</v>
          </cell>
          <cell r="AH196" t="str">
            <v>0.00</v>
          </cell>
          <cell r="AI196" t="str">
            <v>0.00</v>
          </cell>
          <cell r="AJ196" t="str">
            <v>3%</v>
          </cell>
          <cell r="AK196" t="str">
            <v>0.00</v>
          </cell>
          <cell r="AL196" t="str">
            <v>0.00</v>
          </cell>
          <cell r="AM196" t="str">
            <v>0.00</v>
          </cell>
          <cell r="AN196" t="str">
            <v>0.00</v>
          </cell>
          <cell r="AO196">
            <v>0</v>
          </cell>
        </row>
        <row r="197">
          <cell r="B197" t="str">
            <v>钱新红</v>
          </cell>
          <cell r="C197" t="str">
            <v>居民身份证</v>
          </cell>
          <cell r="D197" t="str">
            <v>65030019690507064X</v>
          </cell>
          <cell r="E197" t="str">
            <v>65030019690507064X</v>
          </cell>
          <cell r="F197" t="str">
            <v>否</v>
          </cell>
          <cell r="G197" t="str">
            <v>正常工资薪金</v>
          </cell>
          <cell r="H197" t="str">
            <v>2221.61</v>
          </cell>
          <cell r="I197" t="str">
            <v>0.00</v>
          </cell>
          <cell r="J197" t="str">
            <v>0.00</v>
          </cell>
          <cell r="K197" t="str">
            <v>5000.00</v>
          </cell>
          <cell r="L197" t="str">
            <v>0.00</v>
          </cell>
          <cell r="M197" t="str">
            <v>0.00</v>
          </cell>
          <cell r="N197" t="str">
            <v>0.00</v>
          </cell>
          <cell r="O197" t="str">
            <v>0.00</v>
          </cell>
          <cell r="P197" t="str">
            <v>0.00</v>
          </cell>
          <cell r="Q197" t="str">
            <v>0.00</v>
          </cell>
          <cell r="R197" t="str">
            <v>0.00</v>
          </cell>
          <cell r="S197" t="str">
            <v>0.00</v>
          </cell>
          <cell r="T197" t="str">
            <v>0.00</v>
          </cell>
          <cell r="U197" t="str">
            <v>0.00</v>
          </cell>
          <cell r="V197" t="str">
            <v>5366.44</v>
          </cell>
          <cell r="W197" t="str">
            <v>20000.00</v>
          </cell>
          <cell r="X197" t="str">
            <v>0.00</v>
          </cell>
          <cell r="Y197" t="str">
            <v>0.00</v>
          </cell>
          <cell r="Z197" t="str">
            <v>0.00</v>
          </cell>
          <cell r="AA197" t="str">
            <v>0.00</v>
          </cell>
          <cell r="AB197" t="str">
            <v>0.00</v>
          </cell>
          <cell r="AC197" t="str">
            <v>0.00</v>
          </cell>
          <cell r="AD197" t="str">
            <v>0.00</v>
          </cell>
          <cell r="AE197" t="str">
            <v>0.00</v>
          </cell>
          <cell r="AF197" t="str">
            <v>0.00</v>
          </cell>
          <cell r="AG197" t="str">
            <v>100%</v>
          </cell>
          <cell r="AH197" t="str">
            <v>0.00</v>
          </cell>
          <cell r="AI197" t="str">
            <v>0.00</v>
          </cell>
          <cell r="AJ197" t="str">
            <v>3%</v>
          </cell>
          <cell r="AK197" t="str">
            <v>0.00</v>
          </cell>
          <cell r="AL197" t="str">
            <v>0.00</v>
          </cell>
          <cell r="AM197" t="str">
            <v>0.00</v>
          </cell>
          <cell r="AN197" t="str">
            <v>0.00</v>
          </cell>
          <cell r="AO197">
            <v>0</v>
          </cell>
        </row>
        <row r="198">
          <cell r="B198" t="str">
            <v>胡月蕊</v>
          </cell>
          <cell r="C198" t="str">
            <v>居民身份证</v>
          </cell>
          <cell r="D198" t="str">
            <v>530127199912230029</v>
          </cell>
          <cell r="E198" t="str">
            <v>530127199912230029</v>
          </cell>
          <cell r="F198" t="str">
            <v>否</v>
          </cell>
          <cell r="G198" t="str">
            <v>正常工资薪金</v>
          </cell>
          <cell r="H198" t="str">
            <v>4950.00</v>
          </cell>
          <cell r="I198" t="str">
            <v>0.00</v>
          </cell>
          <cell r="J198" t="str">
            <v>0.00</v>
          </cell>
          <cell r="K198" t="str">
            <v>5000.00</v>
          </cell>
          <cell r="L198" t="str">
            <v>399.92</v>
          </cell>
          <cell r="M198" t="str">
            <v>124.98</v>
          </cell>
          <cell r="N198" t="str">
            <v>25.00</v>
          </cell>
          <cell r="O198" t="str">
            <v>104.00</v>
          </cell>
          <cell r="P198" t="str">
            <v>0.00</v>
          </cell>
          <cell r="Q198" t="str">
            <v>0.00</v>
          </cell>
          <cell r="R198" t="str">
            <v>0.00</v>
          </cell>
          <cell r="S198" t="str">
            <v>0.00</v>
          </cell>
          <cell r="T198" t="str">
            <v>0.00</v>
          </cell>
          <cell r="U198" t="str">
            <v>0.00</v>
          </cell>
          <cell r="V198" t="str">
            <v>23981.48</v>
          </cell>
          <cell r="W198" t="str">
            <v>40000.00</v>
          </cell>
          <cell r="X198" t="str">
            <v>1923.70</v>
          </cell>
          <cell r="Y198" t="str">
            <v>0.00</v>
          </cell>
          <cell r="Z198" t="str">
            <v>0.00</v>
          </cell>
          <cell r="AA198" t="str">
            <v>0.00</v>
          </cell>
          <cell r="AB198" t="str">
            <v>0.00</v>
          </cell>
          <cell r="AC198" t="str">
            <v>0.00</v>
          </cell>
          <cell r="AD198" t="str">
            <v>0.00</v>
          </cell>
          <cell r="AE198" t="str">
            <v>0.00</v>
          </cell>
          <cell r="AF198" t="str">
            <v>0.00</v>
          </cell>
          <cell r="AG198" t="str">
            <v>100%</v>
          </cell>
          <cell r="AH198" t="str">
            <v>0.00</v>
          </cell>
          <cell r="AI198" t="str">
            <v>0.00</v>
          </cell>
          <cell r="AJ198" t="str">
            <v>3%</v>
          </cell>
          <cell r="AK198" t="str">
            <v>0.00</v>
          </cell>
          <cell r="AL198" t="str">
            <v>0.00</v>
          </cell>
          <cell r="AM198" t="str">
            <v>0.00</v>
          </cell>
          <cell r="AN198" t="str">
            <v>0.00</v>
          </cell>
          <cell r="AO198">
            <v>0</v>
          </cell>
        </row>
        <row r="199">
          <cell r="B199" t="str">
            <v>蒋振龙</v>
          </cell>
          <cell r="C199" t="str">
            <v>居民身份证</v>
          </cell>
          <cell r="D199" t="str">
            <v>650108196404231011</v>
          </cell>
          <cell r="E199" t="str">
            <v>650108196404231011</v>
          </cell>
          <cell r="F199" t="str">
            <v>否</v>
          </cell>
          <cell r="G199" t="str">
            <v>正常工资薪金</v>
          </cell>
          <cell r="H199" t="str">
            <v>5000.00</v>
          </cell>
          <cell r="I199" t="str">
            <v>0.00</v>
          </cell>
          <cell r="J199" t="str">
            <v>0.00</v>
          </cell>
          <cell r="K199" t="str">
            <v>5000.00</v>
          </cell>
          <cell r="L199" t="str">
            <v>0.00</v>
          </cell>
          <cell r="M199" t="str">
            <v>0.00</v>
          </cell>
          <cell r="N199" t="str">
            <v>0.00</v>
          </cell>
          <cell r="O199" t="str">
            <v>0.00</v>
          </cell>
          <cell r="P199" t="str">
            <v>0.00</v>
          </cell>
          <cell r="Q199" t="str">
            <v>0.00</v>
          </cell>
          <cell r="R199" t="str">
            <v>0.00</v>
          </cell>
          <cell r="S199" t="str">
            <v>0.00</v>
          </cell>
          <cell r="T199" t="str">
            <v>0.00</v>
          </cell>
          <cell r="U199" t="str">
            <v>0.00</v>
          </cell>
          <cell r="V199" t="str">
            <v>8500.00</v>
          </cell>
          <cell r="W199" t="str">
            <v>15000.00</v>
          </cell>
          <cell r="X199" t="str">
            <v>0.00</v>
          </cell>
          <cell r="Y199" t="str">
            <v>0.00</v>
          </cell>
          <cell r="Z199" t="str">
            <v>0.00</v>
          </cell>
          <cell r="AA199" t="str">
            <v>0.00</v>
          </cell>
          <cell r="AB199" t="str">
            <v>0.00</v>
          </cell>
          <cell r="AC199" t="str">
            <v>0.00</v>
          </cell>
          <cell r="AD199" t="str">
            <v>0.00</v>
          </cell>
          <cell r="AE199" t="str">
            <v>0.00</v>
          </cell>
          <cell r="AF199" t="str">
            <v>0.00</v>
          </cell>
          <cell r="AG199" t="str">
            <v>100%</v>
          </cell>
          <cell r="AH199" t="str">
            <v>0.00</v>
          </cell>
          <cell r="AI199" t="str">
            <v>0.00</v>
          </cell>
          <cell r="AJ199" t="str">
            <v>3%</v>
          </cell>
          <cell r="AK199" t="str">
            <v>0.00</v>
          </cell>
          <cell r="AL199" t="str">
            <v>0.00</v>
          </cell>
          <cell r="AM199" t="str">
            <v>0.00</v>
          </cell>
          <cell r="AN199" t="str">
            <v>0.00</v>
          </cell>
          <cell r="AO199">
            <v>0</v>
          </cell>
        </row>
        <row r="200">
          <cell r="B200" t="str">
            <v>刘春华</v>
          </cell>
          <cell r="C200" t="str">
            <v>居民身份证</v>
          </cell>
          <cell r="D200" t="str">
            <v>650108196502271025</v>
          </cell>
          <cell r="E200" t="str">
            <v>650108196502271025</v>
          </cell>
          <cell r="F200" t="str">
            <v>否</v>
          </cell>
          <cell r="G200" t="str">
            <v>正常工资薪金</v>
          </cell>
          <cell r="H200" t="str">
            <v>3104.84</v>
          </cell>
          <cell r="I200" t="str">
            <v>0.00</v>
          </cell>
          <cell r="J200" t="str">
            <v>0.00</v>
          </cell>
          <cell r="K200" t="str">
            <v>5000.00</v>
          </cell>
          <cell r="L200" t="str">
            <v>0.00</v>
          </cell>
          <cell r="M200" t="str">
            <v>0.00</v>
          </cell>
          <cell r="N200" t="str">
            <v>0.00</v>
          </cell>
          <cell r="O200" t="str">
            <v>0.00</v>
          </cell>
          <cell r="P200" t="str">
            <v>0.00</v>
          </cell>
          <cell r="Q200" t="str">
            <v>0.00</v>
          </cell>
          <cell r="R200" t="str">
            <v>0.00</v>
          </cell>
          <cell r="S200" t="str">
            <v>0.00</v>
          </cell>
          <cell r="T200" t="str">
            <v>0.00</v>
          </cell>
          <cell r="U200" t="str">
            <v>0.00</v>
          </cell>
          <cell r="V200" t="str">
            <v>26898.86</v>
          </cell>
          <cell r="W200" t="str">
            <v>40000.00</v>
          </cell>
          <cell r="X200" t="str">
            <v>0.00</v>
          </cell>
          <cell r="Y200" t="str">
            <v>0.00</v>
          </cell>
          <cell r="Z200" t="str">
            <v>0.00</v>
          </cell>
          <cell r="AA200" t="str">
            <v>0.00</v>
          </cell>
          <cell r="AB200" t="str">
            <v>0.00</v>
          </cell>
          <cell r="AC200" t="str">
            <v>0.00</v>
          </cell>
          <cell r="AD200" t="str">
            <v>0.00</v>
          </cell>
          <cell r="AE200" t="str">
            <v>0.00</v>
          </cell>
          <cell r="AF200" t="str">
            <v>0.00</v>
          </cell>
          <cell r="AG200" t="str">
            <v>100%</v>
          </cell>
          <cell r="AH200" t="str">
            <v>0.00</v>
          </cell>
          <cell r="AI200" t="str">
            <v>0.00</v>
          </cell>
          <cell r="AJ200" t="str">
            <v>3%</v>
          </cell>
          <cell r="AK200" t="str">
            <v>0.00</v>
          </cell>
          <cell r="AL200" t="str">
            <v>0.00</v>
          </cell>
          <cell r="AM200" t="str">
            <v>0.00</v>
          </cell>
          <cell r="AN200" t="str">
            <v>0.00</v>
          </cell>
          <cell r="AO200">
            <v>0</v>
          </cell>
        </row>
        <row r="201">
          <cell r="B201" t="str">
            <v>刘芳</v>
          </cell>
          <cell r="C201" t="str">
            <v>居民身份证</v>
          </cell>
          <cell r="D201" t="str">
            <v>650108196611051021</v>
          </cell>
          <cell r="E201" t="str">
            <v>650108196611051021</v>
          </cell>
          <cell r="F201" t="str">
            <v>否</v>
          </cell>
          <cell r="G201" t="str">
            <v>正常工资薪金</v>
          </cell>
          <cell r="H201" t="str">
            <v>3104.84</v>
          </cell>
          <cell r="I201" t="str">
            <v>0.00</v>
          </cell>
          <cell r="J201" t="str">
            <v>0.00</v>
          </cell>
          <cell r="K201" t="str">
            <v>5000.00</v>
          </cell>
          <cell r="L201" t="str">
            <v>0.00</v>
          </cell>
          <cell r="M201" t="str">
            <v>0.00</v>
          </cell>
          <cell r="N201" t="str">
            <v>0.00</v>
          </cell>
          <cell r="O201" t="str">
            <v>0.00</v>
          </cell>
          <cell r="P201" t="str">
            <v>0.00</v>
          </cell>
          <cell r="Q201" t="str">
            <v>0.00</v>
          </cell>
          <cell r="R201" t="str">
            <v>0.00</v>
          </cell>
          <cell r="S201" t="str">
            <v>0.00</v>
          </cell>
          <cell r="T201" t="str">
            <v>0.00</v>
          </cell>
          <cell r="U201" t="str">
            <v>0.00</v>
          </cell>
          <cell r="V201" t="str">
            <v>28020.01</v>
          </cell>
          <cell r="W201" t="str">
            <v>40000.00</v>
          </cell>
          <cell r="X201" t="str">
            <v>0.00</v>
          </cell>
          <cell r="Y201" t="str">
            <v>0.00</v>
          </cell>
          <cell r="Z201" t="str">
            <v>0.00</v>
          </cell>
          <cell r="AA201" t="str">
            <v>0.00</v>
          </cell>
          <cell r="AB201" t="str">
            <v>0.00</v>
          </cell>
          <cell r="AC201" t="str">
            <v>0.00</v>
          </cell>
          <cell r="AD201" t="str">
            <v>0.00</v>
          </cell>
          <cell r="AE201" t="str">
            <v>0.00</v>
          </cell>
          <cell r="AF201" t="str">
            <v>0.00</v>
          </cell>
          <cell r="AG201" t="str">
            <v>100%</v>
          </cell>
          <cell r="AH201" t="str">
            <v>0.00</v>
          </cell>
          <cell r="AI201" t="str">
            <v>0.00</v>
          </cell>
          <cell r="AJ201" t="str">
            <v>3%</v>
          </cell>
          <cell r="AK201" t="str">
            <v>0.00</v>
          </cell>
          <cell r="AL201" t="str">
            <v>0.00</v>
          </cell>
          <cell r="AM201" t="str">
            <v>0.00</v>
          </cell>
          <cell r="AN201" t="str">
            <v>0.00</v>
          </cell>
          <cell r="AO201">
            <v>0</v>
          </cell>
        </row>
        <row r="202">
          <cell r="B202" t="str">
            <v>丁悦</v>
          </cell>
          <cell r="C202" t="str">
            <v>居民身份证</v>
          </cell>
          <cell r="D202" t="str">
            <v>652322196805051046</v>
          </cell>
          <cell r="E202" t="str">
            <v>652322196805051046</v>
          </cell>
          <cell r="F202" t="str">
            <v>否</v>
          </cell>
          <cell r="G202" t="str">
            <v>正常工资薪金</v>
          </cell>
          <cell r="H202" t="str">
            <v>3104.84</v>
          </cell>
          <cell r="I202" t="str">
            <v>0.00</v>
          </cell>
          <cell r="J202" t="str">
            <v>0.00</v>
          </cell>
          <cell r="K202" t="str">
            <v>5000.00</v>
          </cell>
          <cell r="L202" t="str">
            <v>0.00</v>
          </cell>
          <cell r="M202" t="str">
            <v>0.00</v>
          </cell>
          <cell r="N202" t="str">
            <v>0.00</v>
          </cell>
          <cell r="O202" t="str">
            <v>0.00</v>
          </cell>
          <cell r="P202" t="str">
            <v>0.00</v>
          </cell>
          <cell r="Q202" t="str">
            <v>0.00</v>
          </cell>
          <cell r="R202" t="str">
            <v>0.00</v>
          </cell>
          <cell r="S202" t="str">
            <v>0.00</v>
          </cell>
          <cell r="T202" t="str">
            <v>0.00</v>
          </cell>
          <cell r="U202" t="str">
            <v>0.00</v>
          </cell>
          <cell r="V202" t="str">
            <v>27715.61</v>
          </cell>
          <cell r="W202" t="str">
            <v>40000.00</v>
          </cell>
          <cell r="X202" t="str">
            <v>0.00</v>
          </cell>
          <cell r="Y202" t="str">
            <v>0.00</v>
          </cell>
          <cell r="Z202" t="str">
            <v>0.00</v>
          </cell>
          <cell r="AA202" t="str">
            <v>0.00</v>
          </cell>
          <cell r="AB202" t="str">
            <v>0.00</v>
          </cell>
          <cell r="AC202" t="str">
            <v>0.00</v>
          </cell>
          <cell r="AD202" t="str">
            <v>0.00</v>
          </cell>
          <cell r="AE202" t="str">
            <v>0.00</v>
          </cell>
          <cell r="AF202" t="str">
            <v>0.00</v>
          </cell>
          <cell r="AG202" t="str">
            <v>100%</v>
          </cell>
          <cell r="AH202" t="str">
            <v>0.00</v>
          </cell>
          <cell r="AI202" t="str">
            <v>0.00</v>
          </cell>
          <cell r="AJ202" t="str">
            <v>3%</v>
          </cell>
          <cell r="AK202" t="str">
            <v>0.00</v>
          </cell>
          <cell r="AL202" t="str">
            <v>0.00</v>
          </cell>
          <cell r="AM202" t="str">
            <v>0.00</v>
          </cell>
          <cell r="AN202" t="str">
            <v>0.00</v>
          </cell>
          <cell r="AO202">
            <v>0</v>
          </cell>
        </row>
        <row r="203">
          <cell r="B203" t="str">
            <v>马丽娜</v>
          </cell>
          <cell r="C203" t="str">
            <v>居民身份证</v>
          </cell>
          <cell r="D203" t="str">
            <v>652322197308132528</v>
          </cell>
          <cell r="E203" t="str">
            <v>652322197308132528</v>
          </cell>
          <cell r="F203" t="str">
            <v>否</v>
          </cell>
          <cell r="G203" t="str">
            <v>正常工资薪金</v>
          </cell>
          <cell r="H203" t="str">
            <v>3800.00</v>
          </cell>
          <cell r="I203" t="str">
            <v>0.00</v>
          </cell>
          <cell r="J203" t="str">
            <v>0.00</v>
          </cell>
          <cell r="K203" t="str">
            <v>5000.00</v>
          </cell>
          <cell r="L203" t="str">
            <v>0.00</v>
          </cell>
          <cell r="M203" t="str">
            <v>0.00</v>
          </cell>
          <cell r="N203" t="str">
            <v>0.00</v>
          </cell>
          <cell r="O203" t="str">
            <v>0.00</v>
          </cell>
          <cell r="P203" t="str">
            <v>0.00</v>
          </cell>
          <cell r="Q203" t="str">
            <v>0.00</v>
          </cell>
          <cell r="R203" t="str">
            <v>0.00</v>
          </cell>
          <cell r="S203" t="str">
            <v>0.00</v>
          </cell>
          <cell r="T203" t="str">
            <v>0.00</v>
          </cell>
          <cell r="U203" t="str">
            <v>0.00</v>
          </cell>
          <cell r="V203" t="str">
            <v>12616.67</v>
          </cell>
          <cell r="W203" t="str">
            <v>25000.00</v>
          </cell>
          <cell r="X203" t="str">
            <v>0.00</v>
          </cell>
          <cell r="Y203" t="str">
            <v>0.00</v>
          </cell>
          <cell r="Z203" t="str">
            <v>0.00</v>
          </cell>
          <cell r="AA203" t="str">
            <v>0.00</v>
          </cell>
          <cell r="AB203" t="str">
            <v>0.00</v>
          </cell>
          <cell r="AC203" t="str">
            <v>0.00</v>
          </cell>
          <cell r="AD203" t="str">
            <v>0.00</v>
          </cell>
          <cell r="AE203" t="str">
            <v>0.00</v>
          </cell>
          <cell r="AF203" t="str">
            <v>0.00</v>
          </cell>
          <cell r="AG203" t="str">
            <v>100%</v>
          </cell>
          <cell r="AH203" t="str">
            <v>0.00</v>
          </cell>
          <cell r="AI203" t="str">
            <v>0.00</v>
          </cell>
          <cell r="AJ203" t="str">
            <v>3%</v>
          </cell>
          <cell r="AK203" t="str">
            <v>0.00</v>
          </cell>
          <cell r="AL203" t="str">
            <v>0.00</v>
          </cell>
          <cell r="AM203" t="str">
            <v>0.00</v>
          </cell>
          <cell r="AN203" t="str">
            <v>0.00</v>
          </cell>
          <cell r="AO203">
            <v>0</v>
          </cell>
        </row>
        <row r="204">
          <cell r="B204" t="str">
            <v>马秀兰</v>
          </cell>
          <cell r="C204" t="str">
            <v>居民身份证</v>
          </cell>
          <cell r="D204" t="str">
            <v>652322196305192520</v>
          </cell>
          <cell r="E204" t="str">
            <v>652322196305192520</v>
          </cell>
          <cell r="F204" t="str">
            <v>否</v>
          </cell>
          <cell r="G204" t="str">
            <v>正常工资薪金</v>
          </cell>
          <cell r="H204" t="str">
            <v>3500.00</v>
          </cell>
          <cell r="I204" t="str">
            <v>0.00</v>
          </cell>
          <cell r="J204" t="str">
            <v>0.00</v>
          </cell>
          <cell r="K204" t="str">
            <v>5000.00</v>
          </cell>
          <cell r="L204" t="str">
            <v>0.00</v>
          </cell>
          <cell r="M204" t="str">
            <v>0.00</v>
          </cell>
          <cell r="N204" t="str">
            <v>0.00</v>
          </cell>
          <cell r="O204" t="str">
            <v>0.00</v>
          </cell>
          <cell r="P204" t="str">
            <v>0.00</v>
          </cell>
          <cell r="Q204" t="str">
            <v>0.00</v>
          </cell>
          <cell r="R204" t="str">
            <v>0.00</v>
          </cell>
          <cell r="S204" t="str">
            <v>0.00</v>
          </cell>
          <cell r="T204" t="str">
            <v>0.00</v>
          </cell>
          <cell r="U204" t="str">
            <v>0.00</v>
          </cell>
          <cell r="V204" t="str">
            <v>9822.58</v>
          </cell>
          <cell r="W204" t="str">
            <v>20000.00</v>
          </cell>
          <cell r="X204" t="str">
            <v>0.00</v>
          </cell>
          <cell r="Y204" t="str">
            <v>0.00</v>
          </cell>
          <cell r="Z204" t="str">
            <v>0.00</v>
          </cell>
          <cell r="AA204" t="str">
            <v>0.00</v>
          </cell>
          <cell r="AB204" t="str">
            <v>0.00</v>
          </cell>
          <cell r="AC204" t="str">
            <v>0.00</v>
          </cell>
          <cell r="AD204" t="str">
            <v>0.00</v>
          </cell>
          <cell r="AE204" t="str">
            <v>0.00</v>
          </cell>
          <cell r="AF204" t="str">
            <v>0.00</v>
          </cell>
          <cell r="AG204" t="str">
            <v>100%</v>
          </cell>
          <cell r="AH204" t="str">
            <v>0.00</v>
          </cell>
          <cell r="AI204" t="str">
            <v>0.00</v>
          </cell>
          <cell r="AJ204" t="str">
            <v>3%</v>
          </cell>
          <cell r="AK204" t="str">
            <v>0.00</v>
          </cell>
          <cell r="AL204" t="str">
            <v>0.00</v>
          </cell>
          <cell r="AM204" t="str">
            <v>0.00</v>
          </cell>
          <cell r="AN204" t="str">
            <v>0.00</v>
          </cell>
          <cell r="AO204">
            <v>0</v>
          </cell>
        </row>
        <row r="205">
          <cell r="B205" t="str">
            <v>冶彩霞</v>
          </cell>
          <cell r="C205" t="str">
            <v>居民身份证</v>
          </cell>
          <cell r="D205" t="str">
            <v>622701197907294021</v>
          </cell>
          <cell r="E205" t="str">
            <v>622701197907294021</v>
          </cell>
          <cell r="F205" t="str">
            <v>否</v>
          </cell>
          <cell r="G205" t="str">
            <v>正常工资薪金</v>
          </cell>
          <cell r="H205" t="str">
            <v>3274.19</v>
          </cell>
          <cell r="I205" t="str">
            <v>0.00</v>
          </cell>
          <cell r="J205" t="str">
            <v>0.00</v>
          </cell>
          <cell r="K205" t="str">
            <v>5000.00</v>
          </cell>
          <cell r="L205" t="str">
            <v>0.00</v>
          </cell>
          <cell r="M205" t="str">
            <v>0.00</v>
          </cell>
          <cell r="N205" t="str">
            <v>0.00</v>
          </cell>
          <cell r="O205" t="str">
            <v>0.00</v>
          </cell>
          <cell r="P205" t="str">
            <v>0.00</v>
          </cell>
          <cell r="Q205" t="str">
            <v>0.00</v>
          </cell>
          <cell r="R205" t="str">
            <v>0.00</v>
          </cell>
          <cell r="S205" t="str">
            <v>0.00</v>
          </cell>
          <cell r="T205" t="str">
            <v>0.00</v>
          </cell>
          <cell r="U205" t="str">
            <v>0.00</v>
          </cell>
          <cell r="V205" t="str">
            <v>27123.13</v>
          </cell>
          <cell r="W205" t="str">
            <v>40000.00</v>
          </cell>
          <cell r="X205" t="str">
            <v>0.00</v>
          </cell>
          <cell r="Y205" t="str">
            <v>0.00</v>
          </cell>
          <cell r="Z205" t="str">
            <v>0.00</v>
          </cell>
          <cell r="AA205" t="str">
            <v>0.00</v>
          </cell>
          <cell r="AB205" t="str">
            <v>0.00</v>
          </cell>
          <cell r="AC205" t="str">
            <v>0.00</v>
          </cell>
          <cell r="AD205" t="str">
            <v>0.00</v>
          </cell>
          <cell r="AE205" t="str">
            <v>0.00</v>
          </cell>
          <cell r="AF205" t="str">
            <v>0.00</v>
          </cell>
          <cell r="AG205" t="str">
            <v>100%</v>
          </cell>
          <cell r="AH205" t="str">
            <v>0.00</v>
          </cell>
          <cell r="AI205" t="str">
            <v>0.00</v>
          </cell>
          <cell r="AJ205" t="str">
            <v>3%</v>
          </cell>
          <cell r="AK205" t="str">
            <v>0.00</v>
          </cell>
          <cell r="AL205" t="str">
            <v>0.00</v>
          </cell>
          <cell r="AM205" t="str">
            <v>0.00</v>
          </cell>
          <cell r="AN205" t="str">
            <v>0.00</v>
          </cell>
          <cell r="AO205">
            <v>0</v>
          </cell>
        </row>
        <row r="206">
          <cell r="B206" t="str">
            <v>甄玉琪</v>
          </cell>
          <cell r="C206" t="str">
            <v>居民身份证</v>
          </cell>
          <cell r="D206" t="str">
            <v>652323199109172610</v>
          </cell>
          <cell r="E206" t="str">
            <v>652323199109172610</v>
          </cell>
          <cell r="F206" t="str">
            <v>否</v>
          </cell>
          <cell r="G206" t="str">
            <v>正常工资薪金</v>
          </cell>
          <cell r="H206" t="str">
            <v>12000.00</v>
          </cell>
          <cell r="I206" t="str">
            <v>0.00</v>
          </cell>
          <cell r="J206" t="str">
            <v>0.00</v>
          </cell>
          <cell r="K206" t="str">
            <v>5000.00</v>
          </cell>
          <cell r="L206" t="str">
            <v>960.00</v>
          </cell>
          <cell r="M206" t="str">
            <v>300.00</v>
          </cell>
          <cell r="N206" t="str">
            <v>60.00</v>
          </cell>
          <cell r="O206" t="str">
            <v>600.00</v>
          </cell>
          <cell r="P206" t="str">
            <v>0.00</v>
          </cell>
          <cell r="Q206" t="str">
            <v>0.00</v>
          </cell>
          <cell r="R206" t="str">
            <v>0.00</v>
          </cell>
          <cell r="S206" t="str">
            <v>0.00</v>
          </cell>
          <cell r="T206" t="str">
            <v>0.00</v>
          </cell>
          <cell r="U206" t="str">
            <v>0.00</v>
          </cell>
          <cell r="V206" t="str">
            <v>36000.00</v>
          </cell>
          <cell r="W206" t="str">
            <v>20000.00</v>
          </cell>
          <cell r="X206" t="str">
            <v>3840.00</v>
          </cell>
          <cell r="Y206" t="str">
            <v>0.00</v>
          </cell>
          <cell r="Z206" t="str">
            <v>0.00</v>
          </cell>
          <cell r="AA206" t="str">
            <v>0.00</v>
          </cell>
          <cell r="AB206" t="str">
            <v>0.00</v>
          </cell>
          <cell r="AC206" t="str">
            <v>0.00</v>
          </cell>
          <cell r="AD206" t="str">
            <v>0.00</v>
          </cell>
          <cell r="AE206" t="str">
            <v>0.00</v>
          </cell>
          <cell r="AF206" t="str">
            <v>0.00</v>
          </cell>
          <cell r="AG206" t="str">
            <v>100%</v>
          </cell>
          <cell r="AH206" t="str">
            <v>0.00</v>
          </cell>
          <cell r="AI206" t="str">
            <v>12160.00</v>
          </cell>
          <cell r="AJ206" t="str">
            <v>3%</v>
          </cell>
          <cell r="AK206" t="str">
            <v>0.00</v>
          </cell>
          <cell r="AL206" t="str">
            <v>364.80</v>
          </cell>
          <cell r="AM206" t="str">
            <v>0.00</v>
          </cell>
          <cell r="AN206" t="str">
            <v>212.40</v>
          </cell>
          <cell r="AO206">
            <v>152.4</v>
          </cell>
        </row>
        <row r="207">
          <cell r="B207" t="str">
            <v>张多寿</v>
          </cell>
          <cell r="C207" t="str">
            <v>居民身份证</v>
          </cell>
          <cell r="D207" t="str">
            <v>620123196811240933</v>
          </cell>
          <cell r="E207" t="str">
            <v>620123196811240933</v>
          </cell>
          <cell r="F207" t="str">
            <v>否</v>
          </cell>
          <cell r="G207" t="str">
            <v>正常工资薪金</v>
          </cell>
          <cell r="H207" t="str">
            <v>3000.00</v>
          </cell>
          <cell r="I207" t="str">
            <v>0.00</v>
          </cell>
          <cell r="J207" t="str">
            <v>0.00</v>
          </cell>
          <cell r="K207" t="str">
            <v>5000.00</v>
          </cell>
          <cell r="L207" t="str">
            <v>0.00</v>
          </cell>
          <cell r="M207" t="str">
            <v>0.00</v>
          </cell>
          <cell r="N207" t="str">
            <v>0.00</v>
          </cell>
          <cell r="O207" t="str">
            <v>0.00</v>
          </cell>
          <cell r="P207" t="str">
            <v>0.00</v>
          </cell>
          <cell r="Q207" t="str">
            <v>0.00</v>
          </cell>
          <cell r="R207" t="str">
            <v>0.00</v>
          </cell>
          <cell r="S207" t="str">
            <v>0.00</v>
          </cell>
          <cell r="T207" t="str">
            <v>0.00</v>
          </cell>
          <cell r="U207" t="str">
            <v>0.00</v>
          </cell>
          <cell r="V207" t="str">
            <v>6580.65</v>
          </cell>
          <cell r="W207" t="str">
            <v>15000.00</v>
          </cell>
          <cell r="X207" t="str">
            <v>0.00</v>
          </cell>
          <cell r="Y207" t="str">
            <v>0.00</v>
          </cell>
          <cell r="Z207" t="str">
            <v>0.00</v>
          </cell>
          <cell r="AA207" t="str">
            <v>0.00</v>
          </cell>
          <cell r="AB207" t="str">
            <v>0.00</v>
          </cell>
          <cell r="AC207" t="str">
            <v>0.00</v>
          </cell>
          <cell r="AD207" t="str">
            <v>0.00</v>
          </cell>
          <cell r="AE207" t="str">
            <v>0.00</v>
          </cell>
          <cell r="AF207" t="str">
            <v>0.00</v>
          </cell>
          <cell r="AG207" t="str">
            <v>100%</v>
          </cell>
          <cell r="AH207" t="str">
            <v>0.00</v>
          </cell>
          <cell r="AI207" t="str">
            <v>0.00</v>
          </cell>
          <cell r="AJ207" t="str">
            <v>3%</v>
          </cell>
          <cell r="AK207" t="str">
            <v>0.00</v>
          </cell>
          <cell r="AL207" t="str">
            <v>0.00</v>
          </cell>
          <cell r="AM207" t="str">
            <v>0.00</v>
          </cell>
          <cell r="AN207" t="str">
            <v>0.00</v>
          </cell>
          <cell r="AO207" t="str">
            <v>0.00</v>
          </cell>
        </row>
        <row r="208">
          <cell r="B208" t="str">
            <v>王国良</v>
          </cell>
          <cell r="C208" t="str">
            <v>居民身份证</v>
          </cell>
          <cell r="D208" t="str">
            <v>412327196312099217</v>
          </cell>
          <cell r="E208" t="str">
            <v>412327196312099217</v>
          </cell>
          <cell r="F208" t="str">
            <v>否</v>
          </cell>
          <cell r="G208" t="str">
            <v>正常工资薪金</v>
          </cell>
          <cell r="H208" t="str">
            <v>4000.00</v>
          </cell>
          <cell r="I208" t="str">
            <v>0.00</v>
          </cell>
          <cell r="J208" t="str">
            <v>0.00</v>
          </cell>
          <cell r="K208" t="str">
            <v>5000.00</v>
          </cell>
          <cell r="L208" t="str">
            <v>0.00</v>
          </cell>
          <cell r="M208" t="str">
            <v>0.00</v>
          </cell>
          <cell r="N208" t="str">
            <v>0.00</v>
          </cell>
          <cell r="O208" t="str">
            <v>0.00</v>
          </cell>
          <cell r="P208" t="str">
            <v>0.00</v>
          </cell>
          <cell r="Q208" t="str">
            <v>0.00</v>
          </cell>
          <cell r="R208" t="str">
            <v>0.00</v>
          </cell>
          <cell r="S208" t="str">
            <v>0.00</v>
          </cell>
          <cell r="T208" t="str">
            <v>0.00</v>
          </cell>
          <cell r="U208" t="str">
            <v>0.00</v>
          </cell>
          <cell r="V208" t="str">
            <v>8000.00</v>
          </cell>
          <cell r="W208" t="str">
            <v>15000.00</v>
          </cell>
          <cell r="X208" t="str">
            <v>0.00</v>
          </cell>
          <cell r="Y208" t="str">
            <v>0.00</v>
          </cell>
          <cell r="Z208" t="str">
            <v>0.00</v>
          </cell>
          <cell r="AA208" t="str">
            <v>0.00</v>
          </cell>
          <cell r="AB208" t="str">
            <v>0.00</v>
          </cell>
          <cell r="AC208" t="str">
            <v>0.00</v>
          </cell>
          <cell r="AD208" t="str">
            <v>0.00</v>
          </cell>
          <cell r="AE208" t="str">
            <v>0.00</v>
          </cell>
          <cell r="AF208" t="str">
            <v>0.00</v>
          </cell>
          <cell r="AG208" t="str">
            <v>100%</v>
          </cell>
          <cell r="AH208" t="str">
            <v>0.00</v>
          </cell>
          <cell r="AI208" t="str">
            <v>0.00</v>
          </cell>
          <cell r="AJ208" t="str">
            <v>3%</v>
          </cell>
          <cell r="AK208" t="str">
            <v>0.00</v>
          </cell>
          <cell r="AL208" t="str">
            <v>0.00</v>
          </cell>
          <cell r="AM208" t="str">
            <v>0.00</v>
          </cell>
          <cell r="AN208" t="str">
            <v>0.00</v>
          </cell>
          <cell r="AO208" t="str">
            <v>0.00</v>
          </cell>
        </row>
        <row r="209">
          <cell r="B209" t="str">
            <v>赵云兰</v>
          </cell>
          <cell r="C209" t="str">
            <v>居民身份证</v>
          </cell>
          <cell r="D209" t="str">
            <v>622429197208093466</v>
          </cell>
          <cell r="E209" t="str">
            <v>622429197208093466</v>
          </cell>
          <cell r="F209" t="str">
            <v>否</v>
          </cell>
          <cell r="G209" t="str">
            <v>正常工资薪金</v>
          </cell>
          <cell r="H209" t="str">
            <v>2040.32</v>
          </cell>
          <cell r="I209" t="str">
            <v>0.00</v>
          </cell>
          <cell r="J209" t="str">
            <v>0.00</v>
          </cell>
          <cell r="K209" t="str">
            <v>5000.00</v>
          </cell>
          <cell r="L209" t="str">
            <v>0.00</v>
          </cell>
          <cell r="M209" t="str">
            <v>0.00</v>
          </cell>
          <cell r="N209" t="str">
            <v>0.00</v>
          </cell>
          <cell r="O209" t="str">
            <v>0.00</v>
          </cell>
          <cell r="P209" t="str">
            <v>0.00</v>
          </cell>
          <cell r="Q209" t="str">
            <v>0.00</v>
          </cell>
          <cell r="R209" t="str">
            <v>0.00</v>
          </cell>
          <cell r="S209" t="str">
            <v>0.00</v>
          </cell>
          <cell r="T209" t="str">
            <v>0.00</v>
          </cell>
          <cell r="U209" t="str">
            <v>0.00</v>
          </cell>
          <cell r="V209" t="str">
            <v>5156.44</v>
          </cell>
          <cell r="W209" t="str">
            <v>20000.00</v>
          </cell>
          <cell r="X209" t="str">
            <v>0.00</v>
          </cell>
          <cell r="Y209" t="str">
            <v>0.00</v>
          </cell>
          <cell r="Z209" t="str">
            <v>0.00</v>
          </cell>
          <cell r="AA209" t="str">
            <v>0.00</v>
          </cell>
          <cell r="AB209" t="str">
            <v>0.00</v>
          </cell>
          <cell r="AC209" t="str">
            <v>0.00</v>
          </cell>
          <cell r="AD209" t="str">
            <v>0.00</v>
          </cell>
          <cell r="AE209" t="str">
            <v>0.00</v>
          </cell>
          <cell r="AF209" t="str">
            <v>0.00</v>
          </cell>
          <cell r="AG209" t="str">
            <v>100%</v>
          </cell>
          <cell r="AH209" t="str">
            <v>0.00</v>
          </cell>
          <cell r="AI209" t="str">
            <v>0.00</v>
          </cell>
          <cell r="AJ209" t="str">
            <v>3%</v>
          </cell>
          <cell r="AK209" t="str">
            <v>0.00</v>
          </cell>
          <cell r="AL209" t="str">
            <v>0.00</v>
          </cell>
          <cell r="AM209" t="str">
            <v>0.00</v>
          </cell>
          <cell r="AN209" t="str">
            <v>0.00</v>
          </cell>
          <cell r="AO209" t="str">
            <v>0.00</v>
          </cell>
        </row>
        <row r="210">
          <cell r="B210" t="str">
            <v>李玉芹</v>
          </cell>
          <cell r="C210" t="str">
            <v>居民身份证</v>
          </cell>
          <cell r="D210" t="str">
            <v>650300196911252423</v>
          </cell>
          <cell r="E210" t="str">
            <v>650300196911252423</v>
          </cell>
          <cell r="F210" t="str">
            <v>否</v>
          </cell>
          <cell r="G210" t="str">
            <v>正常工资薪金</v>
          </cell>
          <cell r="H210" t="str">
            <v>1600.00</v>
          </cell>
          <cell r="I210" t="str">
            <v>0.00</v>
          </cell>
          <cell r="J210" t="str">
            <v>0.00</v>
          </cell>
          <cell r="K210" t="str">
            <v>5000.00</v>
          </cell>
          <cell r="L210" t="str">
            <v>0.00</v>
          </cell>
          <cell r="M210" t="str">
            <v>0.00</v>
          </cell>
          <cell r="N210" t="str">
            <v>0.00</v>
          </cell>
          <cell r="O210" t="str">
            <v>0.00</v>
          </cell>
          <cell r="P210" t="str">
            <v>0.00</v>
          </cell>
          <cell r="Q210" t="str">
            <v>0.00</v>
          </cell>
          <cell r="R210" t="str">
            <v>0.00</v>
          </cell>
          <cell r="S210" t="str">
            <v>0.00</v>
          </cell>
          <cell r="T210" t="str">
            <v>0.00</v>
          </cell>
          <cell r="U210" t="str">
            <v>0.00</v>
          </cell>
          <cell r="V210" t="str">
            <v>5348.16</v>
          </cell>
          <cell r="W210" t="str">
            <v>20000.00</v>
          </cell>
          <cell r="X210" t="str">
            <v>0.00</v>
          </cell>
          <cell r="Y210" t="str">
            <v>0.00</v>
          </cell>
          <cell r="Z210" t="str">
            <v>0.00</v>
          </cell>
          <cell r="AA210" t="str">
            <v>0.00</v>
          </cell>
          <cell r="AB210" t="str">
            <v>0.00</v>
          </cell>
          <cell r="AC210" t="str">
            <v>0.00</v>
          </cell>
          <cell r="AD210" t="str">
            <v>0.00</v>
          </cell>
          <cell r="AE210" t="str">
            <v>0.00</v>
          </cell>
          <cell r="AF210" t="str">
            <v>0.00</v>
          </cell>
          <cell r="AG210" t="str">
            <v>100%</v>
          </cell>
          <cell r="AH210" t="str">
            <v>0.00</v>
          </cell>
          <cell r="AI210" t="str">
            <v>0.00</v>
          </cell>
          <cell r="AJ210" t="str">
            <v>3%</v>
          </cell>
          <cell r="AK210" t="str">
            <v>0.00</v>
          </cell>
          <cell r="AL210" t="str">
            <v>0.00</v>
          </cell>
          <cell r="AM210" t="str">
            <v>0.00</v>
          </cell>
          <cell r="AN210" t="str">
            <v>0.00</v>
          </cell>
          <cell r="AO210" t="str">
            <v>0.00</v>
          </cell>
        </row>
        <row r="211">
          <cell r="B211" t="str">
            <v>孙金薇</v>
          </cell>
          <cell r="C211" t="str">
            <v>居民身份证</v>
          </cell>
          <cell r="D211" t="str">
            <v>41272619810326126X</v>
          </cell>
          <cell r="E211" t="str">
            <v>41272619810326126X</v>
          </cell>
          <cell r="F211" t="str">
            <v>否</v>
          </cell>
          <cell r="G211" t="str">
            <v>正常工资薪金</v>
          </cell>
          <cell r="H211" t="str">
            <v>1900.00</v>
          </cell>
          <cell r="I211" t="str">
            <v>0.00</v>
          </cell>
          <cell r="J211" t="str">
            <v>0.00</v>
          </cell>
          <cell r="K211" t="str">
            <v>5000.00</v>
          </cell>
          <cell r="L211" t="str">
            <v>0.00</v>
          </cell>
          <cell r="M211" t="str">
            <v>0.00</v>
          </cell>
          <cell r="N211" t="str">
            <v>0.00</v>
          </cell>
          <cell r="O211" t="str">
            <v>0.00</v>
          </cell>
          <cell r="P211" t="str">
            <v>0.00</v>
          </cell>
          <cell r="Q211" t="str">
            <v>0.00</v>
          </cell>
          <cell r="R211" t="str">
            <v>0.00</v>
          </cell>
          <cell r="S211" t="str">
            <v>0.00</v>
          </cell>
          <cell r="T211" t="str">
            <v>0.00</v>
          </cell>
          <cell r="U211" t="str">
            <v>0.00</v>
          </cell>
          <cell r="V211" t="str">
            <v>5100.00</v>
          </cell>
          <cell r="W211" t="str">
            <v>15000.00</v>
          </cell>
          <cell r="X211" t="str">
            <v>0.00</v>
          </cell>
          <cell r="Y211" t="str">
            <v>0.00</v>
          </cell>
          <cell r="Z211" t="str">
            <v>0.00</v>
          </cell>
          <cell r="AA211" t="str">
            <v>0.00</v>
          </cell>
          <cell r="AB211" t="str">
            <v>0.00</v>
          </cell>
          <cell r="AC211" t="str">
            <v>0.00</v>
          </cell>
          <cell r="AD211" t="str">
            <v>0.00</v>
          </cell>
          <cell r="AE211" t="str">
            <v>0.00</v>
          </cell>
          <cell r="AF211" t="str">
            <v>0.00</v>
          </cell>
          <cell r="AG211" t="str">
            <v>100%</v>
          </cell>
          <cell r="AH211" t="str">
            <v>0.00</v>
          </cell>
          <cell r="AI211" t="str">
            <v>0.00</v>
          </cell>
          <cell r="AJ211" t="str">
            <v>3%</v>
          </cell>
          <cell r="AK211" t="str">
            <v>0.00</v>
          </cell>
          <cell r="AL211" t="str">
            <v>0.00</v>
          </cell>
          <cell r="AM211" t="str">
            <v>0.00</v>
          </cell>
          <cell r="AN211" t="str">
            <v>0.00</v>
          </cell>
          <cell r="AO211" t="str">
            <v>0.00</v>
          </cell>
        </row>
        <row r="212">
          <cell r="B212" t="str">
            <v>韩雅竹</v>
          </cell>
          <cell r="C212" t="str">
            <v>居民身份证</v>
          </cell>
          <cell r="D212" t="str">
            <v>622424197110043960</v>
          </cell>
          <cell r="E212" t="str">
            <v>622424197110043960</v>
          </cell>
          <cell r="F212" t="str">
            <v>否</v>
          </cell>
          <cell r="G212" t="str">
            <v>正常工资薪金</v>
          </cell>
          <cell r="H212" t="str">
            <v>4552.26</v>
          </cell>
          <cell r="I212" t="str">
            <v>0.00</v>
          </cell>
          <cell r="J212" t="str">
            <v>0.00</v>
          </cell>
          <cell r="K212" t="str">
            <v>5000.00</v>
          </cell>
          <cell r="L212" t="str">
            <v>399.92</v>
          </cell>
          <cell r="M212" t="str">
            <v>124.98</v>
          </cell>
          <cell r="N212" t="str">
            <v>25.00</v>
          </cell>
          <cell r="O212" t="str">
            <v>0.00</v>
          </cell>
          <cell r="P212" t="str">
            <v>0.00</v>
          </cell>
          <cell r="Q212" t="str">
            <v>0.00</v>
          </cell>
          <cell r="R212" t="str">
            <v>0.00</v>
          </cell>
          <cell r="S212" t="str">
            <v>0.00</v>
          </cell>
          <cell r="T212" t="str">
            <v>0.00</v>
          </cell>
          <cell r="U212" t="str">
            <v>0.00</v>
          </cell>
          <cell r="V212" t="str">
            <v>4552.26</v>
          </cell>
          <cell r="W212" t="str">
            <v>10000.00</v>
          </cell>
          <cell r="X212" t="str">
            <v>549.90</v>
          </cell>
          <cell r="Y212" t="str">
            <v>0.00</v>
          </cell>
          <cell r="Z212" t="str">
            <v>0.00</v>
          </cell>
          <cell r="AA212" t="str">
            <v>0.00</v>
          </cell>
          <cell r="AB212" t="str">
            <v>0.00</v>
          </cell>
          <cell r="AC212" t="str">
            <v>0.00</v>
          </cell>
          <cell r="AD212" t="str">
            <v>0.00</v>
          </cell>
          <cell r="AE212" t="str">
            <v>0.00</v>
          </cell>
          <cell r="AF212" t="str">
            <v>0.00</v>
          </cell>
          <cell r="AG212" t="str">
            <v>100%</v>
          </cell>
          <cell r="AH212" t="str">
            <v>0.00</v>
          </cell>
          <cell r="AI212" t="str">
            <v>0.00</v>
          </cell>
          <cell r="AJ212" t="str">
            <v>3%</v>
          </cell>
          <cell r="AK212" t="str">
            <v>0.00</v>
          </cell>
          <cell r="AL212" t="str">
            <v>0.00</v>
          </cell>
          <cell r="AM212" t="str">
            <v>0.00</v>
          </cell>
          <cell r="AN212" t="str">
            <v>0.00</v>
          </cell>
          <cell r="AO212" t="str">
            <v>0.00</v>
          </cell>
        </row>
        <row r="213">
          <cell r="B213" t="str">
            <v>陈松</v>
          </cell>
          <cell r="C213" t="str">
            <v>居民身份证</v>
          </cell>
          <cell r="D213" t="str">
            <v>370826199406014034</v>
          </cell>
          <cell r="E213" t="str">
            <v>370826199406014034</v>
          </cell>
          <cell r="F213" t="str">
            <v>否</v>
          </cell>
          <cell r="G213" t="str">
            <v>正常工资薪金</v>
          </cell>
          <cell r="H213" t="str">
            <v>4700.00</v>
          </cell>
          <cell r="I213" t="str">
            <v>0.00</v>
          </cell>
          <cell r="J213" t="str">
            <v>0.00</v>
          </cell>
          <cell r="K213" t="str">
            <v>5000.00</v>
          </cell>
          <cell r="L213" t="str">
            <v>399.92</v>
          </cell>
          <cell r="M213" t="str">
            <v>124.98</v>
          </cell>
          <cell r="N213" t="str">
            <v>25.00</v>
          </cell>
          <cell r="O213" t="str">
            <v>104.00</v>
          </cell>
          <cell r="P213" t="str">
            <v>0.00</v>
          </cell>
          <cell r="Q213" t="str">
            <v>0.00</v>
          </cell>
          <cell r="R213" t="str">
            <v>0.00</v>
          </cell>
          <cell r="S213" t="str">
            <v>0.00</v>
          </cell>
          <cell r="T213" t="str">
            <v>0.00</v>
          </cell>
          <cell r="U213" t="str">
            <v>0.00</v>
          </cell>
          <cell r="V213" t="str">
            <v>5326.67</v>
          </cell>
          <cell r="W213" t="str">
            <v>15000.00</v>
          </cell>
          <cell r="X213" t="str">
            <v>653.90</v>
          </cell>
          <cell r="Y213" t="str">
            <v>0.00</v>
          </cell>
          <cell r="Z213" t="str">
            <v>0.00</v>
          </cell>
          <cell r="AA213" t="str">
            <v>0.00</v>
          </cell>
          <cell r="AB213" t="str">
            <v>0.00</v>
          </cell>
          <cell r="AC213" t="str">
            <v>0.00</v>
          </cell>
          <cell r="AD213" t="str">
            <v>0.00</v>
          </cell>
          <cell r="AE213" t="str">
            <v>0.00</v>
          </cell>
          <cell r="AF213" t="str">
            <v>0.00</v>
          </cell>
          <cell r="AG213" t="str">
            <v>100%</v>
          </cell>
          <cell r="AH213" t="str">
            <v>0.00</v>
          </cell>
          <cell r="AI213" t="str">
            <v>0.00</v>
          </cell>
          <cell r="AJ213" t="str">
            <v>3%</v>
          </cell>
          <cell r="AK213" t="str">
            <v>0.00</v>
          </cell>
          <cell r="AL213" t="str">
            <v>0.00</v>
          </cell>
          <cell r="AM213" t="str">
            <v>0.00</v>
          </cell>
          <cell r="AN213" t="str">
            <v>0.00</v>
          </cell>
          <cell r="AO213" t="str">
            <v>0.00</v>
          </cell>
        </row>
        <row r="214">
          <cell r="B214" t="str">
            <v>陈菊花</v>
          </cell>
          <cell r="C214" t="str">
            <v>居民身份证</v>
          </cell>
          <cell r="D214" t="str">
            <v>654223197605201529</v>
          </cell>
          <cell r="E214" t="str">
            <v>654223197605201529</v>
          </cell>
          <cell r="F214" t="str">
            <v>否</v>
          </cell>
          <cell r="G214" t="str">
            <v>正常工资薪金</v>
          </cell>
          <cell r="H214" t="str">
            <v>2370.97</v>
          </cell>
          <cell r="I214" t="str">
            <v>0.00</v>
          </cell>
          <cell r="J214" t="str">
            <v>0.00</v>
          </cell>
          <cell r="K214" t="str">
            <v>5000.00</v>
          </cell>
          <cell r="L214" t="str">
            <v>0.00</v>
          </cell>
          <cell r="M214" t="str">
            <v>0.00</v>
          </cell>
          <cell r="N214" t="str">
            <v>0.00</v>
          </cell>
          <cell r="O214" t="str">
            <v>0.00</v>
          </cell>
          <cell r="P214" t="str">
            <v>0.00</v>
          </cell>
          <cell r="Q214" t="str">
            <v>0.00</v>
          </cell>
          <cell r="R214" t="str">
            <v>0.00</v>
          </cell>
          <cell r="S214" t="str">
            <v>0.00</v>
          </cell>
          <cell r="T214" t="str">
            <v>0.00</v>
          </cell>
          <cell r="U214" t="str">
            <v>0.00</v>
          </cell>
          <cell r="V214" t="str">
            <v>10770.97</v>
          </cell>
          <cell r="W214" t="str">
            <v>25000.00</v>
          </cell>
          <cell r="X214" t="str">
            <v>0.00</v>
          </cell>
          <cell r="Y214" t="str">
            <v>0.00</v>
          </cell>
          <cell r="Z214" t="str">
            <v>0.00</v>
          </cell>
          <cell r="AA214" t="str">
            <v>0.00</v>
          </cell>
          <cell r="AB214" t="str">
            <v>0.00</v>
          </cell>
          <cell r="AC214" t="str">
            <v>0.00</v>
          </cell>
          <cell r="AD214" t="str">
            <v>0.00</v>
          </cell>
          <cell r="AE214" t="str">
            <v>0.00</v>
          </cell>
          <cell r="AF214" t="str">
            <v>0.00</v>
          </cell>
          <cell r="AG214" t="str">
            <v>100%</v>
          </cell>
          <cell r="AH214" t="str">
            <v>0.00</v>
          </cell>
          <cell r="AI214" t="str">
            <v>0.00</v>
          </cell>
          <cell r="AJ214" t="str">
            <v>3%</v>
          </cell>
          <cell r="AK214" t="str">
            <v>0.00</v>
          </cell>
          <cell r="AL214" t="str">
            <v>0.00</v>
          </cell>
          <cell r="AM214" t="str">
            <v>0.00</v>
          </cell>
          <cell r="AN214" t="str">
            <v>0.00</v>
          </cell>
          <cell r="AO214" t="str">
            <v>0.00</v>
          </cell>
        </row>
        <row r="215">
          <cell r="B215" t="str">
            <v>马占付</v>
          </cell>
          <cell r="C215" t="str">
            <v>居民身份证</v>
          </cell>
          <cell r="D215" t="str">
            <v>652322195901101010</v>
          </cell>
          <cell r="E215" t="str">
            <v>652322195901101010</v>
          </cell>
          <cell r="F215" t="str">
            <v>否</v>
          </cell>
          <cell r="G215" t="str">
            <v>正常工资薪金</v>
          </cell>
          <cell r="H215" t="str">
            <v>564.52</v>
          </cell>
          <cell r="I215" t="str">
            <v>0.00</v>
          </cell>
          <cell r="J215" t="str">
            <v>0.00</v>
          </cell>
          <cell r="K215" t="str">
            <v>5000.00</v>
          </cell>
          <cell r="L215" t="str">
            <v>0.00</v>
          </cell>
          <cell r="M215" t="str">
            <v>0.00</v>
          </cell>
          <cell r="N215" t="str">
            <v>0.00</v>
          </cell>
          <cell r="O215" t="str">
            <v>0.00</v>
          </cell>
          <cell r="P215" t="str">
            <v>0.00</v>
          </cell>
          <cell r="Q215" t="str">
            <v>0.00</v>
          </cell>
          <cell r="R215" t="str">
            <v>0.00</v>
          </cell>
          <cell r="S215" t="str">
            <v>0.00</v>
          </cell>
          <cell r="T215" t="str">
            <v>0.00</v>
          </cell>
          <cell r="U215" t="str">
            <v>0.00</v>
          </cell>
          <cell r="V215" t="str">
            <v>564.52</v>
          </cell>
          <cell r="W215" t="str">
            <v>10000.00</v>
          </cell>
          <cell r="X215" t="str">
            <v>0.00</v>
          </cell>
          <cell r="Y215" t="str">
            <v>0.00</v>
          </cell>
          <cell r="Z215" t="str">
            <v>0.00</v>
          </cell>
          <cell r="AA215" t="str">
            <v>0.00</v>
          </cell>
          <cell r="AB215" t="str">
            <v>0.00</v>
          </cell>
          <cell r="AC215" t="str">
            <v>0.00</v>
          </cell>
          <cell r="AD215" t="str">
            <v>0.00</v>
          </cell>
          <cell r="AE215" t="str">
            <v>0.00</v>
          </cell>
          <cell r="AF215" t="str">
            <v>0.00</v>
          </cell>
          <cell r="AG215" t="str">
            <v>100%</v>
          </cell>
          <cell r="AH215" t="str">
            <v>0.00</v>
          </cell>
          <cell r="AI215" t="str">
            <v>0.00</v>
          </cell>
          <cell r="AJ215" t="str">
            <v>3%</v>
          </cell>
          <cell r="AK215" t="str">
            <v>0.00</v>
          </cell>
          <cell r="AL215" t="str">
            <v>0.00</v>
          </cell>
          <cell r="AM215" t="str">
            <v>0.00</v>
          </cell>
          <cell r="AN215" t="str">
            <v>0.00</v>
          </cell>
          <cell r="AO215" t="str">
            <v>0.00</v>
          </cell>
        </row>
        <row r="216">
          <cell r="B216" t="str">
            <v>马玉珍</v>
          </cell>
          <cell r="C216" t="str">
            <v>居民身份证</v>
          </cell>
          <cell r="D216" t="str">
            <v>659001196211192421</v>
          </cell>
          <cell r="E216" t="str">
            <v>659001196211192421</v>
          </cell>
          <cell r="F216" t="str">
            <v>否</v>
          </cell>
          <cell r="G216" t="str">
            <v>正常工资薪金</v>
          </cell>
          <cell r="H216" t="str">
            <v>2300.00</v>
          </cell>
          <cell r="I216" t="str">
            <v>0.00</v>
          </cell>
          <cell r="J216" t="str">
            <v>0.00</v>
          </cell>
          <cell r="K216" t="str">
            <v>5000.00</v>
          </cell>
          <cell r="L216" t="str">
            <v>0.00</v>
          </cell>
          <cell r="M216" t="str">
            <v>0.00</v>
          </cell>
          <cell r="N216" t="str">
            <v>0.00</v>
          </cell>
          <cell r="O216" t="str">
            <v>0.00</v>
          </cell>
          <cell r="P216" t="str">
            <v>0.00</v>
          </cell>
          <cell r="Q216" t="str">
            <v>0.00</v>
          </cell>
          <cell r="R216" t="str">
            <v>0.00</v>
          </cell>
          <cell r="S216" t="str">
            <v>0.00</v>
          </cell>
          <cell r="T216" t="str">
            <v>0.00</v>
          </cell>
          <cell r="U216" t="str">
            <v>0.00</v>
          </cell>
          <cell r="V216" t="str">
            <v>8586.67</v>
          </cell>
          <cell r="W216" t="str">
            <v>25000.00</v>
          </cell>
          <cell r="X216" t="str">
            <v>0.00</v>
          </cell>
          <cell r="Y216" t="str">
            <v>0.00</v>
          </cell>
          <cell r="Z216" t="str">
            <v>0.00</v>
          </cell>
          <cell r="AA216" t="str">
            <v>0.00</v>
          </cell>
          <cell r="AB216" t="str">
            <v>0.00</v>
          </cell>
          <cell r="AC216" t="str">
            <v>0.00</v>
          </cell>
          <cell r="AD216" t="str">
            <v>0.00</v>
          </cell>
          <cell r="AE216" t="str">
            <v>0.00</v>
          </cell>
          <cell r="AF216" t="str">
            <v>0.00</v>
          </cell>
          <cell r="AG216" t="str">
            <v>100%</v>
          </cell>
          <cell r="AH216" t="str">
            <v>0.00</v>
          </cell>
          <cell r="AI216" t="str">
            <v>0.00</v>
          </cell>
          <cell r="AJ216" t="str">
            <v>3%</v>
          </cell>
          <cell r="AK216" t="str">
            <v>0.00</v>
          </cell>
          <cell r="AL216" t="str">
            <v>0.00</v>
          </cell>
          <cell r="AM216" t="str">
            <v>0.00</v>
          </cell>
          <cell r="AN216" t="str">
            <v>0.00</v>
          </cell>
          <cell r="AO216" t="str">
            <v>0.00</v>
          </cell>
        </row>
        <row r="217">
          <cell r="B217" t="str">
            <v>黑力古力·艾拜</v>
          </cell>
          <cell r="C217" t="str">
            <v>居民身份证</v>
          </cell>
          <cell r="D217" t="str">
            <v>65292319870405182X</v>
          </cell>
          <cell r="E217" t="str">
            <v>65292319870405182X</v>
          </cell>
          <cell r="F217" t="str">
            <v>否</v>
          </cell>
          <cell r="G217" t="str">
            <v>正常工资薪金</v>
          </cell>
          <cell r="H217" t="str">
            <v>1548.39</v>
          </cell>
          <cell r="I217" t="str">
            <v>0.00</v>
          </cell>
          <cell r="J217" t="str">
            <v>0.00</v>
          </cell>
          <cell r="K217" t="str">
            <v>5000.00</v>
          </cell>
          <cell r="L217" t="str">
            <v>0.00</v>
          </cell>
          <cell r="M217" t="str">
            <v>0.00</v>
          </cell>
          <cell r="N217" t="str">
            <v>0.00</v>
          </cell>
          <cell r="O217" t="str">
            <v>0.00</v>
          </cell>
          <cell r="P217" t="str">
            <v>0.00</v>
          </cell>
          <cell r="Q217" t="str">
            <v>0.00</v>
          </cell>
          <cell r="R217" t="str">
            <v>0.00</v>
          </cell>
          <cell r="S217" t="str">
            <v>0.00</v>
          </cell>
          <cell r="T217" t="str">
            <v>0.00</v>
          </cell>
          <cell r="U217" t="str">
            <v>0.00</v>
          </cell>
          <cell r="V217" t="str">
            <v>1548.39</v>
          </cell>
          <cell r="W217" t="str">
            <v>10000.00</v>
          </cell>
          <cell r="X217" t="str">
            <v>0.00</v>
          </cell>
          <cell r="Y217" t="str">
            <v>0.00</v>
          </cell>
          <cell r="Z217" t="str">
            <v>0.00</v>
          </cell>
          <cell r="AA217" t="str">
            <v>0.00</v>
          </cell>
          <cell r="AB217" t="str">
            <v>0.00</v>
          </cell>
          <cell r="AC217" t="str">
            <v>0.00</v>
          </cell>
          <cell r="AD217" t="str">
            <v>0.00</v>
          </cell>
          <cell r="AE217" t="str">
            <v>0.00</v>
          </cell>
          <cell r="AF217" t="str">
            <v>0.00</v>
          </cell>
          <cell r="AG217" t="str">
            <v>100%</v>
          </cell>
          <cell r="AH217" t="str">
            <v>0.00</v>
          </cell>
          <cell r="AI217" t="str">
            <v>0.00</v>
          </cell>
          <cell r="AJ217" t="str">
            <v>3%</v>
          </cell>
          <cell r="AK217" t="str">
            <v>0.00</v>
          </cell>
          <cell r="AL217" t="str">
            <v>0.00</v>
          </cell>
          <cell r="AM217" t="str">
            <v>0.00</v>
          </cell>
          <cell r="AN217" t="str">
            <v>0.00</v>
          </cell>
          <cell r="AO217" t="str">
            <v>0.00</v>
          </cell>
        </row>
        <row r="218">
          <cell r="B218" t="str">
            <v>陈志远</v>
          </cell>
          <cell r="C218" t="str">
            <v>居民身份证</v>
          </cell>
          <cell r="D218" t="str">
            <v>650103200108081319</v>
          </cell>
          <cell r="E218" t="str">
            <v>650103200108081319</v>
          </cell>
          <cell r="F218" t="str">
            <v>否</v>
          </cell>
          <cell r="G218" t="str">
            <v>正常工资薪金</v>
          </cell>
          <cell r="H218" t="str">
            <v>3630.97</v>
          </cell>
          <cell r="I218" t="str">
            <v>0.00</v>
          </cell>
          <cell r="J218" t="str">
            <v>0.00</v>
          </cell>
          <cell r="K218" t="str">
            <v>5000.00</v>
          </cell>
          <cell r="L218" t="str">
            <v>399.92</v>
          </cell>
          <cell r="M218" t="str">
            <v>124.98</v>
          </cell>
          <cell r="N218" t="str">
            <v>25.00</v>
          </cell>
          <cell r="O218" t="str">
            <v>0.00</v>
          </cell>
          <cell r="P218" t="str">
            <v>0.00</v>
          </cell>
          <cell r="Q218" t="str">
            <v>0.00</v>
          </cell>
          <cell r="R218" t="str">
            <v>0.00</v>
          </cell>
          <cell r="S218" t="str">
            <v>0.00</v>
          </cell>
          <cell r="T218" t="str">
            <v>0.00</v>
          </cell>
          <cell r="U218" t="str">
            <v>0.00</v>
          </cell>
          <cell r="V218" t="str">
            <v>3630.97</v>
          </cell>
          <cell r="W218" t="str">
            <v>10000.00</v>
          </cell>
          <cell r="X218" t="str">
            <v>549.90</v>
          </cell>
          <cell r="Y218" t="str">
            <v>0.00</v>
          </cell>
          <cell r="Z218" t="str">
            <v>0.00</v>
          </cell>
          <cell r="AA218" t="str">
            <v>0.00</v>
          </cell>
          <cell r="AB218" t="str">
            <v>0.00</v>
          </cell>
          <cell r="AC218" t="str">
            <v>0.00</v>
          </cell>
          <cell r="AD218" t="str">
            <v>0.00</v>
          </cell>
          <cell r="AE218" t="str">
            <v>0.00</v>
          </cell>
          <cell r="AF218" t="str">
            <v>0.00</v>
          </cell>
          <cell r="AG218" t="str">
            <v>100%</v>
          </cell>
          <cell r="AH218" t="str">
            <v>0.00</v>
          </cell>
          <cell r="AI218" t="str">
            <v>0.00</v>
          </cell>
          <cell r="AJ218" t="str">
            <v>3%</v>
          </cell>
          <cell r="AK218" t="str">
            <v>0.00</v>
          </cell>
          <cell r="AL218" t="str">
            <v>0.00</v>
          </cell>
          <cell r="AM218" t="str">
            <v>0.00</v>
          </cell>
          <cell r="AN218" t="str">
            <v>0.00</v>
          </cell>
          <cell r="AO218" t="str">
            <v>0.00</v>
          </cell>
        </row>
        <row r="219">
          <cell r="B219" t="str">
            <v>阿米娜·吾布利哈斯木</v>
          </cell>
          <cell r="C219" t="str">
            <v>居民身份证</v>
          </cell>
          <cell r="D219" t="str">
            <v>650102198602123020</v>
          </cell>
          <cell r="E219" t="str">
            <v>650102198602123020</v>
          </cell>
          <cell r="F219" t="str">
            <v>否</v>
          </cell>
          <cell r="G219" t="str">
            <v>正常工资薪金</v>
          </cell>
          <cell r="H219" t="str">
            <v>5030.00</v>
          </cell>
          <cell r="I219" t="str">
            <v>0.00</v>
          </cell>
          <cell r="J219" t="str">
            <v>0.00</v>
          </cell>
          <cell r="K219" t="str">
            <v>5000.00</v>
          </cell>
          <cell r="L219" t="str">
            <v>399.92</v>
          </cell>
          <cell r="M219" t="str">
            <v>124.98</v>
          </cell>
          <cell r="N219" t="str">
            <v>25.00</v>
          </cell>
          <cell r="O219" t="str">
            <v>104.00</v>
          </cell>
          <cell r="P219" t="str">
            <v>0.00</v>
          </cell>
          <cell r="Q219" t="str">
            <v>0.00</v>
          </cell>
          <cell r="R219" t="str">
            <v>0.00</v>
          </cell>
          <cell r="S219" t="str">
            <v>0.00</v>
          </cell>
          <cell r="T219" t="str">
            <v>0.00</v>
          </cell>
          <cell r="U219" t="str">
            <v>0.00</v>
          </cell>
          <cell r="V219" t="str">
            <v>13750.32</v>
          </cell>
          <cell r="W219" t="str">
            <v>20000.00</v>
          </cell>
          <cell r="X219" t="str">
            <v>1923.70</v>
          </cell>
          <cell r="Y219" t="str">
            <v>0.00</v>
          </cell>
          <cell r="Z219" t="str">
            <v>0.00</v>
          </cell>
          <cell r="AA219" t="str">
            <v>0.00</v>
          </cell>
          <cell r="AB219" t="str">
            <v>0.00</v>
          </cell>
          <cell r="AC219" t="str">
            <v>0.00</v>
          </cell>
          <cell r="AD219" t="str">
            <v>0.00</v>
          </cell>
          <cell r="AE219" t="str">
            <v>0.00</v>
          </cell>
          <cell r="AF219" t="str">
            <v>0.00</v>
          </cell>
          <cell r="AG219" t="str">
            <v>100%</v>
          </cell>
          <cell r="AH219" t="str">
            <v>0.00</v>
          </cell>
          <cell r="AI219" t="str">
            <v>0.00</v>
          </cell>
          <cell r="AJ219" t="str">
            <v>3%</v>
          </cell>
          <cell r="AK219" t="str">
            <v>0.00</v>
          </cell>
          <cell r="AL219" t="str">
            <v>0.00</v>
          </cell>
          <cell r="AM219" t="str">
            <v>0.00</v>
          </cell>
          <cell r="AN219" t="str">
            <v>0.00</v>
          </cell>
          <cell r="AO219" t="str">
            <v>0.00</v>
          </cell>
        </row>
        <row r="220">
          <cell r="B220" t="str">
            <v>任月玲</v>
          </cell>
          <cell r="C220" t="str">
            <v>居民身份证</v>
          </cell>
          <cell r="D220" t="str">
            <v>412326197512051240</v>
          </cell>
          <cell r="E220" t="str">
            <v>412326197512051240</v>
          </cell>
          <cell r="F220" t="str">
            <v>否</v>
          </cell>
          <cell r="G220" t="str">
            <v>正常工资薪金</v>
          </cell>
          <cell r="H220" t="str">
            <v>2906.45</v>
          </cell>
          <cell r="I220" t="str">
            <v>0.00</v>
          </cell>
          <cell r="J220" t="str">
            <v>0.00</v>
          </cell>
          <cell r="K220" t="str">
            <v>5000.00</v>
          </cell>
          <cell r="L220" t="str">
            <v>0.00</v>
          </cell>
          <cell r="M220" t="str">
            <v>0.00</v>
          </cell>
          <cell r="N220" t="str">
            <v>0.00</v>
          </cell>
          <cell r="O220" t="str">
            <v>0.00</v>
          </cell>
          <cell r="P220" t="str">
            <v>0.00</v>
          </cell>
          <cell r="Q220" t="str">
            <v>0.00</v>
          </cell>
          <cell r="R220" t="str">
            <v>0.00</v>
          </cell>
          <cell r="S220" t="str">
            <v>0.00</v>
          </cell>
          <cell r="T220" t="str">
            <v>0.00</v>
          </cell>
          <cell r="U220" t="str">
            <v>0.00</v>
          </cell>
          <cell r="V220" t="str">
            <v>6006.45</v>
          </cell>
          <cell r="W220" t="str">
            <v>15000.00</v>
          </cell>
          <cell r="X220" t="str">
            <v>0.00</v>
          </cell>
          <cell r="Y220" t="str">
            <v>0.00</v>
          </cell>
          <cell r="Z220" t="str">
            <v>0.00</v>
          </cell>
          <cell r="AA220" t="str">
            <v>0.00</v>
          </cell>
          <cell r="AB220" t="str">
            <v>0.00</v>
          </cell>
          <cell r="AC220" t="str">
            <v>0.00</v>
          </cell>
          <cell r="AD220" t="str">
            <v>0.00</v>
          </cell>
          <cell r="AE220" t="str">
            <v>0.00</v>
          </cell>
          <cell r="AF220" t="str">
            <v>0.00</v>
          </cell>
          <cell r="AG220" t="str">
            <v>100%</v>
          </cell>
          <cell r="AH220" t="str">
            <v>0.00</v>
          </cell>
          <cell r="AI220" t="str">
            <v>0.00</v>
          </cell>
          <cell r="AJ220" t="str">
            <v>3%</v>
          </cell>
          <cell r="AK220" t="str">
            <v>0.00</v>
          </cell>
          <cell r="AL220" t="str">
            <v>0.00</v>
          </cell>
          <cell r="AM220" t="str">
            <v>0.00</v>
          </cell>
          <cell r="AN220" t="str">
            <v>0.00</v>
          </cell>
          <cell r="AO220" t="str">
            <v>0.00</v>
          </cell>
        </row>
        <row r="221">
          <cell r="B221" t="str">
            <v>木胡达尔·再努拉</v>
          </cell>
          <cell r="C221" t="str">
            <v>居民身份证</v>
          </cell>
          <cell r="D221" t="str">
            <v>650108197906011013</v>
          </cell>
          <cell r="E221" t="str">
            <v>650108197906011013</v>
          </cell>
          <cell r="F221" t="str">
            <v>否</v>
          </cell>
          <cell r="G221" t="str">
            <v>正常工资薪金</v>
          </cell>
          <cell r="H221" t="str">
            <v>54.84</v>
          </cell>
          <cell r="I221" t="str">
            <v>0.00</v>
          </cell>
          <cell r="J221" t="str">
            <v>0.00</v>
          </cell>
          <cell r="K221" t="str">
            <v>5000.00</v>
          </cell>
          <cell r="L221" t="str">
            <v>0.00</v>
          </cell>
          <cell r="M221" t="str">
            <v>0.00</v>
          </cell>
          <cell r="N221" t="str">
            <v>0.00</v>
          </cell>
          <cell r="O221" t="str">
            <v>0.00</v>
          </cell>
          <cell r="P221" t="str">
            <v>0.00</v>
          </cell>
          <cell r="Q221" t="str">
            <v>0.00</v>
          </cell>
          <cell r="R221" t="str">
            <v>0.00</v>
          </cell>
          <cell r="S221" t="str">
            <v>0.00</v>
          </cell>
          <cell r="T221" t="str">
            <v>0.00</v>
          </cell>
          <cell r="U221" t="str">
            <v>0.00</v>
          </cell>
          <cell r="V221" t="str">
            <v>54.84</v>
          </cell>
          <cell r="W221" t="str">
            <v>10000.00</v>
          </cell>
          <cell r="X221" t="str">
            <v>0.00</v>
          </cell>
          <cell r="Y221" t="str">
            <v>0.00</v>
          </cell>
          <cell r="Z221" t="str">
            <v>0.00</v>
          </cell>
          <cell r="AA221" t="str">
            <v>0.00</v>
          </cell>
          <cell r="AB221" t="str">
            <v>0.00</v>
          </cell>
          <cell r="AC221" t="str">
            <v>0.00</v>
          </cell>
          <cell r="AD221" t="str">
            <v>0.00</v>
          </cell>
          <cell r="AE221" t="str">
            <v>0.00</v>
          </cell>
          <cell r="AF221" t="str">
            <v>0.00</v>
          </cell>
          <cell r="AG221" t="str">
            <v>100%</v>
          </cell>
          <cell r="AH221" t="str">
            <v>0.00</v>
          </cell>
          <cell r="AI221" t="str">
            <v>0.00</v>
          </cell>
          <cell r="AJ221" t="str">
            <v>3%</v>
          </cell>
          <cell r="AK221" t="str">
            <v>0.00</v>
          </cell>
          <cell r="AL221" t="str">
            <v>0.00</v>
          </cell>
          <cell r="AM221" t="str">
            <v>0.00</v>
          </cell>
          <cell r="AN221" t="str">
            <v>0.00</v>
          </cell>
          <cell r="AO221" t="str">
            <v>0.00</v>
          </cell>
        </row>
        <row r="222">
          <cell r="B222" t="str">
            <v>荆磊</v>
          </cell>
          <cell r="C222" t="str">
            <v>居民身份证</v>
          </cell>
          <cell r="D222" t="str">
            <v>650102196609256214</v>
          </cell>
          <cell r="E222" t="str">
            <v>650102196609256214</v>
          </cell>
          <cell r="F222" t="str">
            <v>否</v>
          </cell>
          <cell r="G222" t="str">
            <v>正常工资薪金</v>
          </cell>
          <cell r="H222" t="str">
            <v>4050.00</v>
          </cell>
          <cell r="I222" t="str">
            <v>0.00</v>
          </cell>
          <cell r="J222" t="str">
            <v>0.00</v>
          </cell>
          <cell r="K222" t="str">
            <v>5000.00</v>
          </cell>
          <cell r="L222" t="str">
            <v>0.00</v>
          </cell>
          <cell r="M222" t="str">
            <v>0.00</v>
          </cell>
          <cell r="N222" t="str">
            <v>0.00</v>
          </cell>
          <cell r="O222" t="str">
            <v>0.00</v>
          </cell>
          <cell r="P222" t="str">
            <v>0.00</v>
          </cell>
          <cell r="Q222" t="str">
            <v>0.00</v>
          </cell>
          <cell r="R222" t="str">
            <v>0.00</v>
          </cell>
          <cell r="S222" t="str">
            <v>0.00</v>
          </cell>
          <cell r="T222" t="str">
            <v>0.00</v>
          </cell>
          <cell r="U222" t="str">
            <v>0.00</v>
          </cell>
          <cell r="V222" t="str">
            <v>12150.00</v>
          </cell>
          <cell r="W222" t="str">
            <v>20000.00</v>
          </cell>
          <cell r="X222" t="str">
            <v>0.00</v>
          </cell>
          <cell r="Y222" t="str">
            <v>0.00</v>
          </cell>
          <cell r="Z222" t="str">
            <v>0.00</v>
          </cell>
          <cell r="AA222" t="str">
            <v>0.00</v>
          </cell>
          <cell r="AB222" t="str">
            <v>0.00</v>
          </cell>
          <cell r="AC222" t="str">
            <v>0.00</v>
          </cell>
          <cell r="AD222" t="str">
            <v>0.00</v>
          </cell>
          <cell r="AE222" t="str">
            <v>0.00</v>
          </cell>
          <cell r="AF222" t="str">
            <v>0.00</v>
          </cell>
          <cell r="AG222" t="str">
            <v>100%</v>
          </cell>
          <cell r="AH222" t="str">
            <v>0.00</v>
          </cell>
          <cell r="AI222" t="str">
            <v>0.00</v>
          </cell>
          <cell r="AJ222" t="str">
            <v>3%</v>
          </cell>
          <cell r="AK222" t="str">
            <v>0.00</v>
          </cell>
          <cell r="AL222" t="str">
            <v>0.00</v>
          </cell>
          <cell r="AM222" t="str">
            <v>0.00</v>
          </cell>
          <cell r="AN222" t="str">
            <v>0.00</v>
          </cell>
          <cell r="AO222" t="str">
            <v>0.00</v>
          </cell>
        </row>
        <row r="223">
          <cell r="B223" t="str">
            <v>李永成</v>
          </cell>
          <cell r="C223" t="str">
            <v>居民身份证</v>
          </cell>
          <cell r="D223" t="str">
            <v>650103196810306013</v>
          </cell>
          <cell r="E223" t="str">
            <v>650103196810306013</v>
          </cell>
          <cell r="F223" t="str">
            <v>否</v>
          </cell>
          <cell r="G223" t="str">
            <v>正常工资薪金</v>
          </cell>
          <cell r="H223" t="str">
            <v>3920.00</v>
          </cell>
          <cell r="I223" t="str">
            <v>0.00</v>
          </cell>
          <cell r="J223" t="str">
            <v>0.00</v>
          </cell>
          <cell r="K223" t="str">
            <v>5000.00</v>
          </cell>
          <cell r="L223" t="str">
            <v>399.92</v>
          </cell>
          <cell r="M223" t="str">
            <v>124.98</v>
          </cell>
          <cell r="N223" t="str">
            <v>25.00</v>
          </cell>
          <cell r="O223" t="str">
            <v>0.00</v>
          </cell>
          <cell r="P223" t="str">
            <v>0.00</v>
          </cell>
          <cell r="Q223" t="str">
            <v>0.00</v>
          </cell>
          <cell r="R223" t="str">
            <v>0.00</v>
          </cell>
          <cell r="S223" t="str">
            <v>0.00</v>
          </cell>
          <cell r="T223" t="str">
            <v>0.00</v>
          </cell>
          <cell r="U223" t="str">
            <v>0.00</v>
          </cell>
          <cell r="V223" t="str">
            <v>3920.00</v>
          </cell>
          <cell r="W223" t="str">
            <v>10000.00</v>
          </cell>
          <cell r="X223" t="str">
            <v>549.90</v>
          </cell>
          <cell r="Y223" t="str">
            <v>0.00</v>
          </cell>
          <cell r="Z223" t="str">
            <v>0.00</v>
          </cell>
          <cell r="AA223" t="str">
            <v>0.00</v>
          </cell>
          <cell r="AB223" t="str">
            <v>0.00</v>
          </cell>
          <cell r="AC223" t="str">
            <v>0.00</v>
          </cell>
          <cell r="AD223" t="str">
            <v>0.00</v>
          </cell>
          <cell r="AE223" t="str">
            <v>0.00</v>
          </cell>
          <cell r="AF223" t="str">
            <v>0.00</v>
          </cell>
          <cell r="AG223" t="str">
            <v>100%</v>
          </cell>
          <cell r="AH223" t="str">
            <v>0.00</v>
          </cell>
          <cell r="AI223" t="str">
            <v>0.00</v>
          </cell>
          <cell r="AJ223" t="str">
            <v>3%</v>
          </cell>
          <cell r="AK223" t="str">
            <v>0.00</v>
          </cell>
          <cell r="AL223" t="str">
            <v>0.00</v>
          </cell>
          <cell r="AM223" t="str">
            <v>0.00</v>
          </cell>
          <cell r="AN223" t="str">
            <v>0.00</v>
          </cell>
          <cell r="AO223" t="str">
            <v>0.00</v>
          </cell>
        </row>
        <row r="224">
          <cell r="B224" t="str">
            <v>马丽</v>
          </cell>
          <cell r="C224" t="str">
            <v>居民身份证</v>
          </cell>
          <cell r="D224" t="str">
            <v>650106198911302327</v>
          </cell>
          <cell r="E224" t="str">
            <v>650106198911302327</v>
          </cell>
          <cell r="F224" t="str">
            <v>否</v>
          </cell>
          <cell r="G224" t="str">
            <v>正常工资薪金</v>
          </cell>
          <cell r="H224" t="str">
            <v>2083.87</v>
          </cell>
          <cell r="I224" t="str">
            <v>0.00</v>
          </cell>
          <cell r="J224" t="str">
            <v>0.00</v>
          </cell>
          <cell r="K224" t="str">
            <v>5000.00</v>
          </cell>
          <cell r="L224" t="str">
            <v>399.92</v>
          </cell>
          <cell r="M224" t="str">
            <v>124.98</v>
          </cell>
          <cell r="N224" t="str">
            <v>25.00</v>
          </cell>
          <cell r="O224" t="str">
            <v>0.00</v>
          </cell>
          <cell r="P224" t="str">
            <v>0.00</v>
          </cell>
          <cell r="Q224" t="str">
            <v>0.00</v>
          </cell>
          <cell r="R224" t="str">
            <v>0.00</v>
          </cell>
          <cell r="S224" t="str">
            <v>0.00</v>
          </cell>
          <cell r="T224" t="str">
            <v>0.00</v>
          </cell>
          <cell r="U224" t="str">
            <v>0.00</v>
          </cell>
          <cell r="V224" t="str">
            <v>2083.87</v>
          </cell>
          <cell r="W224" t="str">
            <v>10000.00</v>
          </cell>
          <cell r="X224" t="str">
            <v>549.90</v>
          </cell>
          <cell r="Y224" t="str">
            <v>0.00</v>
          </cell>
          <cell r="Z224" t="str">
            <v>0.00</v>
          </cell>
          <cell r="AA224" t="str">
            <v>0.00</v>
          </cell>
          <cell r="AB224" t="str">
            <v>0.00</v>
          </cell>
          <cell r="AC224" t="str">
            <v>0.00</v>
          </cell>
          <cell r="AD224" t="str">
            <v>0.00</v>
          </cell>
          <cell r="AE224" t="str">
            <v>0.00</v>
          </cell>
          <cell r="AF224" t="str">
            <v>0.00</v>
          </cell>
          <cell r="AG224" t="str">
            <v>100%</v>
          </cell>
          <cell r="AH224" t="str">
            <v>0.00</v>
          </cell>
          <cell r="AI224" t="str">
            <v>0.00</v>
          </cell>
          <cell r="AJ224" t="str">
            <v>3%</v>
          </cell>
          <cell r="AK224" t="str">
            <v>0.00</v>
          </cell>
          <cell r="AL224" t="str">
            <v>0.00</v>
          </cell>
          <cell r="AM224" t="str">
            <v>0.00</v>
          </cell>
          <cell r="AN224" t="str">
            <v>0.00</v>
          </cell>
          <cell r="AO224" t="str">
            <v>0.00</v>
          </cell>
        </row>
        <row r="225">
          <cell r="B225" t="str">
            <v>米新</v>
          </cell>
          <cell r="C225" t="str">
            <v>居民身份证</v>
          </cell>
          <cell r="D225" t="str">
            <v>650102196509262131</v>
          </cell>
          <cell r="E225" t="str">
            <v>650102196509262131</v>
          </cell>
          <cell r="F225" t="str">
            <v>否</v>
          </cell>
          <cell r="G225" t="str">
            <v>正常工资薪金</v>
          </cell>
          <cell r="H225" t="str">
            <v>4000.00</v>
          </cell>
          <cell r="I225" t="str">
            <v>0.00</v>
          </cell>
          <cell r="J225" t="str">
            <v>0.00</v>
          </cell>
          <cell r="K225" t="str">
            <v>5000.00</v>
          </cell>
          <cell r="L225" t="str">
            <v>0.00</v>
          </cell>
          <cell r="M225" t="str">
            <v>0.00</v>
          </cell>
          <cell r="N225" t="str">
            <v>0.00</v>
          </cell>
          <cell r="O225" t="str">
            <v>0.00</v>
          </cell>
          <cell r="P225" t="str">
            <v>0.00</v>
          </cell>
          <cell r="Q225" t="str">
            <v>0.00</v>
          </cell>
          <cell r="R225" t="str">
            <v>0.00</v>
          </cell>
          <cell r="S225" t="str">
            <v>0.00</v>
          </cell>
          <cell r="T225" t="str">
            <v>0.00</v>
          </cell>
          <cell r="U225" t="str">
            <v>0.00</v>
          </cell>
          <cell r="V225" t="str">
            <v>12000.00</v>
          </cell>
          <cell r="W225" t="str">
            <v>20000.00</v>
          </cell>
          <cell r="X225" t="str">
            <v>0.00</v>
          </cell>
          <cell r="Y225" t="str">
            <v>0.00</v>
          </cell>
          <cell r="Z225" t="str">
            <v>0.00</v>
          </cell>
          <cell r="AA225" t="str">
            <v>0.00</v>
          </cell>
          <cell r="AB225" t="str">
            <v>0.00</v>
          </cell>
          <cell r="AC225" t="str">
            <v>0.00</v>
          </cell>
          <cell r="AD225" t="str">
            <v>0.00</v>
          </cell>
          <cell r="AE225" t="str">
            <v>0.00</v>
          </cell>
          <cell r="AF225" t="str">
            <v>0.00</v>
          </cell>
          <cell r="AG225" t="str">
            <v>100%</v>
          </cell>
          <cell r="AH225" t="str">
            <v>0.00</v>
          </cell>
          <cell r="AI225" t="str">
            <v>0.00</v>
          </cell>
          <cell r="AJ225" t="str">
            <v>3%</v>
          </cell>
          <cell r="AK225" t="str">
            <v>0.00</v>
          </cell>
          <cell r="AL225" t="str">
            <v>0.00</v>
          </cell>
          <cell r="AM225" t="str">
            <v>0.00</v>
          </cell>
          <cell r="AN225" t="str">
            <v>0.00</v>
          </cell>
          <cell r="AO225" t="str">
            <v>0.00</v>
          </cell>
        </row>
        <row r="226">
          <cell r="B226" t="str">
            <v>马兰</v>
          </cell>
          <cell r="C226" t="str">
            <v>居民身份证</v>
          </cell>
          <cell r="D226" t="str">
            <v>650108197104091023</v>
          </cell>
          <cell r="E226" t="str">
            <v>650108197104091023</v>
          </cell>
          <cell r="F226" t="str">
            <v>否</v>
          </cell>
          <cell r="G226" t="str">
            <v>正常工资薪金</v>
          </cell>
          <cell r="H226" t="str">
            <v>3104.84</v>
          </cell>
          <cell r="I226" t="str">
            <v>0.00</v>
          </cell>
          <cell r="J226" t="str">
            <v>0.00</v>
          </cell>
          <cell r="K226" t="str">
            <v>5000.00</v>
          </cell>
          <cell r="L226" t="str">
            <v>0.00</v>
          </cell>
          <cell r="M226" t="str">
            <v>0.00</v>
          </cell>
          <cell r="N226" t="str">
            <v>0.00</v>
          </cell>
          <cell r="O226" t="str">
            <v>0.00</v>
          </cell>
          <cell r="P226" t="str">
            <v>0.00</v>
          </cell>
          <cell r="Q226" t="str">
            <v>0.00</v>
          </cell>
          <cell r="R226" t="str">
            <v>0.00</v>
          </cell>
          <cell r="S226" t="str">
            <v>0.00</v>
          </cell>
          <cell r="T226" t="str">
            <v>0.00</v>
          </cell>
          <cell r="U226" t="str">
            <v>0.00</v>
          </cell>
          <cell r="V226" t="str">
            <v>29397.58</v>
          </cell>
          <cell r="W226" t="str">
            <v>40000.00</v>
          </cell>
          <cell r="X226" t="str">
            <v>0.00</v>
          </cell>
          <cell r="Y226" t="str">
            <v>0.00</v>
          </cell>
          <cell r="Z226" t="str">
            <v>0.00</v>
          </cell>
          <cell r="AA226" t="str">
            <v>0.00</v>
          </cell>
          <cell r="AB226" t="str">
            <v>0.00</v>
          </cell>
          <cell r="AC226" t="str">
            <v>0.00</v>
          </cell>
          <cell r="AD226" t="str">
            <v>0.00</v>
          </cell>
          <cell r="AE226" t="str">
            <v>0.00</v>
          </cell>
          <cell r="AF226" t="str">
            <v>0.00</v>
          </cell>
          <cell r="AG226" t="str">
            <v>100%</v>
          </cell>
          <cell r="AH226" t="str">
            <v>0.00</v>
          </cell>
          <cell r="AI226" t="str">
            <v>0.00</v>
          </cell>
          <cell r="AJ226" t="str">
            <v>3%</v>
          </cell>
          <cell r="AK226" t="str">
            <v>0.00</v>
          </cell>
          <cell r="AL226" t="str">
            <v>0.00</v>
          </cell>
          <cell r="AM226" t="str">
            <v>0.00</v>
          </cell>
          <cell r="AN226" t="str">
            <v>0.00</v>
          </cell>
          <cell r="AO226" t="str">
            <v>0.00</v>
          </cell>
        </row>
        <row r="227">
          <cell r="B227" t="str">
            <v>阿丽亚·阿里木</v>
          </cell>
          <cell r="C227" t="str">
            <v>居民身份证</v>
          </cell>
          <cell r="D227" t="str">
            <v>652123198502030023</v>
          </cell>
          <cell r="E227" t="str">
            <v>652123198502030023</v>
          </cell>
          <cell r="F227" t="str">
            <v>否</v>
          </cell>
          <cell r="G227" t="str">
            <v>正常工资薪金</v>
          </cell>
          <cell r="H227" t="str">
            <v>2682.58</v>
          </cell>
          <cell r="I227" t="str">
            <v>0.00</v>
          </cell>
          <cell r="J227" t="str">
            <v>0.00</v>
          </cell>
          <cell r="K227" t="str">
            <v>5000.00</v>
          </cell>
          <cell r="L227" t="str">
            <v>399.92</v>
          </cell>
          <cell r="M227" t="str">
            <v>124.98</v>
          </cell>
          <cell r="N227" t="str">
            <v>25.00</v>
          </cell>
          <cell r="O227" t="str">
            <v>0.00</v>
          </cell>
          <cell r="P227" t="str">
            <v>0.00</v>
          </cell>
          <cell r="Q227" t="str">
            <v>0.00</v>
          </cell>
          <cell r="R227" t="str">
            <v>0.00</v>
          </cell>
          <cell r="S227" t="str">
            <v>0.00</v>
          </cell>
          <cell r="T227" t="str">
            <v>0.00</v>
          </cell>
          <cell r="U227" t="str">
            <v>0.00</v>
          </cell>
          <cell r="V227" t="str">
            <v>2682.58</v>
          </cell>
          <cell r="W227" t="str">
            <v>10000.00</v>
          </cell>
          <cell r="X227" t="str">
            <v>549.90</v>
          </cell>
          <cell r="Y227" t="str">
            <v>0.00</v>
          </cell>
          <cell r="Z227" t="str">
            <v>0.00</v>
          </cell>
          <cell r="AA227" t="str">
            <v>0.00</v>
          </cell>
          <cell r="AB227" t="str">
            <v>0.00</v>
          </cell>
          <cell r="AC227" t="str">
            <v>0.00</v>
          </cell>
          <cell r="AD227" t="str">
            <v>0.00</v>
          </cell>
          <cell r="AE227" t="str">
            <v>0.00</v>
          </cell>
          <cell r="AF227" t="str">
            <v>0.00</v>
          </cell>
          <cell r="AG227" t="str">
            <v>100%</v>
          </cell>
          <cell r="AH227" t="str">
            <v>0.00</v>
          </cell>
          <cell r="AI227" t="str">
            <v>0.00</v>
          </cell>
          <cell r="AJ227" t="str">
            <v>3%</v>
          </cell>
          <cell r="AK227" t="str">
            <v>0.00</v>
          </cell>
          <cell r="AL227" t="str">
            <v>0.00</v>
          </cell>
          <cell r="AM227" t="str">
            <v>0.00</v>
          </cell>
          <cell r="AN227" t="str">
            <v>0.00</v>
          </cell>
          <cell r="AO227" t="str">
            <v>0.00</v>
          </cell>
        </row>
        <row r="228">
          <cell r="B228" t="str">
            <v>寇亚蓉</v>
          </cell>
          <cell r="C228" t="str">
            <v>居民身份证</v>
          </cell>
          <cell r="D228" t="str">
            <v>652302198102102066</v>
          </cell>
          <cell r="E228" t="str">
            <v>652302198102102066</v>
          </cell>
          <cell r="F228" t="str">
            <v>否</v>
          </cell>
          <cell r="G228" t="str">
            <v>正常工资薪金</v>
          </cell>
          <cell r="H228" t="str">
            <v>3500.00</v>
          </cell>
          <cell r="I228" t="str">
            <v>0.00</v>
          </cell>
          <cell r="J228" t="str">
            <v>0.00</v>
          </cell>
          <cell r="K228" t="str">
            <v>5000.00</v>
          </cell>
          <cell r="L228" t="str">
            <v>0.00</v>
          </cell>
          <cell r="M228" t="str">
            <v>0.00</v>
          </cell>
          <cell r="N228" t="str">
            <v>0.00</v>
          </cell>
          <cell r="O228" t="str">
            <v>0.00</v>
          </cell>
          <cell r="P228" t="str">
            <v>0.00</v>
          </cell>
          <cell r="Q228" t="str">
            <v>0.00</v>
          </cell>
          <cell r="R228" t="str">
            <v>0.00</v>
          </cell>
          <cell r="S228" t="str">
            <v>0.00</v>
          </cell>
          <cell r="T228" t="str">
            <v>0.00</v>
          </cell>
          <cell r="U228" t="str">
            <v>0.00</v>
          </cell>
          <cell r="V228" t="str">
            <v>11783.33</v>
          </cell>
          <cell r="W228" t="str">
            <v>25000.00</v>
          </cell>
          <cell r="X228" t="str">
            <v>0.00</v>
          </cell>
          <cell r="Y228" t="str">
            <v>0.00</v>
          </cell>
          <cell r="Z228" t="str">
            <v>0.00</v>
          </cell>
          <cell r="AA228" t="str">
            <v>0.00</v>
          </cell>
          <cell r="AB228" t="str">
            <v>0.00</v>
          </cell>
          <cell r="AC228" t="str">
            <v>0.00</v>
          </cell>
          <cell r="AD228" t="str">
            <v>0.00</v>
          </cell>
          <cell r="AE228" t="str">
            <v>0.00</v>
          </cell>
          <cell r="AF228" t="str">
            <v>0.00</v>
          </cell>
          <cell r="AG228" t="str">
            <v>100%</v>
          </cell>
          <cell r="AH228" t="str">
            <v>0.00</v>
          </cell>
          <cell r="AI228" t="str">
            <v>0.00</v>
          </cell>
          <cell r="AJ228" t="str">
            <v>3%</v>
          </cell>
          <cell r="AK228" t="str">
            <v>0.00</v>
          </cell>
          <cell r="AL228" t="str">
            <v>0.00</v>
          </cell>
          <cell r="AM228" t="str">
            <v>0.00</v>
          </cell>
          <cell r="AN228" t="str">
            <v>0.00</v>
          </cell>
          <cell r="AO228" t="str">
            <v>0.00</v>
          </cell>
        </row>
        <row r="229">
          <cell r="B229" t="str">
            <v>唐言泽</v>
          </cell>
          <cell r="C229" t="str">
            <v>居民身份证</v>
          </cell>
          <cell r="D229" t="str">
            <v>652323200205074311</v>
          </cell>
          <cell r="E229" t="str">
            <v>652323200205074311</v>
          </cell>
          <cell r="F229" t="str">
            <v>否</v>
          </cell>
          <cell r="G229" t="str">
            <v>正常工资薪金</v>
          </cell>
          <cell r="H229" t="str">
            <v>5385.00</v>
          </cell>
          <cell r="I229" t="str">
            <v>0.00</v>
          </cell>
          <cell r="J229" t="str">
            <v>0.00</v>
          </cell>
          <cell r="K229" t="str">
            <v>5000.00</v>
          </cell>
          <cell r="L229" t="str">
            <v>399.92</v>
          </cell>
          <cell r="M229" t="str">
            <v>124.98</v>
          </cell>
          <cell r="N229" t="str">
            <v>25.00</v>
          </cell>
          <cell r="O229" t="str">
            <v>0.00</v>
          </cell>
          <cell r="P229" t="str">
            <v>0.00</v>
          </cell>
          <cell r="Q229" t="str">
            <v>0.00</v>
          </cell>
          <cell r="R229" t="str">
            <v>0.00</v>
          </cell>
          <cell r="S229" t="str">
            <v>0.00</v>
          </cell>
          <cell r="T229" t="str">
            <v>0.00</v>
          </cell>
          <cell r="U229" t="str">
            <v>0.00</v>
          </cell>
          <cell r="V229" t="str">
            <v>36863.81</v>
          </cell>
          <cell r="W229" t="str">
            <v>40000.00</v>
          </cell>
          <cell r="X229" t="str">
            <v>4399.30</v>
          </cell>
          <cell r="Y229" t="str">
            <v>0.00</v>
          </cell>
          <cell r="Z229" t="str">
            <v>0.00</v>
          </cell>
          <cell r="AA229" t="str">
            <v>0.00</v>
          </cell>
          <cell r="AB229" t="str">
            <v>0.00</v>
          </cell>
          <cell r="AC229" t="str">
            <v>0.00</v>
          </cell>
          <cell r="AD229" t="str">
            <v>0.00</v>
          </cell>
          <cell r="AE229" t="str">
            <v>0.00</v>
          </cell>
          <cell r="AF229" t="str">
            <v>0.00</v>
          </cell>
          <cell r="AG229" t="str">
            <v>100%</v>
          </cell>
          <cell r="AH229" t="str">
            <v>0.00</v>
          </cell>
          <cell r="AI229" t="str">
            <v>0.00</v>
          </cell>
          <cell r="AJ229" t="str">
            <v>3%</v>
          </cell>
          <cell r="AK229" t="str">
            <v>0.00</v>
          </cell>
          <cell r="AL229" t="str">
            <v>0.00</v>
          </cell>
          <cell r="AM229" t="str">
            <v>0.00</v>
          </cell>
          <cell r="AN229" t="str">
            <v>0.00</v>
          </cell>
          <cell r="AO229" t="str">
            <v>0.00</v>
          </cell>
        </row>
        <row r="230">
          <cell r="B230" t="str">
            <v>马会</v>
          </cell>
          <cell r="C230" t="str">
            <v>居民身份证</v>
          </cell>
          <cell r="D230" t="str">
            <v>650108197306251021</v>
          </cell>
          <cell r="E230" t="str">
            <v>650108197306251021</v>
          </cell>
          <cell r="F230" t="str">
            <v>否</v>
          </cell>
          <cell r="G230" t="str">
            <v>正常工资薪金</v>
          </cell>
          <cell r="H230" t="str">
            <v>2935.48</v>
          </cell>
          <cell r="I230" t="str">
            <v>0.00</v>
          </cell>
          <cell r="J230" t="str">
            <v>0.00</v>
          </cell>
          <cell r="K230" t="str">
            <v>5000.00</v>
          </cell>
          <cell r="L230" t="str">
            <v>0.00</v>
          </cell>
          <cell r="M230" t="str">
            <v>0.00</v>
          </cell>
          <cell r="N230" t="str">
            <v>0.00</v>
          </cell>
          <cell r="O230" t="str">
            <v>0.00</v>
          </cell>
          <cell r="P230" t="str">
            <v>0.00</v>
          </cell>
          <cell r="Q230" t="str">
            <v>0.00</v>
          </cell>
          <cell r="R230" t="str">
            <v>0.00</v>
          </cell>
          <cell r="S230" t="str">
            <v>0.00</v>
          </cell>
          <cell r="T230" t="str">
            <v>0.00</v>
          </cell>
          <cell r="U230" t="str">
            <v>0.00</v>
          </cell>
          <cell r="V230" t="str">
            <v>13419.44</v>
          </cell>
          <cell r="W230" t="str">
            <v>25000.00</v>
          </cell>
          <cell r="X230" t="str">
            <v>0.00</v>
          </cell>
          <cell r="Y230" t="str">
            <v>0.00</v>
          </cell>
          <cell r="Z230" t="str">
            <v>0.00</v>
          </cell>
          <cell r="AA230" t="str">
            <v>0.00</v>
          </cell>
          <cell r="AB230" t="str">
            <v>0.00</v>
          </cell>
          <cell r="AC230" t="str">
            <v>0.00</v>
          </cell>
          <cell r="AD230" t="str">
            <v>0.00</v>
          </cell>
          <cell r="AE230" t="str">
            <v>0.00</v>
          </cell>
          <cell r="AF230" t="str">
            <v>0.00</v>
          </cell>
          <cell r="AG230" t="str">
            <v>100%</v>
          </cell>
          <cell r="AH230" t="str">
            <v>0.00</v>
          </cell>
          <cell r="AI230" t="str">
            <v>0.00</v>
          </cell>
          <cell r="AJ230" t="str">
            <v>3%</v>
          </cell>
          <cell r="AK230" t="str">
            <v>0.00</v>
          </cell>
          <cell r="AL230" t="str">
            <v>0.00</v>
          </cell>
          <cell r="AM230" t="str">
            <v>0.00</v>
          </cell>
          <cell r="AN230" t="str">
            <v>0.00</v>
          </cell>
          <cell r="AO230" t="str">
            <v>0.00</v>
          </cell>
        </row>
        <row r="231">
          <cell r="B231" t="str">
            <v>顾春立</v>
          </cell>
          <cell r="C231" t="str">
            <v>居民身份证</v>
          </cell>
          <cell r="D231" t="str">
            <v>412721197002223436</v>
          </cell>
          <cell r="E231" t="str">
            <v>412721197002223436</v>
          </cell>
          <cell r="F231" t="str">
            <v>否</v>
          </cell>
          <cell r="G231" t="str">
            <v>正常工资薪金</v>
          </cell>
          <cell r="H231" t="str">
            <v>5300.00</v>
          </cell>
          <cell r="I231" t="str">
            <v>0.00</v>
          </cell>
          <cell r="J231" t="str">
            <v>0.00</v>
          </cell>
          <cell r="K231" t="str">
            <v>5000.00</v>
          </cell>
          <cell r="L231" t="str">
            <v>0.00</v>
          </cell>
          <cell r="M231" t="str">
            <v>0.00</v>
          </cell>
          <cell r="N231" t="str">
            <v>0.00</v>
          </cell>
          <cell r="O231" t="str">
            <v>0.00</v>
          </cell>
          <cell r="P231" t="str">
            <v>0.00</v>
          </cell>
          <cell r="Q231" t="str">
            <v>0.00</v>
          </cell>
          <cell r="R231" t="str">
            <v>0.00</v>
          </cell>
          <cell r="S231" t="str">
            <v>0.00</v>
          </cell>
          <cell r="T231" t="str">
            <v>0.00</v>
          </cell>
          <cell r="U231" t="str">
            <v>0.00</v>
          </cell>
          <cell r="V231" t="str">
            <v>10600.00</v>
          </cell>
          <cell r="W231" t="str">
            <v>15000.00</v>
          </cell>
          <cell r="X231" t="str">
            <v>0.00</v>
          </cell>
          <cell r="Y231" t="str">
            <v>0.00</v>
          </cell>
          <cell r="Z231" t="str">
            <v>0.00</v>
          </cell>
          <cell r="AA231" t="str">
            <v>0.00</v>
          </cell>
          <cell r="AB231" t="str">
            <v>0.00</v>
          </cell>
          <cell r="AC231" t="str">
            <v>0.00</v>
          </cell>
          <cell r="AD231" t="str">
            <v>0.00</v>
          </cell>
          <cell r="AE231" t="str">
            <v>0.00</v>
          </cell>
          <cell r="AF231" t="str">
            <v>0.00</v>
          </cell>
          <cell r="AG231" t="str">
            <v>100%</v>
          </cell>
          <cell r="AH231" t="str">
            <v>0.00</v>
          </cell>
          <cell r="AI231" t="str">
            <v>0.00</v>
          </cell>
          <cell r="AJ231" t="str">
            <v>3%</v>
          </cell>
          <cell r="AK231" t="str">
            <v>0.00</v>
          </cell>
          <cell r="AL231" t="str">
            <v>0.00</v>
          </cell>
          <cell r="AM231" t="str">
            <v>0.00</v>
          </cell>
          <cell r="AN231" t="str">
            <v>0.00</v>
          </cell>
          <cell r="AO231" t="str">
            <v>0.00</v>
          </cell>
        </row>
        <row r="232">
          <cell r="B232" t="str">
            <v>刘凤兰</v>
          </cell>
          <cell r="C232" t="str">
            <v>居民身份证</v>
          </cell>
          <cell r="D232" t="str">
            <v>650103197111144021</v>
          </cell>
          <cell r="E232" t="str">
            <v>650103197111144021</v>
          </cell>
          <cell r="F232" t="str">
            <v>否</v>
          </cell>
          <cell r="G232" t="str">
            <v>正常工资薪金</v>
          </cell>
          <cell r="H232" t="str">
            <v>3200.00</v>
          </cell>
          <cell r="I232" t="str">
            <v>0.00</v>
          </cell>
          <cell r="J232" t="str">
            <v>0.00</v>
          </cell>
          <cell r="K232" t="str">
            <v>5000.00</v>
          </cell>
          <cell r="L232" t="str">
            <v>0.00</v>
          </cell>
          <cell r="M232" t="str">
            <v>0.00</v>
          </cell>
          <cell r="N232" t="str">
            <v>0.00</v>
          </cell>
          <cell r="O232" t="str">
            <v>0.00</v>
          </cell>
          <cell r="P232" t="str">
            <v>0.00</v>
          </cell>
          <cell r="Q232" t="str">
            <v>0.00</v>
          </cell>
          <cell r="R232" t="str">
            <v>0.00</v>
          </cell>
          <cell r="S232" t="str">
            <v>0.00</v>
          </cell>
          <cell r="T232" t="str">
            <v>0.00</v>
          </cell>
          <cell r="U232" t="str">
            <v>0.00</v>
          </cell>
          <cell r="V232" t="str">
            <v>6400.00</v>
          </cell>
          <cell r="W232" t="str">
            <v>15000.00</v>
          </cell>
          <cell r="X232" t="str">
            <v>0.00</v>
          </cell>
          <cell r="Y232" t="str">
            <v>0.00</v>
          </cell>
          <cell r="Z232" t="str">
            <v>0.00</v>
          </cell>
          <cell r="AA232" t="str">
            <v>0.00</v>
          </cell>
          <cell r="AB232" t="str">
            <v>0.00</v>
          </cell>
          <cell r="AC232" t="str">
            <v>0.00</v>
          </cell>
          <cell r="AD232" t="str">
            <v>0.00</v>
          </cell>
          <cell r="AE232" t="str">
            <v>0.00</v>
          </cell>
          <cell r="AF232" t="str">
            <v>0.00</v>
          </cell>
          <cell r="AG232" t="str">
            <v>100%</v>
          </cell>
          <cell r="AH232" t="str">
            <v>0.00</v>
          </cell>
          <cell r="AI232" t="str">
            <v>0.00</v>
          </cell>
          <cell r="AJ232" t="str">
            <v>3%</v>
          </cell>
          <cell r="AK232" t="str">
            <v>0.00</v>
          </cell>
          <cell r="AL232" t="str">
            <v>0.00</v>
          </cell>
          <cell r="AM232" t="str">
            <v>0.00</v>
          </cell>
          <cell r="AN232" t="str">
            <v>0.00</v>
          </cell>
          <cell r="AO232" t="str">
            <v>0.00</v>
          </cell>
        </row>
        <row r="233">
          <cell r="B233" t="str">
            <v>周培江</v>
          </cell>
          <cell r="C233" t="str">
            <v>居民身份证</v>
          </cell>
          <cell r="D233" t="str">
            <v>612133195812303316</v>
          </cell>
          <cell r="E233" t="str">
            <v>612133195812303316</v>
          </cell>
          <cell r="F233" t="str">
            <v>否</v>
          </cell>
          <cell r="G233" t="str">
            <v>正常工资薪金</v>
          </cell>
          <cell r="H233" t="str">
            <v>0.00</v>
          </cell>
          <cell r="I233" t="str">
            <v>0.00</v>
          </cell>
          <cell r="J233" t="str">
            <v>0.00</v>
          </cell>
          <cell r="K233" t="str">
            <v>5000.00</v>
          </cell>
          <cell r="L233" t="str">
            <v>0.00</v>
          </cell>
          <cell r="M233" t="str">
            <v>0.00</v>
          </cell>
          <cell r="N233" t="str">
            <v>0.00</v>
          </cell>
          <cell r="O233" t="str">
            <v>0.00</v>
          </cell>
          <cell r="P233" t="str">
            <v>0.00</v>
          </cell>
          <cell r="Q233" t="str">
            <v>0.00</v>
          </cell>
          <cell r="R233" t="str">
            <v>0.00</v>
          </cell>
          <cell r="S233" t="str">
            <v>0.00</v>
          </cell>
          <cell r="T233" t="str">
            <v>0.00</v>
          </cell>
          <cell r="U233" t="str">
            <v>0.00</v>
          </cell>
          <cell r="V233" t="str">
            <v>3400.00</v>
          </cell>
          <cell r="W233" t="str">
            <v>15000.00</v>
          </cell>
          <cell r="X233" t="str">
            <v>0.00</v>
          </cell>
          <cell r="Y233" t="str">
            <v>0.00</v>
          </cell>
          <cell r="Z233" t="str">
            <v>0.00</v>
          </cell>
          <cell r="AA233" t="str">
            <v>0.00</v>
          </cell>
          <cell r="AB233" t="str">
            <v>0.00</v>
          </cell>
          <cell r="AC233" t="str">
            <v>0.00</v>
          </cell>
          <cell r="AD233" t="str">
            <v>0.00</v>
          </cell>
          <cell r="AE233" t="str">
            <v>0.00</v>
          </cell>
          <cell r="AF233" t="str">
            <v>0.00</v>
          </cell>
          <cell r="AG233" t="str">
            <v>100%</v>
          </cell>
          <cell r="AH233" t="str">
            <v>0.00</v>
          </cell>
          <cell r="AI233" t="str">
            <v>0.00</v>
          </cell>
          <cell r="AJ233" t="str">
            <v>3%</v>
          </cell>
          <cell r="AK233" t="str">
            <v>0.00</v>
          </cell>
          <cell r="AL233" t="str">
            <v>0.00</v>
          </cell>
          <cell r="AM233" t="str">
            <v>0.00</v>
          </cell>
          <cell r="AN233" t="str">
            <v>0.00</v>
          </cell>
          <cell r="AO233" t="str">
            <v>0.00</v>
          </cell>
        </row>
        <row r="234">
          <cell r="B234" t="str">
            <v>张晓梅</v>
          </cell>
          <cell r="C234" t="str">
            <v>居民身份证</v>
          </cell>
          <cell r="D234" t="str">
            <v>650300197301132824</v>
          </cell>
          <cell r="E234" t="str">
            <v>650300197301132824</v>
          </cell>
          <cell r="F234" t="str">
            <v>否</v>
          </cell>
          <cell r="G234" t="str">
            <v>正常工资薪金</v>
          </cell>
          <cell r="H234" t="str">
            <v>2296.77</v>
          </cell>
          <cell r="I234" t="str">
            <v>0.00</v>
          </cell>
          <cell r="J234" t="str">
            <v>0.00</v>
          </cell>
          <cell r="K234" t="str">
            <v>5000.00</v>
          </cell>
          <cell r="L234" t="str">
            <v>0.00</v>
          </cell>
          <cell r="M234" t="str">
            <v>0.00</v>
          </cell>
          <cell r="N234" t="str">
            <v>0.00</v>
          </cell>
          <cell r="O234" t="str">
            <v>0.00</v>
          </cell>
          <cell r="P234" t="str">
            <v>0.00</v>
          </cell>
          <cell r="Q234" t="str">
            <v>0.00</v>
          </cell>
          <cell r="R234" t="str">
            <v>0.00</v>
          </cell>
          <cell r="S234" t="str">
            <v>0.00</v>
          </cell>
          <cell r="T234" t="str">
            <v>0.00</v>
          </cell>
          <cell r="U234" t="str">
            <v>0.00</v>
          </cell>
          <cell r="V234" t="str">
            <v>14807.77</v>
          </cell>
          <cell r="W234" t="str">
            <v>35000.00</v>
          </cell>
          <cell r="X234" t="str">
            <v>0.00</v>
          </cell>
          <cell r="Y234" t="str">
            <v>0.00</v>
          </cell>
          <cell r="Z234" t="str">
            <v>0.00</v>
          </cell>
          <cell r="AA234" t="str">
            <v>0.00</v>
          </cell>
          <cell r="AB234" t="str">
            <v>0.00</v>
          </cell>
          <cell r="AC234" t="str">
            <v>0.00</v>
          </cell>
          <cell r="AD234" t="str">
            <v>0.00</v>
          </cell>
          <cell r="AE234" t="str">
            <v>0.00</v>
          </cell>
          <cell r="AF234" t="str">
            <v>0.00</v>
          </cell>
          <cell r="AG234" t="str">
            <v>100%</v>
          </cell>
          <cell r="AH234" t="str">
            <v>0.00</v>
          </cell>
          <cell r="AI234" t="str">
            <v>0.00</v>
          </cell>
          <cell r="AJ234" t="str">
            <v>3%</v>
          </cell>
          <cell r="AK234" t="str">
            <v>0.00</v>
          </cell>
          <cell r="AL234" t="str">
            <v>0.00</v>
          </cell>
          <cell r="AM234" t="str">
            <v>0.00</v>
          </cell>
          <cell r="AN234" t="str">
            <v>0.00</v>
          </cell>
          <cell r="AO234" t="str">
            <v>0.00</v>
          </cell>
        </row>
        <row r="235">
          <cell r="B235" t="str">
            <v>安建梅</v>
          </cell>
          <cell r="C235" t="str">
            <v>居民身份证</v>
          </cell>
          <cell r="D235" t="str">
            <v>65410119730124098X</v>
          </cell>
          <cell r="E235" t="str">
            <v>65410119730124098X</v>
          </cell>
          <cell r="F235" t="str">
            <v>否</v>
          </cell>
          <cell r="G235" t="str">
            <v>正常工资薪金</v>
          </cell>
          <cell r="H235" t="str">
            <v>2630.32</v>
          </cell>
          <cell r="I235" t="str">
            <v>0.00</v>
          </cell>
          <cell r="J235" t="str">
            <v>0.00</v>
          </cell>
          <cell r="K235" t="str">
            <v>5000.00</v>
          </cell>
          <cell r="L235" t="str">
            <v>399.92</v>
          </cell>
          <cell r="M235" t="str">
            <v>124.98</v>
          </cell>
          <cell r="N235" t="str">
            <v>25.00</v>
          </cell>
          <cell r="O235" t="str">
            <v>0.00</v>
          </cell>
          <cell r="P235" t="str">
            <v>0.00</v>
          </cell>
          <cell r="Q235" t="str">
            <v>0.00</v>
          </cell>
          <cell r="R235" t="str">
            <v>0.00</v>
          </cell>
          <cell r="S235" t="str">
            <v>0.00</v>
          </cell>
          <cell r="T235" t="str">
            <v>0.00</v>
          </cell>
          <cell r="U235" t="str">
            <v>0.00</v>
          </cell>
          <cell r="V235" t="str">
            <v>2630.32</v>
          </cell>
          <cell r="W235" t="str">
            <v>10000.00</v>
          </cell>
          <cell r="X235" t="str">
            <v>549.90</v>
          </cell>
          <cell r="Y235" t="str">
            <v>0.00</v>
          </cell>
          <cell r="Z235" t="str">
            <v>0.00</v>
          </cell>
          <cell r="AA235" t="str">
            <v>0.00</v>
          </cell>
          <cell r="AB235" t="str">
            <v>0.00</v>
          </cell>
          <cell r="AC235" t="str">
            <v>0.00</v>
          </cell>
          <cell r="AD235" t="str">
            <v>0.00</v>
          </cell>
          <cell r="AE235" t="str">
            <v>0.00</v>
          </cell>
          <cell r="AF235" t="str">
            <v>0.00</v>
          </cell>
          <cell r="AG235" t="str">
            <v>100%</v>
          </cell>
          <cell r="AH235" t="str">
            <v>0.00</v>
          </cell>
          <cell r="AI235" t="str">
            <v>0.00</v>
          </cell>
          <cell r="AJ235" t="str">
            <v>3%</v>
          </cell>
          <cell r="AK235" t="str">
            <v>0.00</v>
          </cell>
          <cell r="AL235" t="str">
            <v>0.00</v>
          </cell>
          <cell r="AM235" t="str">
            <v>0.00</v>
          </cell>
          <cell r="AN235" t="str">
            <v>0.00</v>
          </cell>
          <cell r="AO235" t="str">
            <v>0.00</v>
          </cell>
        </row>
        <row r="236">
          <cell r="B236" t="str">
            <v>张佐娃</v>
          </cell>
          <cell r="C236" t="str">
            <v>居民身份证</v>
          </cell>
          <cell r="D236" t="str">
            <v>622424197010186120</v>
          </cell>
          <cell r="E236" t="str">
            <v>622424197010186120</v>
          </cell>
          <cell r="F236" t="str">
            <v>否</v>
          </cell>
          <cell r="G236" t="str">
            <v>正常工资薪金</v>
          </cell>
          <cell r="H236" t="str">
            <v>1400.00</v>
          </cell>
          <cell r="I236" t="str">
            <v>0.00</v>
          </cell>
          <cell r="J236" t="str">
            <v>0.00</v>
          </cell>
          <cell r="K236" t="str">
            <v>5000.00</v>
          </cell>
          <cell r="L236" t="str">
            <v>0.00</v>
          </cell>
          <cell r="M236" t="str">
            <v>0.00</v>
          </cell>
          <cell r="N236" t="str">
            <v>0.00</v>
          </cell>
          <cell r="O236" t="str">
            <v>0.00</v>
          </cell>
          <cell r="P236" t="str">
            <v>0.00</v>
          </cell>
          <cell r="Q236" t="str">
            <v>0.00</v>
          </cell>
          <cell r="R236" t="str">
            <v>0.00</v>
          </cell>
          <cell r="S236" t="str">
            <v>0.00</v>
          </cell>
          <cell r="T236" t="str">
            <v>0.00</v>
          </cell>
          <cell r="U236" t="str">
            <v>0.00</v>
          </cell>
          <cell r="V236" t="str">
            <v>4600.00</v>
          </cell>
          <cell r="W236" t="str">
            <v>15000.00</v>
          </cell>
          <cell r="X236" t="str">
            <v>0.00</v>
          </cell>
          <cell r="Y236" t="str">
            <v>0.00</v>
          </cell>
          <cell r="Z236" t="str">
            <v>0.00</v>
          </cell>
          <cell r="AA236" t="str">
            <v>0.00</v>
          </cell>
          <cell r="AB236" t="str">
            <v>0.00</v>
          </cell>
          <cell r="AC236" t="str">
            <v>0.00</v>
          </cell>
          <cell r="AD236" t="str">
            <v>0.00</v>
          </cell>
          <cell r="AE236" t="str">
            <v>0.00</v>
          </cell>
          <cell r="AF236" t="str">
            <v>0.00</v>
          </cell>
          <cell r="AG236" t="str">
            <v>100%</v>
          </cell>
          <cell r="AH236" t="str">
            <v>0.00</v>
          </cell>
          <cell r="AI236" t="str">
            <v>0.00</v>
          </cell>
          <cell r="AJ236" t="str">
            <v>3%</v>
          </cell>
          <cell r="AK236" t="str">
            <v>0.00</v>
          </cell>
          <cell r="AL236" t="str">
            <v>0.00</v>
          </cell>
          <cell r="AM236" t="str">
            <v>0.00</v>
          </cell>
          <cell r="AN236" t="str">
            <v>0.00</v>
          </cell>
          <cell r="AO236" t="str">
            <v>0.00</v>
          </cell>
        </row>
        <row r="237">
          <cell r="B237" t="str">
            <v>蒋国兵</v>
          </cell>
          <cell r="C237" t="str">
            <v>居民身份证</v>
          </cell>
          <cell r="D237" t="str">
            <v>650103197401171319</v>
          </cell>
          <cell r="E237" t="str">
            <v>650103197401171319</v>
          </cell>
          <cell r="F237" t="str">
            <v>否</v>
          </cell>
          <cell r="G237" t="str">
            <v>正常工资薪金</v>
          </cell>
          <cell r="H237" t="str">
            <v>3750.00</v>
          </cell>
          <cell r="I237" t="str">
            <v>0.00</v>
          </cell>
          <cell r="J237" t="str">
            <v>0.00</v>
          </cell>
          <cell r="K237" t="str">
            <v>5000.00</v>
          </cell>
          <cell r="L237" t="str">
            <v>399.92</v>
          </cell>
          <cell r="M237" t="str">
            <v>124.98</v>
          </cell>
          <cell r="N237" t="str">
            <v>25.00</v>
          </cell>
          <cell r="O237" t="str">
            <v>0.00</v>
          </cell>
          <cell r="P237" t="str">
            <v>0.00</v>
          </cell>
          <cell r="Q237" t="str">
            <v>0.00</v>
          </cell>
          <cell r="R237" t="str">
            <v>0.00</v>
          </cell>
          <cell r="S237" t="str">
            <v>0.00</v>
          </cell>
          <cell r="T237" t="str">
            <v>0.00</v>
          </cell>
          <cell r="U237" t="str">
            <v>0.00</v>
          </cell>
          <cell r="V237" t="str">
            <v>7500.00</v>
          </cell>
          <cell r="W237" t="str">
            <v>15000.00</v>
          </cell>
          <cell r="X237" t="str">
            <v>1099.80</v>
          </cell>
          <cell r="Y237" t="str">
            <v>0.00</v>
          </cell>
          <cell r="Z237" t="str">
            <v>0.00</v>
          </cell>
          <cell r="AA237" t="str">
            <v>0.00</v>
          </cell>
          <cell r="AB237" t="str">
            <v>0.00</v>
          </cell>
          <cell r="AC237" t="str">
            <v>0.00</v>
          </cell>
          <cell r="AD237" t="str">
            <v>0.00</v>
          </cell>
          <cell r="AE237" t="str">
            <v>0.00</v>
          </cell>
          <cell r="AF237" t="str">
            <v>0.00</v>
          </cell>
          <cell r="AG237" t="str">
            <v>100%</v>
          </cell>
          <cell r="AH237" t="str">
            <v>0.00</v>
          </cell>
          <cell r="AI237" t="str">
            <v>0.00</v>
          </cell>
          <cell r="AJ237" t="str">
            <v>3%</v>
          </cell>
          <cell r="AK237" t="str">
            <v>0.00</v>
          </cell>
          <cell r="AL237" t="str">
            <v>0.00</v>
          </cell>
          <cell r="AM237" t="str">
            <v>0.00</v>
          </cell>
          <cell r="AN237" t="str">
            <v>0.00</v>
          </cell>
          <cell r="AO237" t="str">
            <v>0.00</v>
          </cell>
        </row>
        <row r="238">
          <cell r="B238" t="str">
            <v>马晓英</v>
          </cell>
          <cell r="C238" t="str">
            <v>居民身份证</v>
          </cell>
          <cell r="D238" t="str">
            <v>652301197804084420</v>
          </cell>
          <cell r="E238" t="str">
            <v>652301197804084420</v>
          </cell>
          <cell r="F238" t="str">
            <v>否</v>
          </cell>
          <cell r="G238" t="str">
            <v>正常工资薪金</v>
          </cell>
          <cell r="H238" t="str">
            <v>790.32</v>
          </cell>
          <cell r="I238" t="str">
            <v>0.00</v>
          </cell>
          <cell r="J238" t="str">
            <v>0.00</v>
          </cell>
          <cell r="K238" t="str">
            <v>5000.00</v>
          </cell>
          <cell r="L238" t="str">
            <v>0.00</v>
          </cell>
          <cell r="M238" t="str">
            <v>0.00</v>
          </cell>
          <cell r="N238" t="str">
            <v>0.00</v>
          </cell>
          <cell r="O238" t="str">
            <v>0.00</v>
          </cell>
          <cell r="P238" t="str">
            <v>0.00</v>
          </cell>
          <cell r="Q238" t="str">
            <v>0.00</v>
          </cell>
          <cell r="R238" t="str">
            <v>0.00</v>
          </cell>
          <cell r="S238" t="str">
            <v>0.00</v>
          </cell>
          <cell r="T238" t="str">
            <v>0.00</v>
          </cell>
          <cell r="U238" t="str">
            <v>0.00</v>
          </cell>
          <cell r="V238" t="str">
            <v>7112.90</v>
          </cell>
          <cell r="W238" t="str">
            <v>20000.00</v>
          </cell>
          <cell r="X238" t="str">
            <v>0.00</v>
          </cell>
          <cell r="Y238" t="str">
            <v>0.00</v>
          </cell>
          <cell r="Z238" t="str">
            <v>0.00</v>
          </cell>
          <cell r="AA238" t="str">
            <v>0.00</v>
          </cell>
          <cell r="AB238" t="str">
            <v>0.00</v>
          </cell>
          <cell r="AC238" t="str">
            <v>0.00</v>
          </cell>
          <cell r="AD238" t="str">
            <v>0.00</v>
          </cell>
          <cell r="AE238" t="str">
            <v>0.00</v>
          </cell>
          <cell r="AF238" t="str">
            <v>0.00</v>
          </cell>
          <cell r="AG238" t="str">
            <v>100%</v>
          </cell>
          <cell r="AH238" t="str">
            <v>0.00</v>
          </cell>
          <cell r="AI238" t="str">
            <v>0.00</v>
          </cell>
          <cell r="AJ238" t="str">
            <v>3%</v>
          </cell>
          <cell r="AK238" t="str">
            <v>0.00</v>
          </cell>
          <cell r="AL238" t="str">
            <v>0.00</v>
          </cell>
          <cell r="AM238" t="str">
            <v>0.00</v>
          </cell>
          <cell r="AN238" t="str">
            <v>0.00</v>
          </cell>
          <cell r="AO238" t="str">
            <v>0.00</v>
          </cell>
        </row>
        <row r="239">
          <cell r="B239" t="str">
            <v>贾勇</v>
          </cell>
          <cell r="C239" t="str">
            <v>居民身份证</v>
          </cell>
          <cell r="D239" t="str">
            <v>650103197010180613</v>
          </cell>
          <cell r="E239" t="str">
            <v>650103197010180613</v>
          </cell>
          <cell r="F239" t="str">
            <v>否</v>
          </cell>
          <cell r="G239" t="str">
            <v>正常工资薪金</v>
          </cell>
          <cell r="H239" t="str">
            <v>3305.81</v>
          </cell>
          <cell r="I239" t="str">
            <v>0.00</v>
          </cell>
          <cell r="J239" t="str">
            <v>0.00</v>
          </cell>
          <cell r="K239" t="str">
            <v>5000.00</v>
          </cell>
          <cell r="L239" t="str">
            <v>399.92</v>
          </cell>
          <cell r="M239" t="str">
            <v>124.98</v>
          </cell>
          <cell r="N239" t="str">
            <v>25.00</v>
          </cell>
          <cell r="O239" t="str">
            <v>0.00</v>
          </cell>
          <cell r="P239" t="str">
            <v>0.00</v>
          </cell>
          <cell r="Q239" t="str">
            <v>0.00</v>
          </cell>
          <cell r="R239" t="str">
            <v>0.00</v>
          </cell>
          <cell r="S239" t="str">
            <v>0.00</v>
          </cell>
          <cell r="T239" t="str">
            <v>0.00</v>
          </cell>
          <cell r="U239" t="str">
            <v>0.00</v>
          </cell>
          <cell r="V239" t="str">
            <v>3305.81</v>
          </cell>
          <cell r="W239" t="str">
            <v>10000.00</v>
          </cell>
          <cell r="X239" t="str">
            <v>549.90</v>
          </cell>
          <cell r="Y239" t="str">
            <v>0.00</v>
          </cell>
          <cell r="Z239" t="str">
            <v>0.00</v>
          </cell>
          <cell r="AA239" t="str">
            <v>0.00</v>
          </cell>
          <cell r="AB239" t="str">
            <v>0.00</v>
          </cell>
          <cell r="AC239" t="str">
            <v>0.00</v>
          </cell>
          <cell r="AD239" t="str">
            <v>0.00</v>
          </cell>
          <cell r="AE239" t="str">
            <v>0.00</v>
          </cell>
          <cell r="AF239" t="str">
            <v>0.00</v>
          </cell>
          <cell r="AG239" t="str">
            <v>100%</v>
          </cell>
          <cell r="AH239" t="str">
            <v>0.00</v>
          </cell>
          <cell r="AI239" t="str">
            <v>0.00</v>
          </cell>
          <cell r="AJ239" t="str">
            <v>3%</v>
          </cell>
          <cell r="AK239" t="str">
            <v>0.00</v>
          </cell>
          <cell r="AL239" t="str">
            <v>0.00</v>
          </cell>
          <cell r="AM239" t="str">
            <v>0.00</v>
          </cell>
          <cell r="AN239" t="str">
            <v>0.00</v>
          </cell>
          <cell r="AO239" t="str">
            <v>0.00</v>
          </cell>
        </row>
        <row r="240">
          <cell r="B240" t="str">
            <v>刘国军</v>
          </cell>
          <cell r="C240" t="str">
            <v>居民身份证</v>
          </cell>
          <cell r="D240" t="str">
            <v>622727196501233594</v>
          </cell>
          <cell r="E240" t="str">
            <v>622727196501233594</v>
          </cell>
          <cell r="F240" t="str">
            <v>否</v>
          </cell>
          <cell r="G240" t="str">
            <v>正常工资薪金</v>
          </cell>
          <cell r="H240" t="str">
            <v>5000.00</v>
          </cell>
          <cell r="I240" t="str">
            <v>0.00</v>
          </cell>
          <cell r="J240" t="str">
            <v>0.00</v>
          </cell>
          <cell r="K240" t="str">
            <v>5000.00</v>
          </cell>
          <cell r="L240" t="str">
            <v>0.00</v>
          </cell>
          <cell r="M240" t="str">
            <v>0.00</v>
          </cell>
          <cell r="N240" t="str">
            <v>0.00</v>
          </cell>
          <cell r="O240" t="str">
            <v>0.00</v>
          </cell>
          <cell r="P240" t="str">
            <v>0.00</v>
          </cell>
          <cell r="Q240" t="str">
            <v>0.00</v>
          </cell>
          <cell r="R240" t="str">
            <v>0.00</v>
          </cell>
          <cell r="S240" t="str">
            <v>0.00</v>
          </cell>
          <cell r="T240" t="str">
            <v>0.00</v>
          </cell>
          <cell r="U240" t="str">
            <v>0.00</v>
          </cell>
          <cell r="V240" t="str">
            <v>8500.00</v>
          </cell>
          <cell r="W240" t="str">
            <v>15000.00</v>
          </cell>
          <cell r="X240" t="str">
            <v>0.00</v>
          </cell>
          <cell r="Y240" t="str">
            <v>0.00</v>
          </cell>
          <cell r="Z240" t="str">
            <v>0.00</v>
          </cell>
          <cell r="AA240" t="str">
            <v>0.00</v>
          </cell>
          <cell r="AB240" t="str">
            <v>0.00</v>
          </cell>
          <cell r="AC240" t="str">
            <v>0.00</v>
          </cell>
          <cell r="AD240" t="str">
            <v>0.00</v>
          </cell>
          <cell r="AE240" t="str">
            <v>0.00</v>
          </cell>
          <cell r="AF240" t="str">
            <v>0.00</v>
          </cell>
          <cell r="AG240" t="str">
            <v>100%</v>
          </cell>
          <cell r="AH240" t="str">
            <v>0.00</v>
          </cell>
          <cell r="AI240" t="str">
            <v>0.00</v>
          </cell>
          <cell r="AJ240" t="str">
            <v>3%</v>
          </cell>
          <cell r="AK240" t="str">
            <v>0.00</v>
          </cell>
          <cell r="AL240" t="str">
            <v>0.00</v>
          </cell>
          <cell r="AM240" t="str">
            <v>0.00</v>
          </cell>
          <cell r="AN240" t="str">
            <v>0.00</v>
          </cell>
          <cell r="AO240" t="str">
            <v>0.00</v>
          </cell>
        </row>
        <row r="241">
          <cell r="B241" t="str">
            <v>黄亮</v>
          </cell>
          <cell r="C241" t="str">
            <v>居民身份证</v>
          </cell>
          <cell r="D241" t="str">
            <v>652523197810240513</v>
          </cell>
          <cell r="E241" t="str">
            <v>652523197810240513</v>
          </cell>
          <cell r="F241" t="str">
            <v>否</v>
          </cell>
          <cell r="G241" t="str">
            <v>正常工资薪金</v>
          </cell>
          <cell r="H241" t="str">
            <v>2000.00</v>
          </cell>
          <cell r="I241" t="str">
            <v>0.00</v>
          </cell>
          <cell r="J241" t="str">
            <v>0.00</v>
          </cell>
          <cell r="K241" t="str">
            <v>5000.00</v>
          </cell>
          <cell r="L241" t="str">
            <v>399.92</v>
          </cell>
          <cell r="M241" t="str">
            <v>124.98</v>
          </cell>
          <cell r="N241" t="str">
            <v>25.00</v>
          </cell>
          <cell r="O241" t="str">
            <v>0.00</v>
          </cell>
          <cell r="P241" t="str">
            <v>0.00</v>
          </cell>
          <cell r="Q241" t="str">
            <v>0.00</v>
          </cell>
          <cell r="R241" t="str">
            <v>0.00</v>
          </cell>
          <cell r="S241" t="str">
            <v>0.00</v>
          </cell>
          <cell r="T241" t="str">
            <v>0.00</v>
          </cell>
          <cell r="U241" t="str">
            <v>0.00</v>
          </cell>
          <cell r="V241" t="str">
            <v>4000.00</v>
          </cell>
          <cell r="W241" t="str">
            <v>15000.00</v>
          </cell>
          <cell r="X241" t="str">
            <v>1099.80</v>
          </cell>
          <cell r="Y241" t="str">
            <v>0.00</v>
          </cell>
          <cell r="Z241" t="str">
            <v>0.00</v>
          </cell>
          <cell r="AA241" t="str">
            <v>0.00</v>
          </cell>
          <cell r="AB241" t="str">
            <v>0.00</v>
          </cell>
          <cell r="AC241" t="str">
            <v>0.00</v>
          </cell>
          <cell r="AD241" t="str">
            <v>0.00</v>
          </cell>
          <cell r="AE241" t="str">
            <v>0.00</v>
          </cell>
          <cell r="AF241" t="str">
            <v>0.00</v>
          </cell>
          <cell r="AG241" t="str">
            <v>100%</v>
          </cell>
          <cell r="AH241" t="str">
            <v>0.00</v>
          </cell>
          <cell r="AI241" t="str">
            <v>0.00</v>
          </cell>
          <cell r="AJ241" t="str">
            <v>3%</v>
          </cell>
          <cell r="AK241" t="str">
            <v>0.00</v>
          </cell>
          <cell r="AL241" t="str">
            <v>0.00</v>
          </cell>
          <cell r="AM241" t="str">
            <v>0.00</v>
          </cell>
          <cell r="AN241" t="str">
            <v>0.00</v>
          </cell>
          <cell r="AO241" t="str">
            <v>0.00</v>
          </cell>
        </row>
        <row r="242">
          <cell r="B242" t="str">
            <v>田玉芬</v>
          </cell>
          <cell r="C242" t="str">
            <v>居民身份证</v>
          </cell>
          <cell r="D242" t="str">
            <v>650108196409211028</v>
          </cell>
          <cell r="E242" t="str">
            <v>650108196409211028</v>
          </cell>
          <cell r="F242" t="str">
            <v>否</v>
          </cell>
          <cell r="G242" t="str">
            <v>正常工资薪金</v>
          </cell>
          <cell r="H242" t="str">
            <v>3217.74</v>
          </cell>
          <cell r="I242" t="str">
            <v>0.00</v>
          </cell>
          <cell r="J242" t="str">
            <v>0.00</v>
          </cell>
          <cell r="K242" t="str">
            <v>5000.00</v>
          </cell>
          <cell r="L242" t="str">
            <v>0.00</v>
          </cell>
          <cell r="M242" t="str">
            <v>0.00</v>
          </cell>
          <cell r="N242" t="str">
            <v>0.00</v>
          </cell>
          <cell r="O242" t="str">
            <v>0.00</v>
          </cell>
          <cell r="P242" t="str">
            <v>0.00</v>
          </cell>
          <cell r="Q242" t="str">
            <v>0.00</v>
          </cell>
          <cell r="R242" t="str">
            <v>0.00</v>
          </cell>
          <cell r="S242" t="str">
            <v>0.00</v>
          </cell>
          <cell r="T242" t="str">
            <v>0.00</v>
          </cell>
          <cell r="U242" t="str">
            <v>0.00</v>
          </cell>
          <cell r="V242" t="str">
            <v>27987.48</v>
          </cell>
          <cell r="W242" t="str">
            <v>40000.00</v>
          </cell>
          <cell r="X242" t="str">
            <v>0.00</v>
          </cell>
          <cell r="Y242" t="str">
            <v>0.00</v>
          </cell>
          <cell r="Z242" t="str">
            <v>0.00</v>
          </cell>
          <cell r="AA242" t="str">
            <v>0.00</v>
          </cell>
          <cell r="AB242" t="str">
            <v>0.00</v>
          </cell>
          <cell r="AC242" t="str">
            <v>0.00</v>
          </cell>
          <cell r="AD242" t="str">
            <v>0.00</v>
          </cell>
          <cell r="AE242" t="str">
            <v>0.00</v>
          </cell>
          <cell r="AF242" t="str">
            <v>0.00</v>
          </cell>
          <cell r="AG242" t="str">
            <v>100%</v>
          </cell>
          <cell r="AH242" t="str">
            <v>0.00</v>
          </cell>
          <cell r="AI242" t="str">
            <v>0.00</v>
          </cell>
          <cell r="AJ242" t="str">
            <v>3%</v>
          </cell>
          <cell r="AK242" t="str">
            <v>0.00</v>
          </cell>
          <cell r="AL242" t="str">
            <v>0.00</v>
          </cell>
          <cell r="AM242" t="str">
            <v>0.00</v>
          </cell>
          <cell r="AN242" t="str">
            <v>0.00</v>
          </cell>
          <cell r="AO242" t="str">
            <v>0.00</v>
          </cell>
        </row>
        <row r="243">
          <cell r="B243" t="str">
            <v>雷秀梅</v>
          </cell>
          <cell r="C243" t="str">
            <v>居民身份证</v>
          </cell>
          <cell r="D243" t="str">
            <v>370725197207133304</v>
          </cell>
          <cell r="E243" t="str">
            <v>370725197207133304</v>
          </cell>
          <cell r="F243" t="str">
            <v>否</v>
          </cell>
          <cell r="G243" t="str">
            <v>正常工资薪金</v>
          </cell>
          <cell r="H243" t="str">
            <v>3200.00</v>
          </cell>
          <cell r="I243" t="str">
            <v>0.00</v>
          </cell>
          <cell r="J243" t="str">
            <v>0.00</v>
          </cell>
          <cell r="K243" t="str">
            <v>5000.00</v>
          </cell>
          <cell r="L243" t="str">
            <v>0.00</v>
          </cell>
          <cell r="M243" t="str">
            <v>0.00</v>
          </cell>
          <cell r="N243" t="str">
            <v>0.00</v>
          </cell>
          <cell r="O243" t="str">
            <v>0.00</v>
          </cell>
          <cell r="P243" t="str">
            <v>0.00</v>
          </cell>
          <cell r="Q243" t="str">
            <v>0.00</v>
          </cell>
          <cell r="R243" t="str">
            <v>0.00</v>
          </cell>
          <cell r="S243" t="str">
            <v>0.00</v>
          </cell>
          <cell r="T243" t="str">
            <v>0.00</v>
          </cell>
          <cell r="U243" t="str">
            <v>0.00</v>
          </cell>
          <cell r="V243" t="str">
            <v>6400.00</v>
          </cell>
          <cell r="W243" t="str">
            <v>15000.00</v>
          </cell>
          <cell r="X243" t="str">
            <v>0.00</v>
          </cell>
          <cell r="Y243" t="str">
            <v>0.00</v>
          </cell>
          <cell r="Z243" t="str">
            <v>0.00</v>
          </cell>
          <cell r="AA243" t="str">
            <v>0.00</v>
          </cell>
          <cell r="AB243" t="str">
            <v>0.00</v>
          </cell>
          <cell r="AC243" t="str">
            <v>0.00</v>
          </cell>
          <cell r="AD243" t="str">
            <v>0.00</v>
          </cell>
          <cell r="AE243" t="str">
            <v>0.00</v>
          </cell>
          <cell r="AF243" t="str">
            <v>0.00</v>
          </cell>
          <cell r="AG243" t="str">
            <v>100%</v>
          </cell>
          <cell r="AH243" t="str">
            <v>0.00</v>
          </cell>
          <cell r="AI243" t="str">
            <v>0.00</v>
          </cell>
          <cell r="AJ243" t="str">
            <v>3%</v>
          </cell>
          <cell r="AK243" t="str">
            <v>0.00</v>
          </cell>
          <cell r="AL243" t="str">
            <v>0.00</v>
          </cell>
          <cell r="AM243" t="str">
            <v>0.00</v>
          </cell>
          <cell r="AN243" t="str">
            <v>0.00</v>
          </cell>
          <cell r="AO243" t="str">
            <v>0.00</v>
          </cell>
        </row>
        <row r="244">
          <cell r="B244" t="str">
            <v>赵小可</v>
          </cell>
          <cell r="C244" t="str">
            <v>居民身份证</v>
          </cell>
          <cell r="D244" t="str">
            <v>411082198210277226</v>
          </cell>
          <cell r="E244" t="str">
            <v>411082198210277226</v>
          </cell>
          <cell r="F244" t="str">
            <v>否</v>
          </cell>
          <cell r="G244" t="str">
            <v>正常工资薪金</v>
          </cell>
          <cell r="H244" t="str">
            <v>3612.90</v>
          </cell>
          <cell r="I244" t="str">
            <v>0.00</v>
          </cell>
          <cell r="J244" t="str">
            <v>0.00</v>
          </cell>
          <cell r="K244" t="str">
            <v>5000.00</v>
          </cell>
          <cell r="L244" t="str">
            <v>399.92</v>
          </cell>
          <cell r="M244" t="str">
            <v>124.98</v>
          </cell>
          <cell r="N244" t="str">
            <v>25.00</v>
          </cell>
          <cell r="O244" t="str">
            <v>0.00</v>
          </cell>
          <cell r="P244" t="str">
            <v>0.00</v>
          </cell>
          <cell r="Q244" t="str">
            <v>0.00</v>
          </cell>
          <cell r="R244" t="str">
            <v>0.00</v>
          </cell>
          <cell r="S244" t="str">
            <v>0.00</v>
          </cell>
          <cell r="T244" t="str">
            <v>0.00</v>
          </cell>
          <cell r="U244" t="str">
            <v>0.00</v>
          </cell>
          <cell r="V244" t="str">
            <v>3612.90</v>
          </cell>
          <cell r="W244" t="str">
            <v>10000.00</v>
          </cell>
          <cell r="X244" t="str">
            <v>549.90</v>
          </cell>
          <cell r="Y244" t="str">
            <v>0.00</v>
          </cell>
          <cell r="Z244" t="str">
            <v>0.00</v>
          </cell>
          <cell r="AA244" t="str">
            <v>0.00</v>
          </cell>
          <cell r="AB244" t="str">
            <v>0.00</v>
          </cell>
          <cell r="AC244" t="str">
            <v>0.00</v>
          </cell>
          <cell r="AD244" t="str">
            <v>0.00</v>
          </cell>
          <cell r="AE244" t="str">
            <v>0.00</v>
          </cell>
          <cell r="AF244" t="str">
            <v>0.00</v>
          </cell>
          <cell r="AG244" t="str">
            <v>100%</v>
          </cell>
          <cell r="AH244" t="str">
            <v>0.00</v>
          </cell>
          <cell r="AI244" t="str">
            <v>0.00</v>
          </cell>
          <cell r="AJ244" t="str">
            <v>3%</v>
          </cell>
          <cell r="AK244" t="str">
            <v>0.00</v>
          </cell>
          <cell r="AL244" t="str">
            <v>0.00</v>
          </cell>
          <cell r="AM244" t="str">
            <v>0.00</v>
          </cell>
          <cell r="AN244" t="str">
            <v>0.00</v>
          </cell>
          <cell r="AO244" t="str">
            <v>0.00</v>
          </cell>
        </row>
        <row r="245">
          <cell r="B245" t="str">
            <v>范玉枝</v>
          </cell>
          <cell r="C245" t="str">
            <v>居民身份证</v>
          </cell>
          <cell r="D245" t="str">
            <v>41102219760202602X</v>
          </cell>
          <cell r="E245" t="str">
            <v>41102219760202602X</v>
          </cell>
          <cell r="F245" t="str">
            <v>否</v>
          </cell>
          <cell r="G245" t="str">
            <v>正常工资薪金</v>
          </cell>
          <cell r="H245" t="str">
            <v>2727.74</v>
          </cell>
          <cell r="I245" t="str">
            <v>0.00</v>
          </cell>
          <cell r="J245" t="str">
            <v>0.00</v>
          </cell>
          <cell r="K245" t="str">
            <v>5000.00</v>
          </cell>
          <cell r="L245" t="str">
            <v>399.92</v>
          </cell>
          <cell r="M245" t="str">
            <v>124.98</v>
          </cell>
          <cell r="N245" t="str">
            <v>25.00</v>
          </cell>
          <cell r="O245" t="str">
            <v>0.00</v>
          </cell>
          <cell r="P245" t="str">
            <v>0.00</v>
          </cell>
          <cell r="Q245" t="str">
            <v>0.00</v>
          </cell>
          <cell r="R245" t="str">
            <v>0.00</v>
          </cell>
          <cell r="S245" t="str">
            <v>0.00</v>
          </cell>
          <cell r="T245" t="str">
            <v>0.00</v>
          </cell>
          <cell r="U245" t="str">
            <v>0.00</v>
          </cell>
          <cell r="V245" t="str">
            <v>2727.74</v>
          </cell>
          <cell r="W245" t="str">
            <v>10000.00</v>
          </cell>
          <cell r="X245" t="str">
            <v>549.90</v>
          </cell>
          <cell r="Y245" t="str">
            <v>0.00</v>
          </cell>
          <cell r="Z245" t="str">
            <v>0.00</v>
          </cell>
          <cell r="AA245" t="str">
            <v>0.00</v>
          </cell>
          <cell r="AB245" t="str">
            <v>0.00</v>
          </cell>
          <cell r="AC245" t="str">
            <v>0.00</v>
          </cell>
          <cell r="AD245" t="str">
            <v>0.00</v>
          </cell>
          <cell r="AE245" t="str">
            <v>0.00</v>
          </cell>
          <cell r="AF245" t="str">
            <v>0.00</v>
          </cell>
          <cell r="AG245" t="str">
            <v>100%</v>
          </cell>
          <cell r="AH245" t="str">
            <v>0.00</v>
          </cell>
          <cell r="AI245" t="str">
            <v>0.00</v>
          </cell>
          <cell r="AJ245" t="str">
            <v>3%</v>
          </cell>
          <cell r="AK245" t="str">
            <v>0.00</v>
          </cell>
          <cell r="AL245" t="str">
            <v>0.00</v>
          </cell>
          <cell r="AM245" t="str">
            <v>0.00</v>
          </cell>
          <cell r="AN245" t="str">
            <v>0.00</v>
          </cell>
          <cell r="AO245" t="str">
            <v>0.00</v>
          </cell>
        </row>
        <row r="246">
          <cell r="B246" t="str">
            <v>郭清慧</v>
          </cell>
          <cell r="C246" t="str">
            <v>居民身份证</v>
          </cell>
          <cell r="D246" t="str">
            <v>510623196610155320</v>
          </cell>
          <cell r="E246" t="str">
            <v>510623196610155320</v>
          </cell>
          <cell r="F246" t="str">
            <v>否</v>
          </cell>
          <cell r="G246" t="str">
            <v>正常工资薪金</v>
          </cell>
          <cell r="H246" t="str">
            <v>2709.68</v>
          </cell>
          <cell r="I246" t="str">
            <v>0.00</v>
          </cell>
          <cell r="J246" t="str">
            <v>0.00</v>
          </cell>
          <cell r="K246" t="str">
            <v>5000.00</v>
          </cell>
          <cell r="L246" t="str">
            <v>0.00</v>
          </cell>
          <cell r="M246" t="str">
            <v>0.00</v>
          </cell>
          <cell r="N246" t="str">
            <v>0.00</v>
          </cell>
          <cell r="O246" t="str">
            <v>0.00</v>
          </cell>
          <cell r="P246" t="str">
            <v>0.00</v>
          </cell>
          <cell r="Q246" t="str">
            <v>0.00</v>
          </cell>
          <cell r="R246" t="str">
            <v>0.00</v>
          </cell>
          <cell r="S246" t="str">
            <v>0.00</v>
          </cell>
          <cell r="T246" t="str">
            <v>0.00</v>
          </cell>
          <cell r="U246" t="str">
            <v>0.00</v>
          </cell>
          <cell r="V246" t="str">
            <v>5809.68</v>
          </cell>
          <cell r="W246" t="str">
            <v>15000.00</v>
          </cell>
          <cell r="X246" t="str">
            <v>0.00</v>
          </cell>
          <cell r="Y246" t="str">
            <v>0.00</v>
          </cell>
          <cell r="Z246" t="str">
            <v>0.00</v>
          </cell>
          <cell r="AA246" t="str">
            <v>0.00</v>
          </cell>
          <cell r="AB246" t="str">
            <v>0.00</v>
          </cell>
          <cell r="AC246" t="str">
            <v>0.00</v>
          </cell>
          <cell r="AD246" t="str">
            <v>0.00</v>
          </cell>
          <cell r="AE246" t="str">
            <v>0.00</v>
          </cell>
          <cell r="AF246" t="str">
            <v>0.00</v>
          </cell>
          <cell r="AG246" t="str">
            <v>100%</v>
          </cell>
          <cell r="AH246" t="str">
            <v>0.00</v>
          </cell>
          <cell r="AI246" t="str">
            <v>0.00</v>
          </cell>
          <cell r="AJ246" t="str">
            <v>3%</v>
          </cell>
          <cell r="AK246" t="str">
            <v>0.00</v>
          </cell>
          <cell r="AL246" t="str">
            <v>0.00</v>
          </cell>
          <cell r="AM246" t="str">
            <v>0.00</v>
          </cell>
          <cell r="AN246" t="str">
            <v>0.00</v>
          </cell>
          <cell r="AO246" t="str">
            <v>0.00</v>
          </cell>
        </row>
        <row r="247">
          <cell r="B247" t="str">
            <v>缐福贵</v>
          </cell>
          <cell r="C247" t="str">
            <v>居民身份证</v>
          </cell>
          <cell r="D247" t="str">
            <v>652322196404012513</v>
          </cell>
          <cell r="E247" t="str">
            <v>652322196404012513</v>
          </cell>
          <cell r="F247" t="str">
            <v>否</v>
          </cell>
          <cell r="G247" t="str">
            <v>正常工资薪金</v>
          </cell>
          <cell r="H247" t="str">
            <v>4500.00</v>
          </cell>
          <cell r="I247" t="str">
            <v>0.00</v>
          </cell>
          <cell r="J247" t="str">
            <v>0.00</v>
          </cell>
          <cell r="K247" t="str">
            <v>5000.00</v>
          </cell>
          <cell r="L247" t="str">
            <v>0.00</v>
          </cell>
          <cell r="M247" t="str">
            <v>0.00</v>
          </cell>
          <cell r="N247" t="str">
            <v>0.00</v>
          </cell>
          <cell r="O247" t="str">
            <v>0.00</v>
          </cell>
          <cell r="P247" t="str">
            <v>0.00</v>
          </cell>
          <cell r="Q247" t="str">
            <v>0.00</v>
          </cell>
          <cell r="R247" t="str">
            <v>0.00</v>
          </cell>
          <cell r="S247" t="str">
            <v>0.00</v>
          </cell>
          <cell r="T247" t="str">
            <v>0.00</v>
          </cell>
          <cell r="U247" t="str">
            <v>0.00</v>
          </cell>
          <cell r="V247" t="str">
            <v>11122.58</v>
          </cell>
          <cell r="W247" t="str">
            <v>20000.00</v>
          </cell>
          <cell r="X247" t="str">
            <v>0.00</v>
          </cell>
          <cell r="Y247" t="str">
            <v>0.00</v>
          </cell>
          <cell r="Z247" t="str">
            <v>0.00</v>
          </cell>
          <cell r="AA247" t="str">
            <v>0.00</v>
          </cell>
          <cell r="AB247" t="str">
            <v>0.00</v>
          </cell>
          <cell r="AC247" t="str">
            <v>0.00</v>
          </cell>
          <cell r="AD247" t="str">
            <v>0.00</v>
          </cell>
          <cell r="AE247" t="str">
            <v>0.00</v>
          </cell>
          <cell r="AF247" t="str">
            <v>0.00</v>
          </cell>
          <cell r="AG247" t="str">
            <v>100%</v>
          </cell>
          <cell r="AH247" t="str">
            <v>0.00</v>
          </cell>
          <cell r="AI247" t="str">
            <v>0.00</v>
          </cell>
          <cell r="AJ247" t="str">
            <v>3%</v>
          </cell>
          <cell r="AK247" t="str">
            <v>0.00</v>
          </cell>
          <cell r="AL247" t="str">
            <v>0.00</v>
          </cell>
          <cell r="AM247" t="str">
            <v>0.00</v>
          </cell>
          <cell r="AN247" t="str">
            <v>0.00</v>
          </cell>
          <cell r="AO247" t="str">
            <v>0.00</v>
          </cell>
        </row>
        <row r="248">
          <cell r="B248" t="str">
            <v>陈永兰</v>
          </cell>
          <cell r="C248" t="str">
            <v>居民身份证</v>
          </cell>
          <cell r="D248" t="str">
            <v>65230219660815282X</v>
          </cell>
          <cell r="E248" t="str">
            <v>65230219660815282X</v>
          </cell>
          <cell r="F248" t="str">
            <v>否</v>
          </cell>
          <cell r="G248" t="str">
            <v>正常工资薪金</v>
          </cell>
          <cell r="H248" t="str">
            <v>3200.00</v>
          </cell>
          <cell r="I248" t="str">
            <v>0.00</v>
          </cell>
          <cell r="J248" t="str">
            <v>0.00</v>
          </cell>
          <cell r="K248" t="str">
            <v>5000.00</v>
          </cell>
          <cell r="L248" t="str">
            <v>0.00</v>
          </cell>
          <cell r="M248" t="str">
            <v>0.00</v>
          </cell>
          <cell r="N248" t="str">
            <v>0.00</v>
          </cell>
          <cell r="O248" t="str">
            <v>0.00</v>
          </cell>
          <cell r="P248" t="str">
            <v>0.00</v>
          </cell>
          <cell r="Q248" t="str">
            <v>0.00</v>
          </cell>
          <cell r="R248" t="str">
            <v>0.00</v>
          </cell>
          <cell r="S248" t="str">
            <v>0.00</v>
          </cell>
          <cell r="T248" t="str">
            <v>0.00</v>
          </cell>
          <cell r="U248" t="str">
            <v>0.00</v>
          </cell>
          <cell r="V248" t="str">
            <v>6900.00</v>
          </cell>
          <cell r="W248" t="str">
            <v>15000.00</v>
          </cell>
          <cell r="X248" t="str">
            <v>0.00</v>
          </cell>
          <cell r="Y248" t="str">
            <v>0.00</v>
          </cell>
          <cell r="Z248" t="str">
            <v>0.00</v>
          </cell>
          <cell r="AA248" t="str">
            <v>0.00</v>
          </cell>
          <cell r="AB248" t="str">
            <v>0.00</v>
          </cell>
          <cell r="AC248" t="str">
            <v>0.00</v>
          </cell>
          <cell r="AD248" t="str">
            <v>0.00</v>
          </cell>
          <cell r="AE248" t="str">
            <v>0.00</v>
          </cell>
          <cell r="AF248" t="str">
            <v>0.00</v>
          </cell>
          <cell r="AG248" t="str">
            <v>100%</v>
          </cell>
          <cell r="AH248" t="str">
            <v>0.00</v>
          </cell>
          <cell r="AI248" t="str">
            <v>0.00</v>
          </cell>
          <cell r="AJ248" t="str">
            <v>3%</v>
          </cell>
          <cell r="AK248" t="str">
            <v>0.00</v>
          </cell>
          <cell r="AL248" t="str">
            <v>0.00</v>
          </cell>
          <cell r="AM248" t="str">
            <v>0.00</v>
          </cell>
          <cell r="AN248" t="str">
            <v>0.00</v>
          </cell>
          <cell r="AO248" t="str">
            <v>0.00</v>
          </cell>
        </row>
        <row r="249">
          <cell r="B249" t="str">
            <v>夏代提古丽·吐尔迪</v>
          </cell>
          <cell r="C249" t="str">
            <v>居民身份证</v>
          </cell>
          <cell r="D249" t="str">
            <v>652123198810052021</v>
          </cell>
          <cell r="E249" t="str">
            <v>652123198810052021</v>
          </cell>
          <cell r="F249" t="str">
            <v>否</v>
          </cell>
          <cell r="G249" t="str">
            <v>正常工资薪金</v>
          </cell>
          <cell r="H249" t="str">
            <v>3150.00</v>
          </cell>
          <cell r="I249" t="str">
            <v>0.00</v>
          </cell>
          <cell r="J249" t="str">
            <v>0.00</v>
          </cell>
          <cell r="K249" t="str">
            <v>5000.00</v>
          </cell>
          <cell r="L249" t="str">
            <v>399.92</v>
          </cell>
          <cell r="M249" t="str">
            <v>124.98</v>
          </cell>
          <cell r="N249" t="str">
            <v>25.00</v>
          </cell>
          <cell r="O249" t="str">
            <v>0.00</v>
          </cell>
          <cell r="P249" t="str">
            <v>0.00</v>
          </cell>
          <cell r="Q249" t="str">
            <v>0.00</v>
          </cell>
          <cell r="R249" t="str">
            <v>0.00</v>
          </cell>
          <cell r="S249" t="str">
            <v>0.00</v>
          </cell>
          <cell r="T249" t="str">
            <v>0.00</v>
          </cell>
          <cell r="U249" t="str">
            <v>0.00</v>
          </cell>
          <cell r="V249" t="str">
            <v>6300.00</v>
          </cell>
          <cell r="W249" t="str">
            <v>15000.00</v>
          </cell>
          <cell r="X249" t="str">
            <v>1099.80</v>
          </cell>
          <cell r="Y249" t="str">
            <v>0.00</v>
          </cell>
          <cell r="Z249" t="str">
            <v>0.00</v>
          </cell>
          <cell r="AA249" t="str">
            <v>0.00</v>
          </cell>
          <cell r="AB249" t="str">
            <v>0.00</v>
          </cell>
          <cell r="AC249" t="str">
            <v>0.00</v>
          </cell>
          <cell r="AD249" t="str">
            <v>0.00</v>
          </cell>
          <cell r="AE249" t="str">
            <v>0.00</v>
          </cell>
          <cell r="AF249" t="str">
            <v>0.00</v>
          </cell>
          <cell r="AG249" t="str">
            <v>100%</v>
          </cell>
          <cell r="AH249" t="str">
            <v>0.00</v>
          </cell>
          <cell r="AI249" t="str">
            <v>0.00</v>
          </cell>
          <cell r="AJ249" t="str">
            <v>3%</v>
          </cell>
          <cell r="AK249" t="str">
            <v>0.00</v>
          </cell>
          <cell r="AL249" t="str">
            <v>0.00</v>
          </cell>
          <cell r="AM249" t="str">
            <v>0.00</v>
          </cell>
          <cell r="AN249" t="str">
            <v>0.00</v>
          </cell>
          <cell r="AO249" t="str">
            <v>0.00</v>
          </cell>
        </row>
        <row r="250">
          <cell r="B250" t="str">
            <v>马发梅</v>
          </cell>
          <cell r="C250" t="str">
            <v>居民身份证</v>
          </cell>
          <cell r="D250" t="str">
            <v>622101197602053320</v>
          </cell>
          <cell r="E250" t="str">
            <v>622101197602053320</v>
          </cell>
          <cell r="F250" t="str">
            <v>否</v>
          </cell>
          <cell r="G250" t="str">
            <v>正常工资薪金</v>
          </cell>
          <cell r="H250" t="str">
            <v>3430.65</v>
          </cell>
          <cell r="I250" t="str">
            <v>0.00</v>
          </cell>
          <cell r="J250" t="str">
            <v>0.00</v>
          </cell>
          <cell r="K250" t="str">
            <v>5000.00</v>
          </cell>
          <cell r="L250" t="str">
            <v>0.00</v>
          </cell>
          <cell r="M250" t="str">
            <v>0.00</v>
          </cell>
          <cell r="N250" t="str">
            <v>0.00</v>
          </cell>
          <cell r="O250" t="str">
            <v>0.00</v>
          </cell>
          <cell r="P250" t="str">
            <v>0.00</v>
          </cell>
          <cell r="Q250" t="str">
            <v>0.00</v>
          </cell>
          <cell r="R250" t="str">
            <v>0.00</v>
          </cell>
          <cell r="S250" t="str">
            <v>0.00</v>
          </cell>
          <cell r="T250" t="str">
            <v>0.00</v>
          </cell>
          <cell r="U250" t="str">
            <v>0.00</v>
          </cell>
          <cell r="V250" t="str">
            <v>29690.69</v>
          </cell>
          <cell r="W250" t="str">
            <v>40000.00</v>
          </cell>
          <cell r="X250" t="str">
            <v>0.00</v>
          </cell>
          <cell r="Y250" t="str">
            <v>0.00</v>
          </cell>
          <cell r="Z250" t="str">
            <v>0.00</v>
          </cell>
          <cell r="AA250" t="str">
            <v>0.00</v>
          </cell>
          <cell r="AB250" t="str">
            <v>0.00</v>
          </cell>
          <cell r="AC250" t="str">
            <v>0.00</v>
          </cell>
          <cell r="AD250" t="str">
            <v>0.00</v>
          </cell>
          <cell r="AE250" t="str">
            <v>0.00</v>
          </cell>
          <cell r="AF250" t="str">
            <v>0.00</v>
          </cell>
          <cell r="AG250" t="str">
            <v>100%</v>
          </cell>
          <cell r="AH250" t="str">
            <v>0.00</v>
          </cell>
          <cell r="AI250" t="str">
            <v>0.00</v>
          </cell>
          <cell r="AJ250" t="str">
            <v>3%</v>
          </cell>
          <cell r="AK250" t="str">
            <v>0.00</v>
          </cell>
          <cell r="AL250" t="str">
            <v>0.00</v>
          </cell>
          <cell r="AM250" t="str">
            <v>0.00</v>
          </cell>
          <cell r="AN250" t="str">
            <v>0.00</v>
          </cell>
          <cell r="AO250" t="str">
            <v>0.00</v>
          </cell>
        </row>
        <row r="251">
          <cell r="B251" t="str">
            <v>奥布力喀斯木·居麦</v>
          </cell>
          <cell r="C251" t="str">
            <v>居民身份证</v>
          </cell>
          <cell r="D251" t="str">
            <v>653123197610210036</v>
          </cell>
          <cell r="E251" t="str">
            <v>653123197610210036</v>
          </cell>
          <cell r="F251" t="str">
            <v>否</v>
          </cell>
          <cell r="G251" t="str">
            <v>正常工资薪金</v>
          </cell>
          <cell r="H251" t="str">
            <v>2464.52</v>
          </cell>
          <cell r="I251" t="str">
            <v>0.00</v>
          </cell>
          <cell r="J251" t="str">
            <v>0.00</v>
          </cell>
          <cell r="K251" t="str">
            <v>5000.00</v>
          </cell>
          <cell r="L251" t="str">
            <v>0.00</v>
          </cell>
          <cell r="M251" t="str">
            <v>0.00</v>
          </cell>
          <cell r="N251" t="str">
            <v>0.00</v>
          </cell>
          <cell r="O251" t="str">
            <v>0.00</v>
          </cell>
          <cell r="P251" t="str">
            <v>0.00</v>
          </cell>
          <cell r="Q251" t="str">
            <v>0.00</v>
          </cell>
          <cell r="R251" t="str">
            <v>0.00</v>
          </cell>
          <cell r="S251" t="str">
            <v>0.00</v>
          </cell>
          <cell r="T251" t="str">
            <v>0.00</v>
          </cell>
          <cell r="U251" t="str">
            <v>0.00</v>
          </cell>
          <cell r="V251" t="str">
            <v>2464.52</v>
          </cell>
          <cell r="W251" t="str">
            <v>10000.00</v>
          </cell>
          <cell r="X251" t="str">
            <v>0.00</v>
          </cell>
          <cell r="Y251" t="str">
            <v>0.00</v>
          </cell>
          <cell r="Z251" t="str">
            <v>0.00</v>
          </cell>
          <cell r="AA251" t="str">
            <v>0.00</v>
          </cell>
          <cell r="AB251" t="str">
            <v>0.00</v>
          </cell>
          <cell r="AC251" t="str">
            <v>0.00</v>
          </cell>
          <cell r="AD251" t="str">
            <v>0.00</v>
          </cell>
          <cell r="AE251" t="str">
            <v>0.00</v>
          </cell>
          <cell r="AF251" t="str">
            <v>0.00</v>
          </cell>
          <cell r="AG251" t="str">
            <v>100%</v>
          </cell>
          <cell r="AH251" t="str">
            <v>0.00</v>
          </cell>
          <cell r="AI251" t="str">
            <v>0.00</v>
          </cell>
          <cell r="AJ251" t="str">
            <v>3%</v>
          </cell>
          <cell r="AK251" t="str">
            <v>0.00</v>
          </cell>
          <cell r="AL251" t="str">
            <v>0.00</v>
          </cell>
          <cell r="AM251" t="str">
            <v>0.00</v>
          </cell>
          <cell r="AN251" t="str">
            <v>0.00</v>
          </cell>
          <cell r="AO251" t="str">
            <v>0.00</v>
          </cell>
        </row>
        <row r="252">
          <cell r="B252" t="str">
            <v>骆新全</v>
          </cell>
          <cell r="C252" t="str">
            <v>居民身份证</v>
          </cell>
          <cell r="D252" t="str">
            <v>652828197010210015</v>
          </cell>
          <cell r="E252" t="str">
            <v>652828197010210015</v>
          </cell>
          <cell r="F252" t="str">
            <v>否</v>
          </cell>
          <cell r="G252" t="str">
            <v>正常工资薪金</v>
          </cell>
          <cell r="H252" t="str">
            <v>5000.00</v>
          </cell>
          <cell r="I252" t="str">
            <v>0.00</v>
          </cell>
          <cell r="J252" t="str">
            <v>0.00</v>
          </cell>
          <cell r="K252" t="str">
            <v>5000.00</v>
          </cell>
          <cell r="L252" t="str">
            <v>0.00</v>
          </cell>
          <cell r="M252" t="str">
            <v>0.00</v>
          </cell>
          <cell r="N252" t="str">
            <v>0.00</v>
          </cell>
          <cell r="O252" t="str">
            <v>0.00</v>
          </cell>
          <cell r="P252" t="str">
            <v>0.00</v>
          </cell>
          <cell r="Q252" t="str">
            <v>0.00</v>
          </cell>
          <cell r="R252" t="str">
            <v>0.00</v>
          </cell>
          <cell r="S252" t="str">
            <v>0.00</v>
          </cell>
          <cell r="T252" t="str">
            <v>0.00</v>
          </cell>
          <cell r="U252" t="str">
            <v>0.00</v>
          </cell>
          <cell r="V252" t="str">
            <v>15716.70</v>
          </cell>
          <cell r="W252" t="str">
            <v>25000.00</v>
          </cell>
          <cell r="X252" t="str">
            <v>0.00</v>
          </cell>
          <cell r="Y252" t="str">
            <v>0.00</v>
          </cell>
          <cell r="Z252" t="str">
            <v>0.00</v>
          </cell>
          <cell r="AA252" t="str">
            <v>0.00</v>
          </cell>
          <cell r="AB252" t="str">
            <v>0.00</v>
          </cell>
          <cell r="AC252" t="str">
            <v>0.00</v>
          </cell>
          <cell r="AD252" t="str">
            <v>0.00</v>
          </cell>
          <cell r="AE252" t="str">
            <v>0.00</v>
          </cell>
          <cell r="AF252" t="str">
            <v>0.00</v>
          </cell>
          <cell r="AG252" t="str">
            <v>100%</v>
          </cell>
          <cell r="AH252" t="str">
            <v>0.00</v>
          </cell>
          <cell r="AI252" t="str">
            <v>0.00</v>
          </cell>
          <cell r="AJ252" t="str">
            <v>3%</v>
          </cell>
          <cell r="AK252" t="str">
            <v>0.00</v>
          </cell>
          <cell r="AL252" t="str">
            <v>0.00</v>
          </cell>
          <cell r="AM252" t="str">
            <v>0.00</v>
          </cell>
          <cell r="AN252" t="str">
            <v>0.00</v>
          </cell>
          <cell r="AO252" t="str">
            <v>0.00</v>
          </cell>
        </row>
        <row r="253">
          <cell r="B253" t="str">
            <v>巴桂花</v>
          </cell>
          <cell r="C253" t="str">
            <v>居民身份证</v>
          </cell>
          <cell r="D253" t="str">
            <v>65030019660123422X</v>
          </cell>
          <cell r="E253" t="str">
            <v>65030019660123422X</v>
          </cell>
          <cell r="F253" t="str">
            <v>否</v>
          </cell>
          <cell r="G253" t="str">
            <v>正常工资薪金</v>
          </cell>
          <cell r="H253" t="str">
            <v>2040.32</v>
          </cell>
          <cell r="I253" t="str">
            <v>0.00</v>
          </cell>
          <cell r="J253" t="str">
            <v>0.00</v>
          </cell>
          <cell r="K253" t="str">
            <v>5000.00</v>
          </cell>
          <cell r="L253" t="str">
            <v>0.00</v>
          </cell>
          <cell r="M253" t="str">
            <v>0.00</v>
          </cell>
          <cell r="N253" t="str">
            <v>0.00</v>
          </cell>
          <cell r="O253" t="str">
            <v>0.00</v>
          </cell>
          <cell r="P253" t="str">
            <v>0.00</v>
          </cell>
          <cell r="Q253" t="str">
            <v>0.00</v>
          </cell>
          <cell r="R253" t="str">
            <v>0.00</v>
          </cell>
          <cell r="S253" t="str">
            <v>0.00</v>
          </cell>
          <cell r="T253" t="str">
            <v>0.00</v>
          </cell>
          <cell r="U253" t="str">
            <v>0.00</v>
          </cell>
          <cell r="V253" t="str">
            <v>3573.65</v>
          </cell>
          <cell r="W253" t="str">
            <v>15000.00</v>
          </cell>
          <cell r="X253" t="str">
            <v>0.00</v>
          </cell>
          <cell r="Y253" t="str">
            <v>0.00</v>
          </cell>
          <cell r="Z253" t="str">
            <v>0.00</v>
          </cell>
          <cell r="AA253" t="str">
            <v>0.00</v>
          </cell>
          <cell r="AB253" t="str">
            <v>0.00</v>
          </cell>
          <cell r="AC253" t="str">
            <v>0.00</v>
          </cell>
          <cell r="AD253" t="str">
            <v>0.00</v>
          </cell>
          <cell r="AE253" t="str">
            <v>0.00</v>
          </cell>
          <cell r="AF253" t="str">
            <v>0.00</v>
          </cell>
          <cell r="AG253" t="str">
            <v>100%</v>
          </cell>
          <cell r="AH253" t="str">
            <v>0.00</v>
          </cell>
          <cell r="AI253" t="str">
            <v>0.00</v>
          </cell>
          <cell r="AJ253" t="str">
            <v>3%</v>
          </cell>
          <cell r="AK253" t="str">
            <v>0.00</v>
          </cell>
          <cell r="AL253" t="str">
            <v>0.00</v>
          </cell>
          <cell r="AM253" t="str">
            <v>0.00</v>
          </cell>
          <cell r="AN253" t="str">
            <v>0.00</v>
          </cell>
          <cell r="AO253" t="str">
            <v>0.00</v>
          </cell>
        </row>
        <row r="254">
          <cell r="B254" t="str">
            <v>齐梅花</v>
          </cell>
          <cell r="C254" t="str">
            <v>居民身份证</v>
          </cell>
          <cell r="D254" t="str">
            <v>412721196602163428</v>
          </cell>
          <cell r="E254" t="str">
            <v>412721196602163428</v>
          </cell>
          <cell r="F254" t="str">
            <v>否</v>
          </cell>
          <cell r="G254" t="str">
            <v>正常工资薪金</v>
          </cell>
          <cell r="H254" t="str">
            <v>2200.00</v>
          </cell>
          <cell r="I254" t="str">
            <v>0.00</v>
          </cell>
          <cell r="J254" t="str">
            <v>0.00</v>
          </cell>
          <cell r="K254" t="str">
            <v>5000.00</v>
          </cell>
          <cell r="L254" t="str">
            <v>0.00</v>
          </cell>
          <cell r="M254" t="str">
            <v>0.00</v>
          </cell>
          <cell r="N254" t="str">
            <v>0.00</v>
          </cell>
          <cell r="O254" t="str">
            <v>0.00</v>
          </cell>
          <cell r="P254" t="str">
            <v>0.00</v>
          </cell>
          <cell r="Q254" t="str">
            <v>0.00</v>
          </cell>
          <cell r="R254" t="str">
            <v>0.00</v>
          </cell>
          <cell r="S254" t="str">
            <v>0.00</v>
          </cell>
          <cell r="T254" t="str">
            <v>0.00</v>
          </cell>
          <cell r="U254" t="str">
            <v>0.00</v>
          </cell>
          <cell r="V254" t="str">
            <v>5400.00</v>
          </cell>
          <cell r="W254" t="str">
            <v>15000.00</v>
          </cell>
          <cell r="X254" t="str">
            <v>0.00</v>
          </cell>
          <cell r="Y254" t="str">
            <v>0.00</v>
          </cell>
          <cell r="Z254" t="str">
            <v>0.00</v>
          </cell>
          <cell r="AA254" t="str">
            <v>0.00</v>
          </cell>
          <cell r="AB254" t="str">
            <v>0.00</v>
          </cell>
          <cell r="AC254" t="str">
            <v>0.00</v>
          </cell>
          <cell r="AD254" t="str">
            <v>0.00</v>
          </cell>
          <cell r="AE254" t="str">
            <v>0.00</v>
          </cell>
          <cell r="AF254" t="str">
            <v>0.00</v>
          </cell>
          <cell r="AG254" t="str">
            <v>100%</v>
          </cell>
          <cell r="AH254" t="str">
            <v>0.00</v>
          </cell>
          <cell r="AI254" t="str">
            <v>0.00</v>
          </cell>
          <cell r="AJ254" t="str">
            <v>3%</v>
          </cell>
          <cell r="AK254" t="str">
            <v>0.00</v>
          </cell>
          <cell r="AL254" t="str">
            <v>0.00</v>
          </cell>
          <cell r="AM254" t="str">
            <v>0.00</v>
          </cell>
          <cell r="AN254" t="str">
            <v>0.00</v>
          </cell>
          <cell r="AO254" t="str">
            <v>0.00</v>
          </cell>
        </row>
        <row r="255">
          <cell r="B255" t="str">
            <v>袁萍</v>
          </cell>
          <cell r="C255" t="str">
            <v>居民身份证</v>
          </cell>
          <cell r="D255" t="str">
            <v>659001197202030126</v>
          </cell>
          <cell r="E255" t="str">
            <v>659001197202030126</v>
          </cell>
          <cell r="F255" t="str">
            <v>否</v>
          </cell>
          <cell r="G255" t="str">
            <v>正常工资薪金</v>
          </cell>
          <cell r="H255" t="str">
            <v>1700.00</v>
          </cell>
          <cell r="I255" t="str">
            <v>0.00</v>
          </cell>
          <cell r="J255" t="str">
            <v>0.00</v>
          </cell>
          <cell r="K255" t="str">
            <v>5000.00</v>
          </cell>
          <cell r="L255" t="str">
            <v>0.00</v>
          </cell>
          <cell r="M255" t="str">
            <v>0.00</v>
          </cell>
          <cell r="N255" t="str">
            <v>0.00</v>
          </cell>
          <cell r="O255" t="str">
            <v>0.00</v>
          </cell>
          <cell r="P255" t="str">
            <v>0.00</v>
          </cell>
          <cell r="Q255" t="str">
            <v>0.00</v>
          </cell>
          <cell r="R255" t="str">
            <v>0.00</v>
          </cell>
          <cell r="S255" t="str">
            <v>0.00</v>
          </cell>
          <cell r="T255" t="str">
            <v>0.00</v>
          </cell>
          <cell r="U255" t="str">
            <v>0.00</v>
          </cell>
          <cell r="V255" t="str">
            <v>8380.64</v>
          </cell>
          <cell r="W255" t="str">
            <v>30000.00</v>
          </cell>
          <cell r="X255" t="str">
            <v>0.00</v>
          </cell>
          <cell r="Y255" t="str">
            <v>0.00</v>
          </cell>
          <cell r="Z255" t="str">
            <v>0.00</v>
          </cell>
          <cell r="AA255" t="str">
            <v>0.00</v>
          </cell>
          <cell r="AB255" t="str">
            <v>0.00</v>
          </cell>
          <cell r="AC255" t="str">
            <v>0.00</v>
          </cell>
          <cell r="AD255" t="str">
            <v>0.00</v>
          </cell>
          <cell r="AE255" t="str">
            <v>0.00</v>
          </cell>
          <cell r="AF255" t="str">
            <v>0.00</v>
          </cell>
          <cell r="AG255" t="str">
            <v>100%</v>
          </cell>
          <cell r="AH255" t="str">
            <v>0.00</v>
          </cell>
          <cell r="AI255" t="str">
            <v>0.00</v>
          </cell>
          <cell r="AJ255" t="str">
            <v>3%</v>
          </cell>
          <cell r="AK255" t="str">
            <v>0.00</v>
          </cell>
          <cell r="AL255" t="str">
            <v>0.00</v>
          </cell>
          <cell r="AM255" t="str">
            <v>0.00</v>
          </cell>
          <cell r="AN255" t="str">
            <v>0.00</v>
          </cell>
          <cell r="AO255" t="str">
            <v>0.00</v>
          </cell>
        </row>
        <row r="256">
          <cell r="B256" t="str">
            <v>银花</v>
          </cell>
          <cell r="C256" t="str">
            <v>居民身份证</v>
          </cell>
          <cell r="D256" t="str">
            <v>652523197611073425</v>
          </cell>
          <cell r="E256" t="str">
            <v>652523197611073425</v>
          </cell>
          <cell r="F256" t="str">
            <v>否</v>
          </cell>
          <cell r="G256" t="str">
            <v>正常工资薪金</v>
          </cell>
          <cell r="H256" t="str">
            <v>2781.94</v>
          </cell>
          <cell r="I256" t="str">
            <v>0.00</v>
          </cell>
          <cell r="J256" t="str">
            <v>0.00</v>
          </cell>
          <cell r="K256" t="str">
            <v>5000.00</v>
          </cell>
          <cell r="L256" t="str">
            <v>399.92</v>
          </cell>
          <cell r="M256" t="str">
            <v>124.98</v>
          </cell>
          <cell r="N256" t="str">
            <v>25.00</v>
          </cell>
          <cell r="O256" t="str">
            <v>0.00</v>
          </cell>
          <cell r="P256" t="str">
            <v>0.00</v>
          </cell>
          <cell r="Q256" t="str">
            <v>0.00</v>
          </cell>
          <cell r="R256" t="str">
            <v>0.00</v>
          </cell>
          <cell r="S256" t="str">
            <v>0.00</v>
          </cell>
          <cell r="T256" t="str">
            <v>0.00</v>
          </cell>
          <cell r="U256" t="str">
            <v>0.00</v>
          </cell>
          <cell r="V256" t="str">
            <v>2781.94</v>
          </cell>
          <cell r="W256" t="str">
            <v>10000.00</v>
          </cell>
          <cell r="X256" t="str">
            <v>549.90</v>
          </cell>
          <cell r="Y256" t="str">
            <v>0.00</v>
          </cell>
          <cell r="Z256" t="str">
            <v>0.00</v>
          </cell>
          <cell r="AA256" t="str">
            <v>0.00</v>
          </cell>
          <cell r="AB256" t="str">
            <v>0.00</v>
          </cell>
          <cell r="AC256" t="str">
            <v>0.00</v>
          </cell>
          <cell r="AD256" t="str">
            <v>0.00</v>
          </cell>
          <cell r="AE256" t="str">
            <v>0.00</v>
          </cell>
          <cell r="AF256" t="str">
            <v>0.00</v>
          </cell>
          <cell r="AG256" t="str">
            <v>100%</v>
          </cell>
          <cell r="AH256" t="str">
            <v>0.00</v>
          </cell>
          <cell r="AI256" t="str">
            <v>0.00</v>
          </cell>
          <cell r="AJ256" t="str">
            <v>3%</v>
          </cell>
          <cell r="AK256" t="str">
            <v>0.00</v>
          </cell>
          <cell r="AL256" t="str">
            <v>0.00</v>
          </cell>
          <cell r="AM256" t="str">
            <v>0.00</v>
          </cell>
          <cell r="AN256" t="str">
            <v>0.00</v>
          </cell>
          <cell r="AO256" t="str">
            <v>0.00</v>
          </cell>
        </row>
        <row r="257">
          <cell r="B257" t="str">
            <v>狄刚</v>
          </cell>
          <cell r="C257" t="str">
            <v>居民身份证</v>
          </cell>
          <cell r="D257" t="str">
            <v>652301198508300314</v>
          </cell>
          <cell r="E257" t="str">
            <v>652301198508300314</v>
          </cell>
          <cell r="F257" t="str">
            <v>否</v>
          </cell>
          <cell r="G257" t="str">
            <v>正常工资薪金</v>
          </cell>
          <cell r="H257" t="str">
            <v>5546.00</v>
          </cell>
          <cell r="I257" t="str">
            <v>0.00</v>
          </cell>
          <cell r="J257" t="str">
            <v>0.00</v>
          </cell>
          <cell r="K257" t="str">
            <v>5000.00</v>
          </cell>
          <cell r="L257" t="str">
            <v>399.92</v>
          </cell>
          <cell r="M257" t="str">
            <v>124.98</v>
          </cell>
          <cell r="N257" t="str">
            <v>25.00</v>
          </cell>
          <cell r="O257" t="str">
            <v>104.00</v>
          </cell>
          <cell r="P257" t="str">
            <v>0.00</v>
          </cell>
          <cell r="Q257" t="str">
            <v>0.00</v>
          </cell>
          <cell r="R257" t="str">
            <v>0.00</v>
          </cell>
          <cell r="S257" t="str">
            <v>0.00</v>
          </cell>
          <cell r="T257" t="str">
            <v>0.00</v>
          </cell>
          <cell r="U257" t="str">
            <v>0.00</v>
          </cell>
          <cell r="V257" t="str">
            <v>45380.00</v>
          </cell>
          <cell r="W257" t="str">
            <v>40000.00</v>
          </cell>
          <cell r="X257" t="str">
            <v>5013.30</v>
          </cell>
          <cell r="Y257" t="str">
            <v>0.00</v>
          </cell>
          <cell r="Z257" t="str">
            <v>0.00</v>
          </cell>
          <cell r="AA257" t="str">
            <v>0.00</v>
          </cell>
          <cell r="AB257" t="str">
            <v>0.00</v>
          </cell>
          <cell r="AC257" t="str">
            <v>0.00</v>
          </cell>
          <cell r="AD257" t="str">
            <v>0.00</v>
          </cell>
          <cell r="AE257" t="str">
            <v>0.00</v>
          </cell>
          <cell r="AF257" t="str">
            <v>0.00</v>
          </cell>
          <cell r="AG257" t="str">
            <v>100%</v>
          </cell>
          <cell r="AH257" t="str">
            <v>0.00</v>
          </cell>
          <cell r="AI257" t="str">
            <v>366.70</v>
          </cell>
          <cell r="AJ257" t="str">
            <v>3%</v>
          </cell>
          <cell r="AK257" t="str">
            <v>0.00</v>
          </cell>
          <cell r="AL257" t="str">
            <v>11.00</v>
          </cell>
          <cell r="AM257" t="str">
            <v>0.00</v>
          </cell>
          <cell r="AN257" t="str">
            <v>25.50</v>
          </cell>
          <cell r="AO257" t="str">
            <v>0.00</v>
          </cell>
        </row>
        <row r="258">
          <cell r="B258" t="str">
            <v>马存珍</v>
          </cell>
          <cell r="C258" t="str">
            <v>居民身份证</v>
          </cell>
          <cell r="D258" t="str">
            <v>650108196805031045</v>
          </cell>
          <cell r="E258" t="str">
            <v>650108196805031045</v>
          </cell>
          <cell r="F258" t="str">
            <v>否</v>
          </cell>
          <cell r="G258" t="str">
            <v>正常工资薪金</v>
          </cell>
          <cell r="H258" t="str">
            <v>3217.74</v>
          </cell>
          <cell r="I258" t="str">
            <v>0.00</v>
          </cell>
          <cell r="J258" t="str">
            <v>0.00</v>
          </cell>
          <cell r="K258" t="str">
            <v>5000.00</v>
          </cell>
          <cell r="L258" t="str">
            <v>0.00</v>
          </cell>
          <cell r="M258" t="str">
            <v>0.00</v>
          </cell>
          <cell r="N258" t="str">
            <v>0.00</v>
          </cell>
          <cell r="O258" t="str">
            <v>0.00</v>
          </cell>
          <cell r="P258" t="str">
            <v>0.00</v>
          </cell>
          <cell r="Q258" t="str">
            <v>0.00</v>
          </cell>
          <cell r="R258" t="str">
            <v>0.00</v>
          </cell>
          <cell r="S258" t="str">
            <v>0.00</v>
          </cell>
          <cell r="T258" t="str">
            <v>0.00</v>
          </cell>
          <cell r="U258" t="str">
            <v>0.00</v>
          </cell>
          <cell r="V258" t="str">
            <v>6776.07</v>
          </cell>
          <cell r="W258" t="str">
            <v>15000.00</v>
          </cell>
          <cell r="X258" t="str">
            <v>0.00</v>
          </cell>
          <cell r="Y258" t="str">
            <v>0.00</v>
          </cell>
          <cell r="Z258" t="str">
            <v>0.00</v>
          </cell>
          <cell r="AA258" t="str">
            <v>0.00</v>
          </cell>
          <cell r="AB258" t="str">
            <v>0.00</v>
          </cell>
          <cell r="AC258" t="str">
            <v>0.00</v>
          </cell>
          <cell r="AD258" t="str">
            <v>0.00</v>
          </cell>
          <cell r="AE258" t="str">
            <v>0.00</v>
          </cell>
          <cell r="AF258" t="str">
            <v>0.00</v>
          </cell>
          <cell r="AG258" t="str">
            <v>100%</v>
          </cell>
          <cell r="AH258" t="str">
            <v>0.00</v>
          </cell>
          <cell r="AI258" t="str">
            <v>0.00</v>
          </cell>
          <cell r="AJ258" t="str">
            <v>3%</v>
          </cell>
          <cell r="AK258" t="str">
            <v>0.00</v>
          </cell>
          <cell r="AL258" t="str">
            <v>0.00</v>
          </cell>
          <cell r="AM258" t="str">
            <v>0.00</v>
          </cell>
          <cell r="AN258" t="str">
            <v>0.00</v>
          </cell>
          <cell r="AO258" t="str">
            <v>0.00</v>
          </cell>
        </row>
        <row r="259">
          <cell r="B259" t="str">
            <v>杜玲</v>
          </cell>
          <cell r="C259" t="str">
            <v>居民身份证</v>
          </cell>
          <cell r="D259" t="str">
            <v>659001197212120627</v>
          </cell>
          <cell r="E259" t="str">
            <v>659001197212120627</v>
          </cell>
          <cell r="F259" t="str">
            <v>否</v>
          </cell>
          <cell r="G259" t="str">
            <v>正常工资薪金</v>
          </cell>
          <cell r="H259" t="str">
            <v>964.52</v>
          </cell>
          <cell r="I259" t="str">
            <v>0.00</v>
          </cell>
          <cell r="J259" t="str">
            <v>0.00</v>
          </cell>
          <cell r="K259" t="str">
            <v>5000.00</v>
          </cell>
          <cell r="L259" t="str">
            <v>0.00</v>
          </cell>
          <cell r="M259" t="str">
            <v>0.00</v>
          </cell>
          <cell r="N259" t="str">
            <v>0.00</v>
          </cell>
          <cell r="O259" t="str">
            <v>0.00</v>
          </cell>
          <cell r="P259" t="str">
            <v>0.00</v>
          </cell>
          <cell r="Q259" t="str">
            <v>0.00</v>
          </cell>
          <cell r="R259" t="str">
            <v>0.00</v>
          </cell>
          <cell r="S259" t="str">
            <v>0.00</v>
          </cell>
          <cell r="T259" t="str">
            <v>0.00</v>
          </cell>
          <cell r="U259" t="str">
            <v>0.00</v>
          </cell>
          <cell r="V259" t="str">
            <v>2881.19</v>
          </cell>
          <cell r="W259" t="str">
            <v>15000.00</v>
          </cell>
          <cell r="X259" t="str">
            <v>0.00</v>
          </cell>
          <cell r="Y259" t="str">
            <v>0.00</v>
          </cell>
          <cell r="Z259" t="str">
            <v>0.00</v>
          </cell>
          <cell r="AA259" t="str">
            <v>0.00</v>
          </cell>
          <cell r="AB259" t="str">
            <v>0.00</v>
          </cell>
          <cell r="AC259" t="str">
            <v>0.00</v>
          </cell>
          <cell r="AD259" t="str">
            <v>0.00</v>
          </cell>
          <cell r="AE259" t="str">
            <v>0.00</v>
          </cell>
          <cell r="AF259" t="str">
            <v>0.00</v>
          </cell>
          <cell r="AG259" t="str">
            <v>100%</v>
          </cell>
          <cell r="AH259" t="str">
            <v>0.00</v>
          </cell>
          <cell r="AI259" t="str">
            <v>0.00</v>
          </cell>
          <cell r="AJ259" t="str">
            <v>3%</v>
          </cell>
          <cell r="AK259" t="str">
            <v>0.00</v>
          </cell>
          <cell r="AL259" t="str">
            <v>0.00</v>
          </cell>
          <cell r="AM259" t="str">
            <v>0.00</v>
          </cell>
          <cell r="AN259" t="str">
            <v>0.00</v>
          </cell>
          <cell r="AO259" t="str">
            <v>0.00</v>
          </cell>
        </row>
        <row r="260">
          <cell r="B260" t="str">
            <v>卡玛丽汗·热肯巴依</v>
          </cell>
          <cell r="C260" t="str">
            <v>居民身份证</v>
          </cell>
          <cell r="D260" t="str">
            <v>650102197109122126</v>
          </cell>
          <cell r="E260" t="str">
            <v>650102197109122126</v>
          </cell>
          <cell r="F260" t="str">
            <v>否</v>
          </cell>
          <cell r="G260" t="str">
            <v>正常工资薪金</v>
          </cell>
          <cell r="H260" t="str">
            <v>2950.00</v>
          </cell>
          <cell r="I260" t="str">
            <v>0.00</v>
          </cell>
          <cell r="J260" t="str">
            <v>0.00</v>
          </cell>
          <cell r="K260" t="str">
            <v>5000.00</v>
          </cell>
          <cell r="L260" t="str">
            <v>0.00</v>
          </cell>
          <cell r="M260" t="str">
            <v>0.00</v>
          </cell>
          <cell r="N260" t="str">
            <v>0.00</v>
          </cell>
          <cell r="O260" t="str">
            <v>0.00</v>
          </cell>
          <cell r="P260" t="str">
            <v>0.00</v>
          </cell>
          <cell r="Q260" t="str">
            <v>0.00</v>
          </cell>
          <cell r="R260" t="str">
            <v>0.00</v>
          </cell>
          <cell r="S260" t="str">
            <v>0.00</v>
          </cell>
          <cell r="T260" t="str">
            <v>0.00</v>
          </cell>
          <cell r="U260" t="str">
            <v>0.00</v>
          </cell>
          <cell r="V260" t="str">
            <v>8850.00</v>
          </cell>
          <cell r="W260" t="str">
            <v>20000.00</v>
          </cell>
          <cell r="X260" t="str">
            <v>0.00</v>
          </cell>
          <cell r="Y260" t="str">
            <v>0.00</v>
          </cell>
          <cell r="Z260" t="str">
            <v>0.00</v>
          </cell>
          <cell r="AA260" t="str">
            <v>0.00</v>
          </cell>
          <cell r="AB260" t="str">
            <v>0.00</v>
          </cell>
          <cell r="AC260" t="str">
            <v>0.00</v>
          </cell>
          <cell r="AD260" t="str">
            <v>0.00</v>
          </cell>
          <cell r="AE260" t="str">
            <v>0.00</v>
          </cell>
          <cell r="AF260" t="str">
            <v>0.00</v>
          </cell>
          <cell r="AG260" t="str">
            <v>100%</v>
          </cell>
          <cell r="AH260" t="str">
            <v>0.00</v>
          </cell>
          <cell r="AI260" t="str">
            <v>0.00</v>
          </cell>
          <cell r="AJ260" t="str">
            <v>3%</v>
          </cell>
          <cell r="AK260" t="str">
            <v>0.00</v>
          </cell>
          <cell r="AL260" t="str">
            <v>0.00</v>
          </cell>
          <cell r="AM260" t="str">
            <v>0.00</v>
          </cell>
          <cell r="AN260" t="str">
            <v>0.00</v>
          </cell>
          <cell r="AO260" t="str">
            <v>0.00</v>
          </cell>
        </row>
        <row r="261">
          <cell r="B261" t="str">
            <v>常宝轩</v>
          </cell>
          <cell r="C261" t="str">
            <v>居民身份证</v>
          </cell>
          <cell r="D261" t="str">
            <v>610431200002070616</v>
          </cell>
          <cell r="E261" t="str">
            <v>610431200002070616</v>
          </cell>
          <cell r="F261" t="str">
            <v>否</v>
          </cell>
          <cell r="G261" t="str">
            <v>正常工资薪金</v>
          </cell>
          <cell r="H261" t="str">
            <v>5510.00</v>
          </cell>
          <cell r="I261" t="str">
            <v>0.00</v>
          </cell>
          <cell r="J261" t="str">
            <v>0.00</v>
          </cell>
          <cell r="K261" t="str">
            <v>5000.00</v>
          </cell>
          <cell r="L261" t="str">
            <v>399.92</v>
          </cell>
          <cell r="M261" t="str">
            <v>124.98</v>
          </cell>
          <cell r="N261" t="str">
            <v>25.00</v>
          </cell>
          <cell r="O261" t="str">
            <v>104.00</v>
          </cell>
          <cell r="P261" t="str">
            <v>0.00</v>
          </cell>
          <cell r="Q261" t="str">
            <v>0.00</v>
          </cell>
          <cell r="R261" t="str">
            <v>0.00</v>
          </cell>
          <cell r="S261" t="str">
            <v>0.00</v>
          </cell>
          <cell r="T261" t="str">
            <v>0.00</v>
          </cell>
          <cell r="U261" t="str">
            <v>0.00</v>
          </cell>
          <cell r="V261" t="str">
            <v>44363.44</v>
          </cell>
          <cell r="W261" t="str">
            <v>40000.00</v>
          </cell>
          <cell r="X261" t="str">
            <v>2468.70</v>
          </cell>
          <cell r="Y261" t="str">
            <v>0.00</v>
          </cell>
          <cell r="Z261" t="str">
            <v>0.00</v>
          </cell>
          <cell r="AA261" t="str">
            <v>0.00</v>
          </cell>
          <cell r="AB261" t="str">
            <v>0.00</v>
          </cell>
          <cell r="AC261" t="str">
            <v>0.00</v>
          </cell>
          <cell r="AD261" t="str">
            <v>0.00</v>
          </cell>
          <cell r="AE261" t="str">
            <v>0.00</v>
          </cell>
          <cell r="AF261" t="str">
            <v>0.00</v>
          </cell>
          <cell r="AG261" t="str">
            <v>100%</v>
          </cell>
          <cell r="AH261" t="str">
            <v>0.00</v>
          </cell>
          <cell r="AI261" t="str">
            <v>1894.74</v>
          </cell>
          <cell r="AJ261" t="str">
            <v>3%</v>
          </cell>
          <cell r="AK261" t="str">
            <v>0.00</v>
          </cell>
          <cell r="AL261" t="str">
            <v>56.84</v>
          </cell>
          <cell r="AM261" t="str">
            <v>0.00</v>
          </cell>
          <cell r="AN261" t="str">
            <v>74.65</v>
          </cell>
          <cell r="AO261" t="str">
            <v>0.00</v>
          </cell>
        </row>
        <row r="262">
          <cell r="B262" t="str">
            <v>阿米乃·艾合麦提尼亚孜</v>
          </cell>
          <cell r="C262" t="str">
            <v>居民身份证</v>
          </cell>
          <cell r="D262" t="str">
            <v>653222198105122944</v>
          </cell>
          <cell r="E262" t="str">
            <v>653222198105122944</v>
          </cell>
          <cell r="F262" t="str">
            <v>否</v>
          </cell>
          <cell r="G262" t="str">
            <v>正常工资薪金</v>
          </cell>
          <cell r="H262" t="str">
            <v>1548.39</v>
          </cell>
          <cell r="I262" t="str">
            <v>0.00</v>
          </cell>
          <cell r="J262" t="str">
            <v>0.00</v>
          </cell>
          <cell r="K262" t="str">
            <v>5000.00</v>
          </cell>
          <cell r="L262" t="str">
            <v>0.00</v>
          </cell>
          <cell r="M262" t="str">
            <v>0.00</v>
          </cell>
          <cell r="N262" t="str">
            <v>0.00</v>
          </cell>
          <cell r="O262" t="str">
            <v>0.00</v>
          </cell>
          <cell r="P262" t="str">
            <v>0.00</v>
          </cell>
          <cell r="Q262" t="str">
            <v>0.00</v>
          </cell>
          <cell r="R262" t="str">
            <v>0.00</v>
          </cell>
          <cell r="S262" t="str">
            <v>0.00</v>
          </cell>
          <cell r="T262" t="str">
            <v>0.00</v>
          </cell>
          <cell r="U262" t="str">
            <v>0.00</v>
          </cell>
          <cell r="V262" t="str">
            <v>1548.39</v>
          </cell>
          <cell r="W262" t="str">
            <v>10000.00</v>
          </cell>
          <cell r="X262" t="str">
            <v>0.00</v>
          </cell>
          <cell r="Y262" t="str">
            <v>0.00</v>
          </cell>
          <cell r="Z262" t="str">
            <v>0.00</v>
          </cell>
          <cell r="AA262" t="str">
            <v>0.00</v>
          </cell>
          <cell r="AB262" t="str">
            <v>0.00</v>
          </cell>
          <cell r="AC262" t="str">
            <v>0.00</v>
          </cell>
          <cell r="AD262" t="str">
            <v>0.00</v>
          </cell>
          <cell r="AE262" t="str">
            <v>0.00</v>
          </cell>
          <cell r="AF262" t="str">
            <v>0.00</v>
          </cell>
          <cell r="AG262" t="str">
            <v>100%</v>
          </cell>
          <cell r="AH262" t="str">
            <v>0.00</v>
          </cell>
          <cell r="AI262" t="str">
            <v>0.00</v>
          </cell>
          <cell r="AJ262" t="str">
            <v>3%</v>
          </cell>
          <cell r="AK262" t="str">
            <v>0.00</v>
          </cell>
          <cell r="AL262" t="str">
            <v>0.00</v>
          </cell>
          <cell r="AM262" t="str">
            <v>0.00</v>
          </cell>
          <cell r="AN262" t="str">
            <v>0.00</v>
          </cell>
          <cell r="AO262" t="str">
            <v>0.00</v>
          </cell>
        </row>
        <row r="263">
          <cell r="B263" t="str">
            <v>夏冬华</v>
          </cell>
          <cell r="C263" t="str">
            <v>居民身份证</v>
          </cell>
          <cell r="D263" t="str">
            <v>421125197011072047</v>
          </cell>
          <cell r="E263" t="str">
            <v>421125197011072047</v>
          </cell>
          <cell r="F263" t="str">
            <v>否</v>
          </cell>
          <cell r="G263" t="str">
            <v>正常工资薪金</v>
          </cell>
          <cell r="H263" t="str">
            <v>3200.00</v>
          </cell>
          <cell r="I263" t="str">
            <v>0.00</v>
          </cell>
          <cell r="J263" t="str">
            <v>0.00</v>
          </cell>
          <cell r="K263" t="str">
            <v>5000.00</v>
          </cell>
          <cell r="L263" t="str">
            <v>0.00</v>
          </cell>
          <cell r="M263" t="str">
            <v>0.00</v>
          </cell>
          <cell r="N263" t="str">
            <v>0.00</v>
          </cell>
          <cell r="O263" t="str">
            <v>0.00</v>
          </cell>
          <cell r="P263" t="str">
            <v>0.00</v>
          </cell>
          <cell r="Q263" t="str">
            <v>0.00</v>
          </cell>
          <cell r="R263" t="str">
            <v>0.00</v>
          </cell>
          <cell r="S263" t="str">
            <v>0.00</v>
          </cell>
          <cell r="T263" t="str">
            <v>0.00</v>
          </cell>
          <cell r="U263" t="str">
            <v>0.00</v>
          </cell>
          <cell r="V263" t="str">
            <v>6400.00</v>
          </cell>
          <cell r="W263" t="str">
            <v>15000.00</v>
          </cell>
          <cell r="X263" t="str">
            <v>0.00</v>
          </cell>
          <cell r="Y263" t="str">
            <v>0.00</v>
          </cell>
          <cell r="Z263" t="str">
            <v>0.00</v>
          </cell>
          <cell r="AA263" t="str">
            <v>0.00</v>
          </cell>
          <cell r="AB263" t="str">
            <v>0.00</v>
          </cell>
          <cell r="AC263" t="str">
            <v>0.00</v>
          </cell>
          <cell r="AD263" t="str">
            <v>0.00</v>
          </cell>
          <cell r="AE263" t="str">
            <v>0.00</v>
          </cell>
          <cell r="AF263" t="str">
            <v>0.00</v>
          </cell>
          <cell r="AG263" t="str">
            <v>100%</v>
          </cell>
          <cell r="AH263" t="str">
            <v>0.00</v>
          </cell>
          <cell r="AI263" t="str">
            <v>0.00</v>
          </cell>
          <cell r="AJ263" t="str">
            <v>3%</v>
          </cell>
          <cell r="AK263" t="str">
            <v>0.00</v>
          </cell>
          <cell r="AL263" t="str">
            <v>0.00</v>
          </cell>
          <cell r="AM263" t="str">
            <v>0.00</v>
          </cell>
          <cell r="AN263" t="str">
            <v>0.00</v>
          </cell>
          <cell r="AO263" t="str">
            <v>0.00</v>
          </cell>
        </row>
        <row r="264">
          <cell r="B264" t="str">
            <v>郭虎</v>
          </cell>
          <cell r="C264" t="str">
            <v>居民身份证</v>
          </cell>
          <cell r="D264" t="str">
            <v>650102197409084539</v>
          </cell>
          <cell r="E264" t="str">
            <v>650102197409084539</v>
          </cell>
          <cell r="F264" t="str">
            <v>否</v>
          </cell>
          <cell r="G264" t="str">
            <v>正常工资薪金</v>
          </cell>
          <cell r="H264" t="str">
            <v>3750.00</v>
          </cell>
          <cell r="I264" t="str">
            <v>0.00</v>
          </cell>
          <cell r="J264" t="str">
            <v>0.00</v>
          </cell>
          <cell r="K264" t="str">
            <v>5000.00</v>
          </cell>
          <cell r="L264" t="str">
            <v>399.92</v>
          </cell>
          <cell r="M264" t="str">
            <v>124.98</v>
          </cell>
          <cell r="N264" t="str">
            <v>25.00</v>
          </cell>
          <cell r="O264" t="str">
            <v>0.00</v>
          </cell>
          <cell r="P264" t="str">
            <v>0.00</v>
          </cell>
          <cell r="Q264" t="str">
            <v>0.00</v>
          </cell>
          <cell r="R264" t="str">
            <v>0.00</v>
          </cell>
          <cell r="S264" t="str">
            <v>0.00</v>
          </cell>
          <cell r="T264" t="str">
            <v>0.00</v>
          </cell>
          <cell r="U264" t="str">
            <v>0.00</v>
          </cell>
          <cell r="V264" t="str">
            <v>7500.00</v>
          </cell>
          <cell r="W264" t="str">
            <v>15000.00</v>
          </cell>
          <cell r="X264" t="str">
            <v>1099.80</v>
          </cell>
          <cell r="Y264" t="str">
            <v>0.00</v>
          </cell>
          <cell r="Z264" t="str">
            <v>0.00</v>
          </cell>
          <cell r="AA264" t="str">
            <v>0.00</v>
          </cell>
          <cell r="AB264" t="str">
            <v>0.00</v>
          </cell>
          <cell r="AC264" t="str">
            <v>0.00</v>
          </cell>
          <cell r="AD264" t="str">
            <v>0.00</v>
          </cell>
          <cell r="AE264" t="str">
            <v>0.00</v>
          </cell>
          <cell r="AF264" t="str">
            <v>0.00</v>
          </cell>
          <cell r="AG264" t="str">
            <v>100%</v>
          </cell>
          <cell r="AH264" t="str">
            <v>0.00</v>
          </cell>
          <cell r="AI264" t="str">
            <v>0.00</v>
          </cell>
          <cell r="AJ264" t="str">
            <v>3%</v>
          </cell>
          <cell r="AK264" t="str">
            <v>0.00</v>
          </cell>
          <cell r="AL264" t="str">
            <v>0.00</v>
          </cell>
          <cell r="AM264" t="str">
            <v>0.00</v>
          </cell>
          <cell r="AN264" t="str">
            <v>0.00</v>
          </cell>
          <cell r="AO264" t="str">
            <v>0.00</v>
          </cell>
        </row>
        <row r="265">
          <cell r="B265" t="str">
            <v>胡小波</v>
          </cell>
          <cell r="C265" t="str">
            <v>居民身份证</v>
          </cell>
          <cell r="D265" t="str">
            <v>650103196904253215</v>
          </cell>
          <cell r="E265" t="str">
            <v>650103196904253215</v>
          </cell>
          <cell r="F265" t="str">
            <v>否</v>
          </cell>
          <cell r="G265" t="str">
            <v>正常工资薪金</v>
          </cell>
          <cell r="H265" t="str">
            <v>3920.00</v>
          </cell>
          <cell r="I265" t="str">
            <v>0.00</v>
          </cell>
          <cell r="J265" t="str">
            <v>0.00</v>
          </cell>
          <cell r="K265" t="str">
            <v>5000.00</v>
          </cell>
          <cell r="L265" t="str">
            <v>399.92</v>
          </cell>
          <cell r="M265" t="str">
            <v>124.98</v>
          </cell>
          <cell r="N265" t="str">
            <v>25.00</v>
          </cell>
          <cell r="O265" t="str">
            <v>0.00</v>
          </cell>
          <cell r="P265" t="str">
            <v>0.00</v>
          </cell>
          <cell r="Q265" t="str">
            <v>0.00</v>
          </cell>
          <cell r="R265" t="str">
            <v>0.00</v>
          </cell>
          <cell r="S265" t="str">
            <v>0.00</v>
          </cell>
          <cell r="T265" t="str">
            <v>0.00</v>
          </cell>
          <cell r="U265" t="str">
            <v>0.00</v>
          </cell>
          <cell r="V265" t="str">
            <v>3920.00</v>
          </cell>
          <cell r="W265" t="str">
            <v>10000.00</v>
          </cell>
          <cell r="X265" t="str">
            <v>549.90</v>
          </cell>
          <cell r="Y265" t="str">
            <v>0.00</v>
          </cell>
          <cell r="Z265" t="str">
            <v>0.00</v>
          </cell>
          <cell r="AA265" t="str">
            <v>0.00</v>
          </cell>
          <cell r="AB265" t="str">
            <v>0.00</v>
          </cell>
          <cell r="AC265" t="str">
            <v>0.00</v>
          </cell>
          <cell r="AD265" t="str">
            <v>0.00</v>
          </cell>
          <cell r="AE265" t="str">
            <v>0.00</v>
          </cell>
          <cell r="AF265" t="str">
            <v>0.00</v>
          </cell>
          <cell r="AG265" t="str">
            <v>100%</v>
          </cell>
          <cell r="AH265" t="str">
            <v>0.00</v>
          </cell>
          <cell r="AI265" t="str">
            <v>0.00</v>
          </cell>
          <cell r="AJ265" t="str">
            <v>3%</v>
          </cell>
          <cell r="AK265" t="str">
            <v>0.00</v>
          </cell>
          <cell r="AL265" t="str">
            <v>0.00</v>
          </cell>
          <cell r="AM265" t="str">
            <v>0.00</v>
          </cell>
          <cell r="AN265" t="str">
            <v>0.00</v>
          </cell>
          <cell r="AO265" t="str">
            <v>0.00</v>
          </cell>
        </row>
        <row r="266">
          <cell r="B266" t="str">
            <v>贾晨晨</v>
          </cell>
          <cell r="C266" t="str">
            <v>居民身份证</v>
          </cell>
          <cell r="D266" t="str">
            <v>654221199812184422</v>
          </cell>
          <cell r="E266" t="str">
            <v>654221199812184422</v>
          </cell>
          <cell r="F266" t="str">
            <v>否</v>
          </cell>
          <cell r="G266" t="str">
            <v>正常工资薪金</v>
          </cell>
          <cell r="H266" t="str">
            <v>4103.23</v>
          </cell>
          <cell r="I266" t="str">
            <v>0.00</v>
          </cell>
          <cell r="J266" t="str">
            <v>0.00</v>
          </cell>
          <cell r="K266" t="str">
            <v>5000.00</v>
          </cell>
          <cell r="L266" t="str">
            <v>399.92</v>
          </cell>
          <cell r="M266" t="str">
            <v>124.98</v>
          </cell>
          <cell r="N266" t="str">
            <v>25.00</v>
          </cell>
          <cell r="O266" t="str">
            <v>104.00</v>
          </cell>
          <cell r="P266" t="str">
            <v>0.00</v>
          </cell>
          <cell r="Q266" t="str">
            <v>0.00</v>
          </cell>
          <cell r="R266" t="str">
            <v>0.00</v>
          </cell>
          <cell r="S266" t="str">
            <v>0.00</v>
          </cell>
          <cell r="T266" t="str">
            <v>0.00</v>
          </cell>
          <cell r="U266" t="str">
            <v>0.00</v>
          </cell>
          <cell r="V266" t="str">
            <v>8423.23</v>
          </cell>
          <cell r="W266" t="str">
            <v>15000.00</v>
          </cell>
          <cell r="X266" t="str">
            <v>1288.80</v>
          </cell>
          <cell r="Y266" t="str">
            <v>0.00</v>
          </cell>
          <cell r="Z266" t="str">
            <v>0.00</v>
          </cell>
          <cell r="AA266" t="str">
            <v>0.00</v>
          </cell>
          <cell r="AB266" t="str">
            <v>0.00</v>
          </cell>
          <cell r="AC266" t="str">
            <v>0.00</v>
          </cell>
          <cell r="AD266" t="str">
            <v>0.00</v>
          </cell>
          <cell r="AE266" t="str">
            <v>0.00</v>
          </cell>
          <cell r="AF266" t="str">
            <v>0.00</v>
          </cell>
          <cell r="AG266" t="str">
            <v>100%</v>
          </cell>
          <cell r="AH266" t="str">
            <v>0.00</v>
          </cell>
          <cell r="AI266" t="str">
            <v>0.00</v>
          </cell>
          <cell r="AJ266" t="str">
            <v>3%</v>
          </cell>
          <cell r="AK266" t="str">
            <v>0.00</v>
          </cell>
          <cell r="AL266" t="str">
            <v>0.00</v>
          </cell>
          <cell r="AM266" t="str">
            <v>0.00</v>
          </cell>
          <cell r="AN266" t="str">
            <v>0.00</v>
          </cell>
          <cell r="AO266" t="str">
            <v>0.00</v>
          </cell>
        </row>
        <row r="267">
          <cell r="B267" t="str">
            <v>张文梅</v>
          </cell>
          <cell r="C267" t="str">
            <v>居民身份证</v>
          </cell>
          <cell r="D267" t="str">
            <v>512223196812125429</v>
          </cell>
          <cell r="E267" t="str">
            <v>512223196812125429</v>
          </cell>
          <cell r="F267" t="str">
            <v>否</v>
          </cell>
          <cell r="G267" t="str">
            <v>正常工资薪金</v>
          </cell>
          <cell r="H267" t="str">
            <v>3200.00</v>
          </cell>
          <cell r="I267" t="str">
            <v>0.00</v>
          </cell>
          <cell r="J267" t="str">
            <v>0.00</v>
          </cell>
          <cell r="K267" t="str">
            <v>5000.00</v>
          </cell>
          <cell r="L267" t="str">
            <v>0.00</v>
          </cell>
          <cell r="M267" t="str">
            <v>0.00</v>
          </cell>
          <cell r="N267" t="str">
            <v>0.00</v>
          </cell>
          <cell r="O267" t="str">
            <v>0.00</v>
          </cell>
          <cell r="P267" t="str">
            <v>0.00</v>
          </cell>
          <cell r="Q267" t="str">
            <v>0.00</v>
          </cell>
          <cell r="R267" t="str">
            <v>0.00</v>
          </cell>
          <cell r="S267" t="str">
            <v>0.00</v>
          </cell>
          <cell r="T267" t="str">
            <v>0.00</v>
          </cell>
          <cell r="U267" t="str">
            <v>0.00</v>
          </cell>
          <cell r="V267" t="str">
            <v>6400.00</v>
          </cell>
          <cell r="W267" t="str">
            <v>15000.00</v>
          </cell>
          <cell r="X267" t="str">
            <v>0.00</v>
          </cell>
          <cell r="Y267" t="str">
            <v>0.00</v>
          </cell>
          <cell r="Z267" t="str">
            <v>0.00</v>
          </cell>
          <cell r="AA267" t="str">
            <v>0.00</v>
          </cell>
          <cell r="AB267" t="str">
            <v>0.00</v>
          </cell>
          <cell r="AC267" t="str">
            <v>0.00</v>
          </cell>
          <cell r="AD267" t="str">
            <v>0.00</v>
          </cell>
          <cell r="AE267" t="str">
            <v>0.00</v>
          </cell>
          <cell r="AF267" t="str">
            <v>0.00</v>
          </cell>
          <cell r="AG267" t="str">
            <v>100%</v>
          </cell>
          <cell r="AH267" t="str">
            <v>0.00</v>
          </cell>
          <cell r="AI267" t="str">
            <v>0.00</v>
          </cell>
          <cell r="AJ267" t="str">
            <v>3%</v>
          </cell>
          <cell r="AK267" t="str">
            <v>0.00</v>
          </cell>
          <cell r="AL267" t="str">
            <v>0.00</v>
          </cell>
          <cell r="AM267" t="str">
            <v>0.00</v>
          </cell>
          <cell r="AN267" t="str">
            <v>0.00</v>
          </cell>
          <cell r="AO267" t="str">
            <v>0.00</v>
          </cell>
        </row>
        <row r="268">
          <cell r="B268" t="str">
            <v>热汗古丽·吐尔逊</v>
          </cell>
          <cell r="C268" t="str">
            <v>居民身份证</v>
          </cell>
          <cell r="D268" t="str">
            <v>650103198311042825</v>
          </cell>
          <cell r="E268" t="str">
            <v>650103198311042825</v>
          </cell>
          <cell r="F268" t="str">
            <v>否</v>
          </cell>
          <cell r="G268" t="str">
            <v>正常工资薪金</v>
          </cell>
          <cell r="H268" t="str">
            <v>2709.68</v>
          </cell>
          <cell r="I268" t="str">
            <v>0.00</v>
          </cell>
          <cell r="J268" t="str">
            <v>0.00</v>
          </cell>
          <cell r="K268" t="str">
            <v>5000.00</v>
          </cell>
          <cell r="L268" t="str">
            <v>399.92</v>
          </cell>
          <cell r="M268" t="str">
            <v>124.98</v>
          </cell>
          <cell r="N268" t="str">
            <v>25.00</v>
          </cell>
          <cell r="O268" t="str">
            <v>0.00</v>
          </cell>
          <cell r="P268" t="str">
            <v>0.00</v>
          </cell>
          <cell r="Q268" t="str">
            <v>0.00</v>
          </cell>
          <cell r="R268" t="str">
            <v>0.00</v>
          </cell>
          <cell r="S268" t="str">
            <v>0.00</v>
          </cell>
          <cell r="T268" t="str">
            <v>0.00</v>
          </cell>
          <cell r="U268" t="str">
            <v>0.00</v>
          </cell>
          <cell r="V268" t="str">
            <v>2709.68</v>
          </cell>
          <cell r="W268" t="str">
            <v>10000.00</v>
          </cell>
          <cell r="X268" t="str">
            <v>549.90</v>
          </cell>
          <cell r="Y268" t="str">
            <v>0.00</v>
          </cell>
          <cell r="Z268" t="str">
            <v>0.00</v>
          </cell>
          <cell r="AA268" t="str">
            <v>0.00</v>
          </cell>
          <cell r="AB268" t="str">
            <v>0.00</v>
          </cell>
          <cell r="AC268" t="str">
            <v>0.00</v>
          </cell>
          <cell r="AD268" t="str">
            <v>0.00</v>
          </cell>
          <cell r="AE268" t="str">
            <v>0.00</v>
          </cell>
          <cell r="AF268" t="str">
            <v>0.00</v>
          </cell>
          <cell r="AG268" t="str">
            <v>100%</v>
          </cell>
          <cell r="AH268" t="str">
            <v>0.00</v>
          </cell>
          <cell r="AI268" t="str">
            <v>0.00</v>
          </cell>
          <cell r="AJ268" t="str">
            <v>3%</v>
          </cell>
          <cell r="AK268" t="str">
            <v>0.00</v>
          </cell>
          <cell r="AL268" t="str">
            <v>0.00</v>
          </cell>
          <cell r="AM268" t="str">
            <v>0.00</v>
          </cell>
          <cell r="AN268" t="str">
            <v>0.00</v>
          </cell>
          <cell r="AO268" t="str">
            <v>0.00</v>
          </cell>
        </row>
        <row r="269">
          <cell r="B269" t="str">
            <v>吴海梅</v>
          </cell>
          <cell r="C269" t="str">
            <v>居民身份证</v>
          </cell>
          <cell r="D269" t="str">
            <v>650300197212261261</v>
          </cell>
          <cell r="E269" t="str">
            <v>650300197212261261</v>
          </cell>
          <cell r="F269" t="str">
            <v>否</v>
          </cell>
          <cell r="G269" t="str">
            <v>正常工资薪金</v>
          </cell>
          <cell r="H269" t="str">
            <v>2040.32</v>
          </cell>
          <cell r="I269" t="str">
            <v>0.00</v>
          </cell>
          <cell r="J269" t="str">
            <v>0.00</v>
          </cell>
          <cell r="K269" t="str">
            <v>5000.00</v>
          </cell>
          <cell r="L269" t="str">
            <v>0.00</v>
          </cell>
          <cell r="M269" t="str">
            <v>0.00</v>
          </cell>
          <cell r="N269" t="str">
            <v>0.00</v>
          </cell>
          <cell r="O269" t="str">
            <v>0.00</v>
          </cell>
          <cell r="P269" t="str">
            <v>0.00</v>
          </cell>
          <cell r="Q269" t="str">
            <v>0.00</v>
          </cell>
          <cell r="R269" t="str">
            <v>0.00</v>
          </cell>
          <cell r="S269" t="str">
            <v>0.00</v>
          </cell>
          <cell r="T269" t="str">
            <v>0.00</v>
          </cell>
          <cell r="U269" t="str">
            <v>0.00</v>
          </cell>
          <cell r="V269" t="str">
            <v>10424.19</v>
          </cell>
          <cell r="W269" t="str">
            <v>30000.00</v>
          </cell>
          <cell r="X269" t="str">
            <v>0.00</v>
          </cell>
          <cell r="Y269" t="str">
            <v>0.00</v>
          </cell>
          <cell r="Z269" t="str">
            <v>0.00</v>
          </cell>
          <cell r="AA269" t="str">
            <v>0.00</v>
          </cell>
          <cell r="AB269" t="str">
            <v>0.00</v>
          </cell>
          <cell r="AC269" t="str">
            <v>0.00</v>
          </cell>
          <cell r="AD269" t="str">
            <v>0.00</v>
          </cell>
          <cell r="AE269" t="str">
            <v>0.00</v>
          </cell>
          <cell r="AF269" t="str">
            <v>0.00</v>
          </cell>
          <cell r="AG269" t="str">
            <v>100%</v>
          </cell>
          <cell r="AH269" t="str">
            <v>0.00</v>
          </cell>
          <cell r="AI269" t="str">
            <v>0.00</v>
          </cell>
          <cell r="AJ269" t="str">
            <v>3%</v>
          </cell>
          <cell r="AK269" t="str">
            <v>0.00</v>
          </cell>
          <cell r="AL269" t="str">
            <v>0.00</v>
          </cell>
          <cell r="AM269" t="str">
            <v>0.00</v>
          </cell>
          <cell r="AN269" t="str">
            <v>0.00</v>
          </cell>
          <cell r="AO269" t="str">
            <v>0.00</v>
          </cell>
        </row>
        <row r="270">
          <cell r="B270" t="str">
            <v>李俊平</v>
          </cell>
          <cell r="C270" t="str">
            <v>居民身份证</v>
          </cell>
          <cell r="D270" t="str">
            <v>150207198007275010</v>
          </cell>
          <cell r="E270" t="str">
            <v>150207198007275010</v>
          </cell>
          <cell r="F270" t="str">
            <v>否</v>
          </cell>
          <cell r="G270" t="str">
            <v>正常工资薪金</v>
          </cell>
          <cell r="H270" t="str">
            <v>3300.00</v>
          </cell>
          <cell r="I270" t="str">
            <v>0.00</v>
          </cell>
          <cell r="J270" t="str">
            <v>0.00</v>
          </cell>
          <cell r="K270" t="str">
            <v>5000.00</v>
          </cell>
          <cell r="L270" t="str">
            <v>0.00</v>
          </cell>
          <cell r="M270" t="str">
            <v>0.00</v>
          </cell>
          <cell r="N270" t="str">
            <v>0.00</v>
          </cell>
          <cell r="O270" t="str">
            <v>0.00</v>
          </cell>
          <cell r="P270" t="str">
            <v>0.00</v>
          </cell>
          <cell r="Q270" t="str">
            <v>0.00</v>
          </cell>
          <cell r="R270" t="str">
            <v>0.00</v>
          </cell>
          <cell r="S270" t="str">
            <v>0.00</v>
          </cell>
          <cell r="T270" t="str">
            <v>0.00</v>
          </cell>
          <cell r="U270" t="str">
            <v>0.00</v>
          </cell>
          <cell r="V270" t="str">
            <v>6600.00</v>
          </cell>
          <cell r="W270" t="str">
            <v>15000.00</v>
          </cell>
          <cell r="X270" t="str">
            <v>0.00</v>
          </cell>
          <cell r="Y270" t="str">
            <v>0.00</v>
          </cell>
          <cell r="Z270" t="str">
            <v>0.00</v>
          </cell>
          <cell r="AA270" t="str">
            <v>0.00</v>
          </cell>
          <cell r="AB270" t="str">
            <v>0.00</v>
          </cell>
          <cell r="AC270" t="str">
            <v>0.00</v>
          </cell>
          <cell r="AD270" t="str">
            <v>0.00</v>
          </cell>
          <cell r="AE270" t="str">
            <v>0.00</v>
          </cell>
          <cell r="AF270" t="str">
            <v>0.00</v>
          </cell>
          <cell r="AG270" t="str">
            <v>100%</v>
          </cell>
          <cell r="AH270" t="str">
            <v>0.00</v>
          </cell>
          <cell r="AI270" t="str">
            <v>0.00</v>
          </cell>
          <cell r="AJ270" t="str">
            <v>3%</v>
          </cell>
          <cell r="AK270" t="str">
            <v>0.00</v>
          </cell>
          <cell r="AL270" t="str">
            <v>0.00</v>
          </cell>
          <cell r="AM270" t="str">
            <v>0.00</v>
          </cell>
          <cell r="AN270" t="str">
            <v>0.00</v>
          </cell>
          <cell r="AO270" t="str">
            <v>0.00</v>
          </cell>
        </row>
        <row r="271">
          <cell r="B271" t="str">
            <v>吴晓梅</v>
          </cell>
          <cell r="C271" t="str">
            <v>居民身份证</v>
          </cell>
          <cell r="D271" t="str">
            <v>622301199003046508</v>
          </cell>
          <cell r="E271" t="str">
            <v>622301199003046508</v>
          </cell>
          <cell r="F271" t="str">
            <v>否</v>
          </cell>
          <cell r="G271" t="str">
            <v>正常工资薪金</v>
          </cell>
          <cell r="H271" t="str">
            <v>4700.00</v>
          </cell>
          <cell r="I271" t="str">
            <v>0.00</v>
          </cell>
          <cell r="J271" t="str">
            <v>0.00</v>
          </cell>
          <cell r="K271" t="str">
            <v>5000.00</v>
          </cell>
          <cell r="L271" t="str">
            <v>399.92</v>
          </cell>
          <cell r="M271" t="str">
            <v>124.98</v>
          </cell>
          <cell r="N271" t="str">
            <v>25.00</v>
          </cell>
          <cell r="O271" t="str">
            <v>104.00</v>
          </cell>
          <cell r="P271" t="str">
            <v>0.00</v>
          </cell>
          <cell r="Q271" t="str">
            <v>0.00</v>
          </cell>
          <cell r="R271" t="str">
            <v>0.00</v>
          </cell>
          <cell r="S271" t="str">
            <v>0.00</v>
          </cell>
          <cell r="T271" t="str">
            <v>0.00</v>
          </cell>
          <cell r="U271" t="str">
            <v>0.00</v>
          </cell>
          <cell r="V271" t="str">
            <v>5953.33</v>
          </cell>
          <cell r="W271" t="str">
            <v>15000.00</v>
          </cell>
          <cell r="X271" t="str">
            <v>653.90</v>
          </cell>
          <cell r="Y271" t="str">
            <v>0.00</v>
          </cell>
          <cell r="Z271" t="str">
            <v>0.00</v>
          </cell>
          <cell r="AA271" t="str">
            <v>0.00</v>
          </cell>
          <cell r="AB271" t="str">
            <v>0.00</v>
          </cell>
          <cell r="AC271" t="str">
            <v>0.00</v>
          </cell>
          <cell r="AD271" t="str">
            <v>0.00</v>
          </cell>
          <cell r="AE271" t="str">
            <v>0.00</v>
          </cell>
          <cell r="AF271" t="str">
            <v>0.00</v>
          </cell>
          <cell r="AG271" t="str">
            <v>100%</v>
          </cell>
          <cell r="AH271" t="str">
            <v>0.00</v>
          </cell>
          <cell r="AI271" t="str">
            <v>0.00</v>
          </cell>
          <cell r="AJ271" t="str">
            <v>3%</v>
          </cell>
          <cell r="AK271" t="str">
            <v>0.00</v>
          </cell>
          <cell r="AL271" t="str">
            <v>0.00</v>
          </cell>
          <cell r="AM271" t="str">
            <v>0.00</v>
          </cell>
          <cell r="AN271" t="str">
            <v>0.00</v>
          </cell>
          <cell r="AO271" t="str">
            <v>0.00</v>
          </cell>
        </row>
        <row r="272">
          <cell r="B272" t="str">
            <v>罗莉</v>
          </cell>
          <cell r="C272" t="str">
            <v>居民身份证</v>
          </cell>
          <cell r="D272" t="str">
            <v>232622197605202025</v>
          </cell>
          <cell r="E272" t="str">
            <v>232622197605202025</v>
          </cell>
          <cell r="F272" t="str">
            <v>否</v>
          </cell>
          <cell r="G272" t="str">
            <v>正常工资薪金</v>
          </cell>
          <cell r="H272" t="str">
            <v>1500.00</v>
          </cell>
          <cell r="I272" t="str">
            <v>0.00</v>
          </cell>
          <cell r="J272" t="str">
            <v>0.00</v>
          </cell>
          <cell r="K272" t="str">
            <v>5000.00</v>
          </cell>
          <cell r="L272" t="str">
            <v>0.00</v>
          </cell>
          <cell r="M272" t="str">
            <v>0.00</v>
          </cell>
          <cell r="N272" t="str">
            <v>0.00</v>
          </cell>
          <cell r="O272" t="str">
            <v>0.00</v>
          </cell>
          <cell r="P272" t="str">
            <v>0.00</v>
          </cell>
          <cell r="Q272" t="str">
            <v>0.00</v>
          </cell>
          <cell r="R272" t="str">
            <v>0.00</v>
          </cell>
          <cell r="S272" t="str">
            <v>0.00</v>
          </cell>
          <cell r="T272" t="str">
            <v>0.00</v>
          </cell>
          <cell r="U272" t="str">
            <v>0.00</v>
          </cell>
          <cell r="V272" t="str">
            <v>4700.00</v>
          </cell>
          <cell r="W272" t="str">
            <v>15000.00</v>
          </cell>
          <cell r="X272" t="str">
            <v>0.00</v>
          </cell>
          <cell r="Y272" t="str">
            <v>0.00</v>
          </cell>
          <cell r="Z272" t="str">
            <v>0.00</v>
          </cell>
          <cell r="AA272" t="str">
            <v>0.00</v>
          </cell>
          <cell r="AB272" t="str">
            <v>0.00</v>
          </cell>
          <cell r="AC272" t="str">
            <v>0.00</v>
          </cell>
          <cell r="AD272" t="str">
            <v>0.00</v>
          </cell>
          <cell r="AE272" t="str">
            <v>0.00</v>
          </cell>
          <cell r="AF272" t="str">
            <v>0.00</v>
          </cell>
          <cell r="AG272" t="str">
            <v>100%</v>
          </cell>
          <cell r="AH272" t="str">
            <v>0.00</v>
          </cell>
          <cell r="AI272" t="str">
            <v>0.00</v>
          </cell>
          <cell r="AJ272" t="str">
            <v>3%</v>
          </cell>
          <cell r="AK272" t="str">
            <v>0.00</v>
          </cell>
          <cell r="AL272" t="str">
            <v>0.00</v>
          </cell>
          <cell r="AM272" t="str">
            <v>0.00</v>
          </cell>
          <cell r="AN272" t="str">
            <v>0.00</v>
          </cell>
          <cell r="AO272" t="str">
            <v>0.00</v>
          </cell>
        </row>
        <row r="273">
          <cell r="B273" t="str">
            <v>武锦芸</v>
          </cell>
          <cell r="C273" t="str">
            <v>居民身份证</v>
          </cell>
          <cell r="D273" t="str">
            <v>620422198608238423</v>
          </cell>
          <cell r="E273" t="str">
            <v>620422198608238423</v>
          </cell>
          <cell r="F273" t="str">
            <v>否</v>
          </cell>
          <cell r="G273" t="str">
            <v>正常工资薪金</v>
          </cell>
          <cell r="H273" t="str">
            <v>2799.80</v>
          </cell>
          <cell r="I273" t="str">
            <v>0.00</v>
          </cell>
          <cell r="J273" t="str">
            <v>0.00</v>
          </cell>
          <cell r="K273" t="str">
            <v>5000.00</v>
          </cell>
          <cell r="L273" t="str">
            <v>399.92</v>
          </cell>
          <cell r="M273" t="str">
            <v>124.98</v>
          </cell>
          <cell r="N273" t="str">
            <v>25.00</v>
          </cell>
          <cell r="O273" t="str">
            <v>0.00</v>
          </cell>
          <cell r="P273" t="str">
            <v>0.00</v>
          </cell>
          <cell r="Q273" t="str">
            <v>0.00</v>
          </cell>
          <cell r="R273" t="str">
            <v>0.00</v>
          </cell>
          <cell r="S273" t="str">
            <v>0.00</v>
          </cell>
          <cell r="T273" t="str">
            <v>0.00</v>
          </cell>
          <cell r="U273" t="str">
            <v>0.00</v>
          </cell>
          <cell r="V273" t="str">
            <v>6799.80</v>
          </cell>
          <cell r="W273" t="str">
            <v>15000.00</v>
          </cell>
          <cell r="X273" t="str">
            <v>1099.80</v>
          </cell>
          <cell r="Y273" t="str">
            <v>0.00</v>
          </cell>
          <cell r="Z273" t="str">
            <v>0.00</v>
          </cell>
          <cell r="AA273" t="str">
            <v>0.00</v>
          </cell>
          <cell r="AB273" t="str">
            <v>0.00</v>
          </cell>
          <cell r="AC273" t="str">
            <v>0.00</v>
          </cell>
          <cell r="AD273" t="str">
            <v>0.00</v>
          </cell>
          <cell r="AE273" t="str">
            <v>0.00</v>
          </cell>
          <cell r="AF273" t="str">
            <v>0.00</v>
          </cell>
          <cell r="AG273" t="str">
            <v>100%</v>
          </cell>
          <cell r="AH273" t="str">
            <v>0.00</v>
          </cell>
          <cell r="AI273" t="str">
            <v>0.00</v>
          </cell>
          <cell r="AJ273" t="str">
            <v>3%</v>
          </cell>
          <cell r="AK273" t="str">
            <v>0.00</v>
          </cell>
          <cell r="AL273" t="str">
            <v>0.00</v>
          </cell>
          <cell r="AM273" t="str">
            <v>0.00</v>
          </cell>
          <cell r="AN273" t="str">
            <v>0.00</v>
          </cell>
          <cell r="AO273" t="str">
            <v>0.00</v>
          </cell>
        </row>
        <row r="274">
          <cell r="B274" t="str">
            <v>姚建明</v>
          </cell>
          <cell r="C274" t="str">
            <v>居民身份证</v>
          </cell>
          <cell r="D274" t="str">
            <v>620523197203154413</v>
          </cell>
          <cell r="E274" t="str">
            <v>620523197203154413</v>
          </cell>
          <cell r="F274" t="str">
            <v>否</v>
          </cell>
          <cell r="G274" t="str">
            <v>正常工资薪金</v>
          </cell>
          <cell r="H274" t="str">
            <v>2612.90</v>
          </cell>
          <cell r="I274" t="str">
            <v>0.00</v>
          </cell>
          <cell r="J274" t="str">
            <v>0.00</v>
          </cell>
          <cell r="K274" t="str">
            <v>5000.00</v>
          </cell>
          <cell r="L274" t="str">
            <v>0.00</v>
          </cell>
          <cell r="M274" t="str">
            <v>0.00</v>
          </cell>
          <cell r="N274" t="str">
            <v>0.00</v>
          </cell>
          <cell r="O274" t="str">
            <v>0.00</v>
          </cell>
          <cell r="P274" t="str">
            <v>0.00</v>
          </cell>
          <cell r="Q274" t="str">
            <v>0.00</v>
          </cell>
          <cell r="R274" t="str">
            <v>0.00</v>
          </cell>
          <cell r="S274" t="str">
            <v>0.00</v>
          </cell>
          <cell r="T274" t="str">
            <v>0.00</v>
          </cell>
          <cell r="U274" t="str">
            <v>0.00</v>
          </cell>
          <cell r="V274" t="str">
            <v>3312.90</v>
          </cell>
          <cell r="W274" t="str">
            <v>15000.00</v>
          </cell>
          <cell r="X274" t="str">
            <v>0.00</v>
          </cell>
          <cell r="Y274" t="str">
            <v>0.00</v>
          </cell>
          <cell r="Z274" t="str">
            <v>0.00</v>
          </cell>
          <cell r="AA274" t="str">
            <v>0.00</v>
          </cell>
          <cell r="AB274" t="str">
            <v>0.00</v>
          </cell>
          <cell r="AC274" t="str">
            <v>0.00</v>
          </cell>
          <cell r="AD274" t="str">
            <v>0.00</v>
          </cell>
          <cell r="AE274" t="str">
            <v>0.00</v>
          </cell>
          <cell r="AF274" t="str">
            <v>0.00</v>
          </cell>
          <cell r="AG274" t="str">
            <v>100%</v>
          </cell>
          <cell r="AH274" t="str">
            <v>0.00</v>
          </cell>
          <cell r="AI274" t="str">
            <v>0.00</v>
          </cell>
          <cell r="AJ274" t="str">
            <v>3%</v>
          </cell>
          <cell r="AK274" t="str">
            <v>0.00</v>
          </cell>
          <cell r="AL274" t="str">
            <v>0.00</v>
          </cell>
          <cell r="AM274" t="str">
            <v>0.00</v>
          </cell>
          <cell r="AN274" t="str">
            <v>0.00</v>
          </cell>
          <cell r="AO274" t="str">
            <v>0.00</v>
          </cell>
        </row>
        <row r="275">
          <cell r="B275" t="str">
            <v>陈月英</v>
          </cell>
          <cell r="C275" t="str">
            <v>居民身份证</v>
          </cell>
          <cell r="D275" t="str">
            <v>412824196909103600</v>
          </cell>
          <cell r="E275" t="str">
            <v>412824196909103600</v>
          </cell>
          <cell r="F275" t="str">
            <v>否</v>
          </cell>
          <cell r="G275" t="str">
            <v>正常工资薪金</v>
          </cell>
          <cell r="H275" t="str">
            <v>2040.32</v>
          </cell>
          <cell r="I275" t="str">
            <v>0.00</v>
          </cell>
          <cell r="J275" t="str">
            <v>0.00</v>
          </cell>
          <cell r="K275" t="str">
            <v>5000.00</v>
          </cell>
          <cell r="L275" t="str">
            <v>0.00</v>
          </cell>
          <cell r="M275" t="str">
            <v>0.00</v>
          </cell>
          <cell r="N275" t="str">
            <v>0.00</v>
          </cell>
          <cell r="O275" t="str">
            <v>0.00</v>
          </cell>
          <cell r="P275" t="str">
            <v>0.00</v>
          </cell>
          <cell r="Q275" t="str">
            <v>0.00</v>
          </cell>
          <cell r="R275" t="str">
            <v>0.00</v>
          </cell>
          <cell r="S275" t="str">
            <v>0.00</v>
          </cell>
          <cell r="T275" t="str">
            <v>0.00</v>
          </cell>
          <cell r="U275" t="str">
            <v>0.00</v>
          </cell>
          <cell r="V275" t="str">
            <v>9237.09</v>
          </cell>
          <cell r="W275" t="str">
            <v>30000.00</v>
          </cell>
          <cell r="X275" t="str">
            <v>0.00</v>
          </cell>
          <cell r="Y275" t="str">
            <v>0.00</v>
          </cell>
          <cell r="Z275" t="str">
            <v>0.00</v>
          </cell>
          <cell r="AA275" t="str">
            <v>0.00</v>
          </cell>
          <cell r="AB275" t="str">
            <v>0.00</v>
          </cell>
          <cell r="AC275" t="str">
            <v>0.00</v>
          </cell>
          <cell r="AD275" t="str">
            <v>0.00</v>
          </cell>
          <cell r="AE275" t="str">
            <v>0.00</v>
          </cell>
          <cell r="AF275" t="str">
            <v>0.00</v>
          </cell>
          <cell r="AG275" t="str">
            <v>100%</v>
          </cell>
          <cell r="AH275" t="str">
            <v>0.00</v>
          </cell>
          <cell r="AI275" t="str">
            <v>0.00</v>
          </cell>
          <cell r="AJ275" t="str">
            <v>3%</v>
          </cell>
          <cell r="AK275" t="str">
            <v>0.00</v>
          </cell>
          <cell r="AL275" t="str">
            <v>0.00</v>
          </cell>
          <cell r="AM275" t="str">
            <v>0.00</v>
          </cell>
          <cell r="AN275" t="str">
            <v>0.00</v>
          </cell>
          <cell r="AO275" t="str">
            <v>0.00</v>
          </cell>
        </row>
        <row r="276">
          <cell r="B276" t="str">
            <v>张新</v>
          </cell>
          <cell r="C276" t="str">
            <v>居民身份证</v>
          </cell>
          <cell r="D276" t="str">
            <v>411325197103066567</v>
          </cell>
          <cell r="E276" t="str">
            <v>411325197103066567</v>
          </cell>
          <cell r="F276" t="str">
            <v>否</v>
          </cell>
          <cell r="G276" t="str">
            <v>正常工资薪金</v>
          </cell>
          <cell r="H276" t="str">
            <v>1548.39</v>
          </cell>
          <cell r="I276" t="str">
            <v>0.00</v>
          </cell>
          <cell r="J276" t="str">
            <v>0.00</v>
          </cell>
          <cell r="K276" t="str">
            <v>5000.00</v>
          </cell>
          <cell r="L276" t="str">
            <v>0.00</v>
          </cell>
          <cell r="M276" t="str">
            <v>0.00</v>
          </cell>
          <cell r="N276" t="str">
            <v>0.00</v>
          </cell>
          <cell r="O276" t="str">
            <v>0.00</v>
          </cell>
          <cell r="P276" t="str">
            <v>0.00</v>
          </cell>
          <cell r="Q276" t="str">
            <v>0.00</v>
          </cell>
          <cell r="R276" t="str">
            <v>0.00</v>
          </cell>
          <cell r="S276" t="str">
            <v>0.00</v>
          </cell>
          <cell r="T276" t="str">
            <v>0.00</v>
          </cell>
          <cell r="U276" t="str">
            <v>0.00</v>
          </cell>
          <cell r="V276" t="str">
            <v>1548.39</v>
          </cell>
          <cell r="W276" t="str">
            <v>10000.00</v>
          </cell>
          <cell r="X276" t="str">
            <v>0.00</v>
          </cell>
          <cell r="Y276" t="str">
            <v>0.00</v>
          </cell>
          <cell r="Z276" t="str">
            <v>0.00</v>
          </cell>
          <cell r="AA276" t="str">
            <v>0.00</v>
          </cell>
          <cell r="AB276" t="str">
            <v>0.00</v>
          </cell>
          <cell r="AC276" t="str">
            <v>0.00</v>
          </cell>
          <cell r="AD276" t="str">
            <v>0.00</v>
          </cell>
          <cell r="AE276" t="str">
            <v>0.00</v>
          </cell>
          <cell r="AF276" t="str">
            <v>0.00</v>
          </cell>
          <cell r="AG276" t="str">
            <v>100%</v>
          </cell>
          <cell r="AH276" t="str">
            <v>0.00</v>
          </cell>
          <cell r="AI276" t="str">
            <v>0.00</v>
          </cell>
          <cell r="AJ276" t="str">
            <v>3%</v>
          </cell>
          <cell r="AK276" t="str">
            <v>0.00</v>
          </cell>
          <cell r="AL276" t="str">
            <v>0.00</v>
          </cell>
          <cell r="AM276" t="str">
            <v>0.00</v>
          </cell>
          <cell r="AN276" t="str">
            <v>0.00</v>
          </cell>
          <cell r="AO276" t="str">
            <v>0.00</v>
          </cell>
        </row>
        <row r="277">
          <cell r="B277" t="str">
            <v>杨金玲</v>
          </cell>
          <cell r="C277" t="str">
            <v>居民身份证</v>
          </cell>
          <cell r="D277" t="str">
            <v>650300196906060646</v>
          </cell>
          <cell r="E277" t="str">
            <v>650300196906060646</v>
          </cell>
          <cell r="F277" t="str">
            <v>否</v>
          </cell>
          <cell r="G277" t="str">
            <v>正常工资薪金</v>
          </cell>
          <cell r="H277" t="str">
            <v>2000.00</v>
          </cell>
          <cell r="I277" t="str">
            <v>0.00</v>
          </cell>
          <cell r="J277" t="str">
            <v>0.00</v>
          </cell>
          <cell r="K277" t="str">
            <v>5000.00</v>
          </cell>
          <cell r="L277" t="str">
            <v>0.00</v>
          </cell>
          <cell r="M277" t="str">
            <v>0.00</v>
          </cell>
          <cell r="N277" t="str">
            <v>0.00</v>
          </cell>
          <cell r="O277" t="str">
            <v>0.00</v>
          </cell>
          <cell r="P277" t="str">
            <v>0.00</v>
          </cell>
          <cell r="Q277" t="str">
            <v>0.00</v>
          </cell>
          <cell r="R277" t="str">
            <v>0.00</v>
          </cell>
          <cell r="S277" t="str">
            <v>0.00</v>
          </cell>
          <cell r="T277" t="str">
            <v>0.00</v>
          </cell>
          <cell r="U277" t="str">
            <v>0.00</v>
          </cell>
          <cell r="V277" t="str">
            <v>9870.97</v>
          </cell>
          <cell r="W277" t="str">
            <v>30000.00</v>
          </cell>
          <cell r="X277" t="str">
            <v>0.00</v>
          </cell>
          <cell r="Y277" t="str">
            <v>0.00</v>
          </cell>
          <cell r="Z277" t="str">
            <v>0.00</v>
          </cell>
          <cell r="AA277" t="str">
            <v>0.00</v>
          </cell>
          <cell r="AB277" t="str">
            <v>0.00</v>
          </cell>
          <cell r="AC277" t="str">
            <v>0.00</v>
          </cell>
          <cell r="AD277" t="str">
            <v>0.00</v>
          </cell>
          <cell r="AE277" t="str">
            <v>0.00</v>
          </cell>
          <cell r="AF277" t="str">
            <v>0.00</v>
          </cell>
          <cell r="AG277" t="str">
            <v>100%</v>
          </cell>
          <cell r="AH277" t="str">
            <v>0.00</v>
          </cell>
          <cell r="AI277" t="str">
            <v>0.00</v>
          </cell>
          <cell r="AJ277" t="str">
            <v>3%</v>
          </cell>
          <cell r="AK277" t="str">
            <v>0.00</v>
          </cell>
          <cell r="AL277" t="str">
            <v>0.00</v>
          </cell>
          <cell r="AM277" t="str">
            <v>0.00</v>
          </cell>
          <cell r="AN277" t="str">
            <v>0.00</v>
          </cell>
          <cell r="AO277" t="str">
            <v>0.00</v>
          </cell>
        </row>
        <row r="278">
          <cell r="B278" t="str">
            <v>郑建梅</v>
          </cell>
          <cell r="C278" t="str">
            <v>居民身份证</v>
          </cell>
          <cell r="D278" t="str">
            <v>650103197304124027</v>
          </cell>
          <cell r="E278" t="str">
            <v>650103197304124027</v>
          </cell>
          <cell r="F278" t="str">
            <v>否</v>
          </cell>
          <cell r="G278" t="str">
            <v>正常工资薪金</v>
          </cell>
          <cell r="H278" t="str">
            <v>2664.52</v>
          </cell>
          <cell r="I278" t="str">
            <v>0.00</v>
          </cell>
          <cell r="J278" t="str">
            <v>0.00</v>
          </cell>
          <cell r="K278" t="str">
            <v>5000.00</v>
          </cell>
          <cell r="L278" t="str">
            <v>399.92</v>
          </cell>
          <cell r="M278" t="str">
            <v>124.98</v>
          </cell>
          <cell r="N278" t="str">
            <v>25.00</v>
          </cell>
          <cell r="O278" t="str">
            <v>0.00</v>
          </cell>
          <cell r="P278" t="str">
            <v>0.00</v>
          </cell>
          <cell r="Q278" t="str">
            <v>0.00</v>
          </cell>
          <cell r="R278" t="str">
            <v>0.00</v>
          </cell>
          <cell r="S278" t="str">
            <v>0.00</v>
          </cell>
          <cell r="T278" t="str">
            <v>0.00</v>
          </cell>
          <cell r="U278" t="str">
            <v>0.00</v>
          </cell>
          <cell r="V278" t="str">
            <v>8564.52</v>
          </cell>
          <cell r="W278" t="str">
            <v>20000.00</v>
          </cell>
          <cell r="X278" t="str">
            <v>1649.70</v>
          </cell>
          <cell r="Y278" t="str">
            <v>0.00</v>
          </cell>
          <cell r="Z278" t="str">
            <v>0.00</v>
          </cell>
          <cell r="AA278" t="str">
            <v>0.00</v>
          </cell>
          <cell r="AB278" t="str">
            <v>0.00</v>
          </cell>
          <cell r="AC278" t="str">
            <v>0.00</v>
          </cell>
          <cell r="AD278" t="str">
            <v>0.00</v>
          </cell>
          <cell r="AE278" t="str">
            <v>0.00</v>
          </cell>
          <cell r="AF278" t="str">
            <v>0.00</v>
          </cell>
          <cell r="AG278" t="str">
            <v>100%</v>
          </cell>
          <cell r="AH278" t="str">
            <v>0.00</v>
          </cell>
          <cell r="AI278" t="str">
            <v>0.00</v>
          </cell>
          <cell r="AJ278" t="str">
            <v>3%</v>
          </cell>
          <cell r="AK278" t="str">
            <v>0.00</v>
          </cell>
          <cell r="AL278" t="str">
            <v>0.00</v>
          </cell>
          <cell r="AM278" t="str">
            <v>0.00</v>
          </cell>
          <cell r="AN278" t="str">
            <v>0.00</v>
          </cell>
          <cell r="AO278" t="str">
            <v>0.00</v>
          </cell>
        </row>
        <row r="279">
          <cell r="B279" t="str">
            <v>木沙依甫·局玛太</v>
          </cell>
          <cell r="C279" t="str">
            <v>居民身份证</v>
          </cell>
          <cell r="D279" t="str">
            <v>650121197801153737</v>
          </cell>
          <cell r="E279" t="str">
            <v>650121197801153737</v>
          </cell>
          <cell r="F279" t="str">
            <v>否</v>
          </cell>
          <cell r="G279" t="str">
            <v>正常工资薪金</v>
          </cell>
          <cell r="H279" t="str">
            <v>903.23</v>
          </cell>
          <cell r="I279" t="str">
            <v>0.00</v>
          </cell>
          <cell r="J279" t="str">
            <v>0.00</v>
          </cell>
          <cell r="K279" t="str">
            <v>5000.00</v>
          </cell>
          <cell r="L279" t="str">
            <v>0.00</v>
          </cell>
          <cell r="M279" t="str">
            <v>0.00</v>
          </cell>
          <cell r="N279" t="str">
            <v>0.00</v>
          </cell>
          <cell r="O279" t="str">
            <v>0.00</v>
          </cell>
          <cell r="P279" t="str">
            <v>0.00</v>
          </cell>
          <cell r="Q279" t="str">
            <v>0.00</v>
          </cell>
          <cell r="R279" t="str">
            <v>0.00</v>
          </cell>
          <cell r="S279" t="str">
            <v>0.00</v>
          </cell>
          <cell r="T279" t="str">
            <v>0.00</v>
          </cell>
          <cell r="U279" t="str">
            <v>0.00</v>
          </cell>
          <cell r="V279" t="str">
            <v>29476.80</v>
          </cell>
          <cell r="W279" t="str">
            <v>40000.00</v>
          </cell>
          <cell r="X279" t="str">
            <v>0.00</v>
          </cell>
          <cell r="Y279" t="str">
            <v>0.00</v>
          </cell>
          <cell r="Z279" t="str">
            <v>0.00</v>
          </cell>
          <cell r="AA279" t="str">
            <v>0.00</v>
          </cell>
          <cell r="AB279" t="str">
            <v>0.00</v>
          </cell>
          <cell r="AC279" t="str">
            <v>0.00</v>
          </cell>
          <cell r="AD279" t="str">
            <v>0.00</v>
          </cell>
          <cell r="AE279" t="str">
            <v>0.00</v>
          </cell>
          <cell r="AF279" t="str">
            <v>0.00</v>
          </cell>
          <cell r="AG279" t="str">
            <v>100%</v>
          </cell>
          <cell r="AH279" t="str">
            <v>0.00</v>
          </cell>
          <cell r="AI279" t="str">
            <v>0.00</v>
          </cell>
          <cell r="AJ279" t="str">
            <v>3%</v>
          </cell>
          <cell r="AK279" t="str">
            <v>0.00</v>
          </cell>
          <cell r="AL279" t="str">
            <v>0.00</v>
          </cell>
          <cell r="AM279" t="str">
            <v>0.00</v>
          </cell>
          <cell r="AN279" t="str">
            <v>0.00</v>
          </cell>
          <cell r="AO279" t="str">
            <v>0.00</v>
          </cell>
        </row>
        <row r="280">
          <cell r="B280" t="str">
            <v>陈祖玉</v>
          </cell>
          <cell r="C280" t="str">
            <v>居民身份证</v>
          </cell>
          <cell r="D280" t="str">
            <v>652302197809204328</v>
          </cell>
          <cell r="E280" t="str">
            <v>652302197809204328</v>
          </cell>
          <cell r="F280" t="str">
            <v>否</v>
          </cell>
          <cell r="G280" t="str">
            <v>正常工资薪金</v>
          </cell>
          <cell r="H280" t="str">
            <v>4136.77</v>
          </cell>
          <cell r="I280" t="str">
            <v>0.00</v>
          </cell>
          <cell r="J280" t="str">
            <v>0.00</v>
          </cell>
          <cell r="K280" t="str">
            <v>5000.00</v>
          </cell>
          <cell r="L280" t="str">
            <v>399.92</v>
          </cell>
          <cell r="M280" t="str">
            <v>124.98</v>
          </cell>
          <cell r="N280" t="str">
            <v>25.00</v>
          </cell>
          <cell r="O280" t="str">
            <v>0.00</v>
          </cell>
          <cell r="P280" t="str">
            <v>0.00</v>
          </cell>
          <cell r="Q280" t="str">
            <v>0.00</v>
          </cell>
          <cell r="R280" t="str">
            <v>0.00</v>
          </cell>
          <cell r="S280" t="str">
            <v>0.00</v>
          </cell>
          <cell r="T280" t="str">
            <v>0.00</v>
          </cell>
          <cell r="U280" t="str">
            <v>0.00</v>
          </cell>
          <cell r="V280" t="str">
            <v>4136.77</v>
          </cell>
          <cell r="W280" t="str">
            <v>10000.00</v>
          </cell>
          <cell r="X280" t="str">
            <v>549.90</v>
          </cell>
          <cell r="Y280" t="str">
            <v>0.00</v>
          </cell>
          <cell r="Z280" t="str">
            <v>0.00</v>
          </cell>
          <cell r="AA280" t="str">
            <v>0.00</v>
          </cell>
          <cell r="AB280" t="str">
            <v>0.00</v>
          </cell>
          <cell r="AC280" t="str">
            <v>0.00</v>
          </cell>
          <cell r="AD280" t="str">
            <v>0.00</v>
          </cell>
          <cell r="AE280" t="str">
            <v>0.00</v>
          </cell>
          <cell r="AF280" t="str">
            <v>0.00</v>
          </cell>
          <cell r="AG280" t="str">
            <v>100%</v>
          </cell>
          <cell r="AH280" t="str">
            <v>0.00</v>
          </cell>
          <cell r="AI280" t="str">
            <v>0.00</v>
          </cell>
          <cell r="AJ280" t="str">
            <v>3%</v>
          </cell>
          <cell r="AK280" t="str">
            <v>0.00</v>
          </cell>
          <cell r="AL280" t="str">
            <v>0.00</v>
          </cell>
          <cell r="AM280" t="str">
            <v>0.00</v>
          </cell>
          <cell r="AN280" t="str">
            <v>0.00</v>
          </cell>
          <cell r="AO280" t="str">
            <v>0.00</v>
          </cell>
        </row>
        <row r="281">
          <cell r="B281" t="str">
            <v>唐忠</v>
          </cell>
          <cell r="C281" t="str">
            <v>居民身份证</v>
          </cell>
          <cell r="D281" t="str">
            <v>650108196907011010</v>
          </cell>
          <cell r="E281" t="str">
            <v>650108196907011010</v>
          </cell>
          <cell r="F281" t="str">
            <v>否</v>
          </cell>
          <cell r="G281" t="str">
            <v>正常工资薪金</v>
          </cell>
          <cell r="H281" t="str">
            <v>4500.00</v>
          </cell>
          <cell r="I281" t="str">
            <v>0.00</v>
          </cell>
          <cell r="J281" t="str">
            <v>0.00</v>
          </cell>
          <cell r="K281" t="str">
            <v>5000.00</v>
          </cell>
          <cell r="L281" t="str">
            <v>0.00</v>
          </cell>
          <cell r="M281" t="str">
            <v>0.00</v>
          </cell>
          <cell r="N281" t="str">
            <v>0.00</v>
          </cell>
          <cell r="O281" t="str">
            <v>0.00</v>
          </cell>
          <cell r="P281" t="str">
            <v>0.00</v>
          </cell>
          <cell r="Q281" t="str">
            <v>0.00</v>
          </cell>
          <cell r="R281" t="str">
            <v>0.00</v>
          </cell>
          <cell r="S281" t="str">
            <v>0.00</v>
          </cell>
          <cell r="T281" t="str">
            <v>0.00</v>
          </cell>
          <cell r="U281" t="str">
            <v>0.00</v>
          </cell>
          <cell r="V281" t="str">
            <v>10354.84</v>
          </cell>
          <cell r="W281" t="str">
            <v>20000.00</v>
          </cell>
          <cell r="X281" t="str">
            <v>0.00</v>
          </cell>
          <cell r="Y281" t="str">
            <v>0.00</v>
          </cell>
          <cell r="Z281" t="str">
            <v>0.00</v>
          </cell>
          <cell r="AA281" t="str">
            <v>0.00</v>
          </cell>
          <cell r="AB281" t="str">
            <v>0.00</v>
          </cell>
          <cell r="AC281" t="str">
            <v>0.00</v>
          </cell>
          <cell r="AD281" t="str">
            <v>0.00</v>
          </cell>
          <cell r="AE281" t="str">
            <v>0.00</v>
          </cell>
          <cell r="AF281" t="str">
            <v>0.00</v>
          </cell>
          <cell r="AG281" t="str">
            <v>100%</v>
          </cell>
          <cell r="AH281" t="str">
            <v>0.00</v>
          </cell>
          <cell r="AI281" t="str">
            <v>0.00</v>
          </cell>
          <cell r="AJ281" t="str">
            <v>3%</v>
          </cell>
          <cell r="AK281" t="str">
            <v>0.00</v>
          </cell>
          <cell r="AL281" t="str">
            <v>0.00</v>
          </cell>
          <cell r="AM281" t="str">
            <v>0.00</v>
          </cell>
          <cell r="AN281" t="str">
            <v>0.00</v>
          </cell>
          <cell r="AO281" t="str">
            <v>0.00</v>
          </cell>
        </row>
        <row r="282">
          <cell r="B282" t="str">
            <v>田根兰</v>
          </cell>
          <cell r="C282" t="str">
            <v>居民身份证</v>
          </cell>
          <cell r="D282" t="str">
            <v>652722196508131527</v>
          </cell>
          <cell r="E282" t="str">
            <v>652722196508131527</v>
          </cell>
          <cell r="F282" t="str">
            <v>否</v>
          </cell>
          <cell r="G282" t="str">
            <v>正常工资薪金</v>
          </cell>
          <cell r="H282" t="str">
            <v>387.10</v>
          </cell>
          <cell r="I282" t="str">
            <v>0.00</v>
          </cell>
          <cell r="J282" t="str">
            <v>0.00</v>
          </cell>
          <cell r="K282" t="str">
            <v>5000.00</v>
          </cell>
          <cell r="L282" t="str">
            <v>0.00</v>
          </cell>
          <cell r="M282" t="str">
            <v>0.00</v>
          </cell>
          <cell r="N282" t="str">
            <v>0.00</v>
          </cell>
          <cell r="O282" t="str">
            <v>0.00</v>
          </cell>
          <cell r="P282" t="str">
            <v>0.00</v>
          </cell>
          <cell r="Q282" t="str">
            <v>0.00</v>
          </cell>
          <cell r="R282" t="str">
            <v>0.00</v>
          </cell>
          <cell r="S282" t="str">
            <v>0.00</v>
          </cell>
          <cell r="T282" t="str">
            <v>0.00</v>
          </cell>
          <cell r="U282" t="str">
            <v>0.00</v>
          </cell>
          <cell r="V282" t="str">
            <v>3487.10</v>
          </cell>
          <cell r="W282" t="str">
            <v>15000.00</v>
          </cell>
          <cell r="X282" t="str">
            <v>0.00</v>
          </cell>
          <cell r="Y282" t="str">
            <v>0.00</v>
          </cell>
          <cell r="Z282" t="str">
            <v>0.00</v>
          </cell>
          <cell r="AA282" t="str">
            <v>0.00</v>
          </cell>
          <cell r="AB282" t="str">
            <v>0.00</v>
          </cell>
          <cell r="AC282" t="str">
            <v>0.00</v>
          </cell>
          <cell r="AD282" t="str">
            <v>0.00</v>
          </cell>
          <cell r="AE282" t="str">
            <v>0.00</v>
          </cell>
          <cell r="AF282" t="str">
            <v>0.00</v>
          </cell>
          <cell r="AG282" t="str">
            <v>100%</v>
          </cell>
          <cell r="AH282" t="str">
            <v>0.00</v>
          </cell>
          <cell r="AI282" t="str">
            <v>0.00</v>
          </cell>
          <cell r="AJ282" t="str">
            <v>3%</v>
          </cell>
          <cell r="AK282" t="str">
            <v>0.00</v>
          </cell>
          <cell r="AL282" t="str">
            <v>0.00</v>
          </cell>
          <cell r="AM282" t="str">
            <v>0.00</v>
          </cell>
          <cell r="AN282" t="str">
            <v>0.00</v>
          </cell>
          <cell r="AO282" t="str">
            <v>0.00</v>
          </cell>
        </row>
        <row r="283">
          <cell r="B283" t="str">
            <v>张月梅</v>
          </cell>
          <cell r="C283" t="str">
            <v>居民身份证</v>
          </cell>
          <cell r="D283" t="str">
            <v>650108196401031022</v>
          </cell>
          <cell r="E283" t="str">
            <v>650108196401031022</v>
          </cell>
          <cell r="F283" t="str">
            <v>否</v>
          </cell>
          <cell r="G283" t="str">
            <v>正常工资薪金</v>
          </cell>
          <cell r="H283" t="str">
            <v>2935.48</v>
          </cell>
          <cell r="I283" t="str">
            <v>0.00</v>
          </cell>
          <cell r="J283" t="str">
            <v>0.00</v>
          </cell>
          <cell r="K283" t="str">
            <v>5000.00</v>
          </cell>
          <cell r="L283" t="str">
            <v>0.00</v>
          </cell>
          <cell r="M283" t="str">
            <v>0.00</v>
          </cell>
          <cell r="N283" t="str">
            <v>0.00</v>
          </cell>
          <cell r="O283" t="str">
            <v>0.00</v>
          </cell>
          <cell r="P283" t="str">
            <v>0.00</v>
          </cell>
          <cell r="Q283" t="str">
            <v>0.00</v>
          </cell>
          <cell r="R283" t="str">
            <v>0.00</v>
          </cell>
          <cell r="S283" t="str">
            <v>0.00</v>
          </cell>
          <cell r="T283" t="str">
            <v>0.00</v>
          </cell>
          <cell r="U283" t="str">
            <v>0.00</v>
          </cell>
          <cell r="V283" t="str">
            <v>24776.76</v>
          </cell>
          <cell r="W283" t="str">
            <v>40000.00</v>
          </cell>
          <cell r="X283" t="str">
            <v>0.00</v>
          </cell>
          <cell r="Y283" t="str">
            <v>0.00</v>
          </cell>
          <cell r="Z283" t="str">
            <v>0.00</v>
          </cell>
          <cell r="AA283" t="str">
            <v>0.00</v>
          </cell>
          <cell r="AB283" t="str">
            <v>0.00</v>
          </cell>
          <cell r="AC283" t="str">
            <v>0.00</v>
          </cell>
          <cell r="AD283" t="str">
            <v>0.00</v>
          </cell>
          <cell r="AE283" t="str">
            <v>0.00</v>
          </cell>
          <cell r="AF283" t="str">
            <v>0.00</v>
          </cell>
          <cell r="AG283" t="str">
            <v>100%</v>
          </cell>
          <cell r="AH283" t="str">
            <v>0.00</v>
          </cell>
          <cell r="AI283" t="str">
            <v>0.00</v>
          </cell>
          <cell r="AJ283" t="str">
            <v>3%</v>
          </cell>
          <cell r="AK283" t="str">
            <v>0.00</v>
          </cell>
          <cell r="AL283" t="str">
            <v>0.00</v>
          </cell>
          <cell r="AM283" t="str">
            <v>0.00</v>
          </cell>
          <cell r="AN283" t="str">
            <v>0.00</v>
          </cell>
          <cell r="AO283" t="str">
            <v>0.00</v>
          </cell>
        </row>
        <row r="284">
          <cell r="B284" t="str">
            <v>钱继忠</v>
          </cell>
          <cell r="C284" t="str">
            <v>居民身份证</v>
          </cell>
          <cell r="D284" t="str">
            <v>650105196703121948</v>
          </cell>
          <cell r="E284" t="str">
            <v>650105196703121948</v>
          </cell>
          <cell r="F284" t="str">
            <v>否</v>
          </cell>
          <cell r="G284" t="str">
            <v>正常工资薪金</v>
          </cell>
          <cell r="H284" t="str">
            <v>2950.00</v>
          </cell>
          <cell r="I284" t="str">
            <v>0.00</v>
          </cell>
          <cell r="J284" t="str">
            <v>0.00</v>
          </cell>
          <cell r="K284" t="str">
            <v>5000.00</v>
          </cell>
          <cell r="L284" t="str">
            <v>0.00</v>
          </cell>
          <cell r="M284" t="str">
            <v>0.00</v>
          </cell>
          <cell r="N284" t="str">
            <v>0.00</v>
          </cell>
          <cell r="O284" t="str">
            <v>0.00</v>
          </cell>
          <cell r="P284" t="str">
            <v>0.00</v>
          </cell>
          <cell r="Q284" t="str">
            <v>0.00</v>
          </cell>
          <cell r="R284" t="str">
            <v>0.00</v>
          </cell>
          <cell r="S284" t="str">
            <v>0.00</v>
          </cell>
          <cell r="T284" t="str">
            <v>0.00</v>
          </cell>
          <cell r="U284" t="str">
            <v>0.00</v>
          </cell>
          <cell r="V284" t="str">
            <v>8950.00</v>
          </cell>
          <cell r="W284" t="str">
            <v>20000.00</v>
          </cell>
          <cell r="X284" t="str">
            <v>0.00</v>
          </cell>
          <cell r="Y284" t="str">
            <v>0.00</v>
          </cell>
          <cell r="Z284" t="str">
            <v>0.00</v>
          </cell>
          <cell r="AA284" t="str">
            <v>0.00</v>
          </cell>
          <cell r="AB284" t="str">
            <v>0.00</v>
          </cell>
          <cell r="AC284" t="str">
            <v>0.00</v>
          </cell>
          <cell r="AD284" t="str">
            <v>0.00</v>
          </cell>
          <cell r="AE284" t="str">
            <v>0.00</v>
          </cell>
          <cell r="AF284" t="str">
            <v>0.00</v>
          </cell>
          <cell r="AG284" t="str">
            <v>100%</v>
          </cell>
          <cell r="AH284" t="str">
            <v>0.00</v>
          </cell>
          <cell r="AI284" t="str">
            <v>0.00</v>
          </cell>
          <cell r="AJ284" t="str">
            <v>3%</v>
          </cell>
          <cell r="AK284" t="str">
            <v>0.00</v>
          </cell>
          <cell r="AL284" t="str">
            <v>0.00</v>
          </cell>
          <cell r="AM284" t="str">
            <v>0.00</v>
          </cell>
          <cell r="AN284" t="str">
            <v>0.00</v>
          </cell>
          <cell r="AO284" t="str">
            <v>0.00</v>
          </cell>
        </row>
        <row r="285">
          <cell r="B285" t="str">
            <v>陈秀芳</v>
          </cell>
          <cell r="C285" t="str">
            <v>居民身份证</v>
          </cell>
          <cell r="D285" t="str">
            <v>650300197010035928</v>
          </cell>
          <cell r="E285" t="str">
            <v>650300197010035928</v>
          </cell>
          <cell r="F285" t="str">
            <v>否</v>
          </cell>
          <cell r="G285" t="str">
            <v>正常工资薪金</v>
          </cell>
          <cell r="H285" t="str">
            <v>2040.32</v>
          </cell>
          <cell r="I285" t="str">
            <v>0.00</v>
          </cell>
          <cell r="J285" t="str">
            <v>0.00</v>
          </cell>
          <cell r="K285" t="str">
            <v>5000.00</v>
          </cell>
          <cell r="L285" t="str">
            <v>0.00</v>
          </cell>
          <cell r="M285" t="str">
            <v>0.00</v>
          </cell>
          <cell r="N285" t="str">
            <v>0.00</v>
          </cell>
          <cell r="O285" t="str">
            <v>0.00</v>
          </cell>
          <cell r="P285" t="str">
            <v>0.00</v>
          </cell>
          <cell r="Q285" t="str">
            <v>0.00</v>
          </cell>
          <cell r="R285" t="str">
            <v>0.00</v>
          </cell>
          <cell r="S285" t="str">
            <v>0.00</v>
          </cell>
          <cell r="T285" t="str">
            <v>0.00</v>
          </cell>
          <cell r="U285" t="str">
            <v>0.00</v>
          </cell>
          <cell r="V285" t="str">
            <v>10053.22</v>
          </cell>
          <cell r="W285" t="str">
            <v>40000.00</v>
          </cell>
          <cell r="X285" t="str">
            <v>0.00</v>
          </cell>
          <cell r="Y285" t="str">
            <v>0.00</v>
          </cell>
          <cell r="Z285" t="str">
            <v>0.00</v>
          </cell>
          <cell r="AA285" t="str">
            <v>0.00</v>
          </cell>
          <cell r="AB285" t="str">
            <v>0.00</v>
          </cell>
          <cell r="AC285" t="str">
            <v>0.00</v>
          </cell>
          <cell r="AD285" t="str">
            <v>0.00</v>
          </cell>
          <cell r="AE285" t="str">
            <v>0.00</v>
          </cell>
          <cell r="AF285" t="str">
            <v>0.00</v>
          </cell>
          <cell r="AG285" t="str">
            <v>100%</v>
          </cell>
          <cell r="AH285" t="str">
            <v>0.00</v>
          </cell>
          <cell r="AI285" t="str">
            <v>0.00</v>
          </cell>
          <cell r="AJ285" t="str">
            <v>3%</v>
          </cell>
          <cell r="AK285" t="str">
            <v>0.00</v>
          </cell>
          <cell r="AL285" t="str">
            <v>0.00</v>
          </cell>
          <cell r="AM285" t="str">
            <v>0.00</v>
          </cell>
          <cell r="AN285" t="str">
            <v>0.00</v>
          </cell>
          <cell r="AO285" t="str">
            <v>0.00</v>
          </cell>
        </row>
        <row r="286">
          <cell r="B286" t="str">
            <v>李养社</v>
          </cell>
          <cell r="C286" t="str">
            <v>居民身份证</v>
          </cell>
          <cell r="D286" t="str">
            <v>650102196912041216</v>
          </cell>
          <cell r="E286" t="str">
            <v>650102196912041216</v>
          </cell>
          <cell r="F286" t="str">
            <v>否</v>
          </cell>
          <cell r="G286" t="str">
            <v>正常工资薪金</v>
          </cell>
          <cell r="H286" t="str">
            <v>3554.84</v>
          </cell>
          <cell r="I286" t="str">
            <v>0.00</v>
          </cell>
          <cell r="J286" t="str">
            <v>0.00</v>
          </cell>
          <cell r="K286" t="str">
            <v>5000.00</v>
          </cell>
          <cell r="L286" t="str">
            <v>0.00</v>
          </cell>
          <cell r="M286" t="str">
            <v>0.00</v>
          </cell>
          <cell r="N286" t="str">
            <v>0.00</v>
          </cell>
          <cell r="O286" t="str">
            <v>0.00</v>
          </cell>
          <cell r="P286" t="str">
            <v>0.00</v>
          </cell>
          <cell r="Q286" t="str">
            <v>0.00</v>
          </cell>
          <cell r="R286" t="str">
            <v>0.00</v>
          </cell>
          <cell r="S286" t="str">
            <v>0.00</v>
          </cell>
          <cell r="T286" t="str">
            <v>0.00</v>
          </cell>
          <cell r="U286" t="str">
            <v>0.00</v>
          </cell>
          <cell r="V286" t="str">
            <v>9438.71</v>
          </cell>
          <cell r="W286" t="str">
            <v>20000.00</v>
          </cell>
          <cell r="X286" t="str">
            <v>0.00</v>
          </cell>
          <cell r="Y286" t="str">
            <v>0.00</v>
          </cell>
          <cell r="Z286" t="str">
            <v>0.00</v>
          </cell>
          <cell r="AA286" t="str">
            <v>0.00</v>
          </cell>
          <cell r="AB286" t="str">
            <v>0.00</v>
          </cell>
          <cell r="AC286" t="str">
            <v>0.00</v>
          </cell>
          <cell r="AD286" t="str">
            <v>0.00</v>
          </cell>
          <cell r="AE286" t="str">
            <v>0.00</v>
          </cell>
          <cell r="AF286" t="str">
            <v>0.00</v>
          </cell>
          <cell r="AG286" t="str">
            <v>100%</v>
          </cell>
          <cell r="AH286" t="str">
            <v>0.00</v>
          </cell>
          <cell r="AI286" t="str">
            <v>0.00</v>
          </cell>
          <cell r="AJ286" t="str">
            <v>3%</v>
          </cell>
          <cell r="AK286" t="str">
            <v>0.00</v>
          </cell>
          <cell r="AL286" t="str">
            <v>0.00</v>
          </cell>
          <cell r="AM286" t="str">
            <v>0.00</v>
          </cell>
          <cell r="AN286" t="str">
            <v>0.00</v>
          </cell>
          <cell r="AO286" t="str">
            <v>0.00</v>
          </cell>
        </row>
        <row r="287">
          <cell r="B287" t="str">
            <v>任皎皎</v>
          </cell>
          <cell r="C287" t="str">
            <v>居民身份证</v>
          </cell>
          <cell r="D287" t="str">
            <v>620522196709183122</v>
          </cell>
          <cell r="E287" t="str">
            <v>620522196709183122</v>
          </cell>
          <cell r="F287" t="str">
            <v>否</v>
          </cell>
          <cell r="G287" t="str">
            <v>正常工资薪金</v>
          </cell>
          <cell r="H287" t="str">
            <v>483.87</v>
          </cell>
          <cell r="I287" t="str">
            <v>0.00</v>
          </cell>
          <cell r="J287" t="str">
            <v>0.00</v>
          </cell>
          <cell r="K287" t="str">
            <v>5000.00</v>
          </cell>
          <cell r="L287" t="str">
            <v>0.00</v>
          </cell>
          <cell r="M287" t="str">
            <v>0.00</v>
          </cell>
          <cell r="N287" t="str">
            <v>0.00</v>
          </cell>
          <cell r="O287" t="str">
            <v>0.00</v>
          </cell>
          <cell r="P287" t="str">
            <v>0.00</v>
          </cell>
          <cell r="Q287" t="str">
            <v>0.00</v>
          </cell>
          <cell r="R287" t="str">
            <v>0.00</v>
          </cell>
          <cell r="S287" t="str">
            <v>0.00</v>
          </cell>
          <cell r="T287" t="str">
            <v>0.00</v>
          </cell>
          <cell r="U287" t="str">
            <v>0.00</v>
          </cell>
          <cell r="V287" t="str">
            <v>3583.87</v>
          </cell>
          <cell r="W287" t="str">
            <v>15000.00</v>
          </cell>
          <cell r="X287" t="str">
            <v>0.00</v>
          </cell>
          <cell r="Y287" t="str">
            <v>0.00</v>
          </cell>
          <cell r="Z287" t="str">
            <v>0.00</v>
          </cell>
          <cell r="AA287" t="str">
            <v>0.00</v>
          </cell>
          <cell r="AB287" t="str">
            <v>0.00</v>
          </cell>
          <cell r="AC287" t="str">
            <v>0.00</v>
          </cell>
          <cell r="AD287" t="str">
            <v>0.00</v>
          </cell>
          <cell r="AE287" t="str">
            <v>0.00</v>
          </cell>
          <cell r="AF287" t="str">
            <v>0.00</v>
          </cell>
          <cell r="AG287" t="str">
            <v>100%</v>
          </cell>
          <cell r="AH287" t="str">
            <v>0.00</v>
          </cell>
          <cell r="AI287" t="str">
            <v>0.00</v>
          </cell>
          <cell r="AJ287" t="str">
            <v>3%</v>
          </cell>
          <cell r="AK287" t="str">
            <v>0.00</v>
          </cell>
          <cell r="AL287" t="str">
            <v>0.00</v>
          </cell>
          <cell r="AM287" t="str">
            <v>0.00</v>
          </cell>
          <cell r="AN287" t="str">
            <v>0.00</v>
          </cell>
          <cell r="AO287" t="str">
            <v>0.00</v>
          </cell>
        </row>
        <row r="288">
          <cell r="B288" t="str">
            <v>克尔曼·吾布力</v>
          </cell>
          <cell r="C288" t="str">
            <v>居民身份证</v>
          </cell>
          <cell r="D288" t="str">
            <v>653127199712160054</v>
          </cell>
          <cell r="E288" t="str">
            <v>653127199712160054</v>
          </cell>
          <cell r="F288" t="str">
            <v>否</v>
          </cell>
          <cell r="G288" t="str">
            <v>正常工资薪金</v>
          </cell>
          <cell r="H288" t="str">
            <v>9610.00</v>
          </cell>
          <cell r="I288" t="str">
            <v>0.00</v>
          </cell>
          <cell r="J288" t="str">
            <v>0.00</v>
          </cell>
          <cell r="K288" t="str">
            <v>5000.00</v>
          </cell>
          <cell r="L288" t="str">
            <v>399.92</v>
          </cell>
          <cell r="M288" t="str">
            <v>124.98</v>
          </cell>
          <cell r="N288" t="str">
            <v>25.00</v>
          </cell>
          <cell r="O288" t="str">
            <v>104.00</v>
          </cell>
          <cell r="P288" t="str">
            <v>0.00</v>
          </cell>
          <cell r="Q288" t="str">
            <v>0.00</v>
          </cell>
          <cell r="R288" t="str">
            <v>0.00</v>
          </cell>
          <cell r="S288" t="str">
            <v>0.00</v>
          </cell>
          <cell r="T288" t="str">
            <v>0.00</v>
          </cell>
          <cell r="U288" t="str">
            <v>0.00</v>
          </cell>
          <cell r="V288" t="str">
            <v>15261.61</v>
          </cell>
          <cell r="W288" t="str">
            <v>20000.00</v>
          </cell>
          <cell r="X288" t="str">
            <v>1288.80</v>
          </cell>
          <cell r="Y288" t="str">
            <v>0.00</v>
          </cell>
          <cell r="Z288" t="str">
            <v>0.00</v>
          </cell>
          <cell r="AA288" t="str">
            <v>0.00</v>
          </cell>
          <cell r="AB288" t="str">
            <v>0.00</v>
          </cell>
          <cell r="AC288" t="str">
            <v>0.00</v>
          </cell>
          <cell r="AD288" t="str">
            <v>0.00</v>
          </cell>
          <cell r="AE288" t="str">
            <v>0.00</v>
          </cell>
          <cell r="AF288" t="str">
            <v>0.00</v>
          </cell>
          <cell r="AG288" t="str">
            <v>100%</v>
          </cell>
          <cell r="AH288" t="str">
            <v>0.00</v>
          </cell>
          <cell r="AI288" t="str">
            <v>0.00</v>
          </cell>
          <cell r="AJ288" t="str">
            <v>3%</v>
          </cell>
          <cell r="AK288" t="str">
            <v>0.00</v>
          </cell>
          <cell r="AL288" t="str">
            <v>0.00</v>
          </cell>
          <cell r="AM288" t="str">
            <v>0.00</v>
          </cell>
          <cell r="AN288" t="str">
            <v>0.00</v>
          </cell>
          <cell r="AO288" t="str">
            <v>0.00</v>
          </cell>
        </row>
        <row r="289">
          <cell r="B289" t="str">
            <v>艾买力亚提·赛克</v>
          </cell>
          <cell r="C289" t="str">
            <v>居民身份证</v>
          </cell>
          <cell r="D289" t="str">
            <v>650108197302181011</v>
          </cell>
          <cell r="E289" t="str">
            <v>650108197302181011</v>
          </cell>
          <cell r="F289" t="str">
            <v>否</v>
          </cell>
          <cell r="G289" t="str">
            <v>正常工资薪金</v>
          </cell>
          <cell r="H289" t="str">
            <v>1238.71</v>
          </cell>
          <cell r="I289" t="str">
            <v>0.00</v>
          </cell>
          <cell r="J289" t="str">
            <v>0.00</v>
          </cell>
          <cell r="K289" t="str">
            <v>5000.00</v>
          </cell>
          <cell r="L289" t="str">
            <v>0.00</v>
          </cell>
          <cell r="M289" t="str">
            <v>0.00</v>
          </cell>
          <cell r="N289" t="str">
            <v>0.00</v>
          </cell>
          <cell r="O289" t="str">
            <v>0.00</v>
          </cell>
          <cell r="P289" t="str">
            <v>0.00</v>
          </cell>
          <cell r="Q289" t="str">
            <v>0.00</v>
          </cell>
          <cell r="R289" t="str">
            <v>0.00</v>
          </cell>
          <cell r="S289" t="str">
            <v>0.00</v>
          </cell>
          <cell r="T289" t="str">
            <v>0.00</v>
          </cell>
          <cell r="U289" t="str">
            <v>0.00</v>
          </cell>
          <cell r="V289" t="str">
            <v>12033.87</v>
          </cell>
          <cell r="W289" t="str">
            <v>25000.00</v>
          </cell>
          <cell r="X289" t="str">
            <v>0.00</v>
          </cell>
          <cell r="Y289" t="str">
            <v>0.00</v>
          </cell>
          <cell r="Z289" t="str">
            <v>0.00</v>
          </cell>
          <cell r="AA289" t="str">
            <v>0.00</v>
          </cell>
          <cell r="AB289" t="str">
            <v>0.00</v>
          </cell>
          <cell r="AC289" t="str">
            <v>0.00</v>
          </cell>
          <cell r="AD289" t="str">
            <v>0.00</v>
          </cell>
          <cell r="AE289" t="str">
            <v>0.00</v>
          </cell>
          <cell r="AF289" t="str">
            <v>0.00</v>
          </cell>
          <cell r="AG289" t="str">
            <v>100%</v>
          </cell>
          <cell r="AH289" t="str">
            <v>0.00</v>
          </cell>
          <cell r="AI289" t="str">
            <v>0.00</v>
          </cell>
          <cell r="AJ289" t="str">
            <v>3%</v>
          </cell>
          <cell r="AK289" t="str">
            <v>0.00</v>
          </cell>
          <cell r="AL289" t="str">
            <v>0.00</v>
          </cell>
          <cell r="AM289" t="str">
            <v>0.00</v>
          </cell>
          <cell r="AN289" t="str">
            <v>0.00</v>
          </cell>
          <cell r="AO289" t="str">
            <v>0.00</v>
          </cell>
        </row>
        <row r="290">
          <cell r="B290" t="str">
            <v>马翠英</v>
          </cell>
          <cell r="C290" t="str">
            <v>居民身份证</v>
          </cell>
          <cell r="D290" t="str">
            <v>650300196907265723</v>
          </cell>
          <cell r="E290" t="str">
            <v>650300196907265723</v>
          </cell>
          <cell r="F290" t="str">
            <v>否</v>
          </cell>
          <cell r="G290" t="str">
            <v>正常工资薪金</v>
          </cell>
          <cell r="H290" t="str">
            <v>2077.42</v>
          </cell>
          <cell r="I290" t="str">
            <v>0.00</v>
          </cell>
          <cell r="J290" t="str">
            <v>0.00</v>
          </cell>
          <cell r="K290" t="str">
            <v>5000.00</v>
          </cell>
          <cell r="L290" t="str">
            <v>0.00</v>
          </cell>
          <cell r="M290" t="str">
            <v>0.00</v>
          </cell>
          <cell r="N290" t="str">
            <v>0.00</v>
          </cell>
          <cell r="O290" t="str">
            <v>0.00</v>
          </cell>
          <cell r="P290" t="str">
            <v>0.00</v>
          </cell>
          <cell r="Q290" t="str">
            <v>0.00</v>
          </cell>
          <cell r="R290" t="str">
            <v>0.00</v>
          </cell>
          <cell r="S290" t="str">
            <v>0.00</v>
          </cell>
          <cell r="T290" t="str">
            <v>0.00</v>
          </cell>
          <cell r="U290" t="str">
            <v>0.00</v>
          </cell>
          <cell r="V290" t="str">
            <v>10090.32</v>
          </cell>
          <cell r="W290" t="str">
            <v>30000.00</v>
          </cell>
          <cell r="X290" t="str">
            <v>0.00</v>
          </cell>
          <cell r="Y290" t="str">
            <v>0.00</v>
          </cell>
          <cell r="Z290" t="str">
            <v>0.00</v>
          </cell>
          <cell r="AA290" t="str">
            <v>0.00</v>
          </cell>
          <cell r="AB290" t="str">
            <v>0.00</v>
          </cell>
          <cell r="AC290" t="str">
            <v>0.00</v>
          </cell>
          <cell r="AD290" t="str">
            <v>0.00</v>
          </cell>
          <cell r="AE290" t="str">
            <v>0.00</v>
          </cell>
          <cell r="AF290" t="str">
            <v>0.00</v>
          </cell>
          <cell r="AG290" t="str">
            <v>100%</v>
          </cell>
          <cell r="AH290" t="str">
            <v>0.00</v>
          </cell>
          <cell r="AI290" t="str">
            <v>0.00</v>
          </cell>
          <cell r="AJ290" t="str">
            <v>3%</v>
          </cell>
          <cell r="AK290" t="str">
            <v>0.00</v>
          </cell>
          <cell r="AL290" t="str">
            <v>0.00</v>
          </cell>
          <cell r="AM290" t="str">
            <v>0.00</v>
          </cell>
          <cell r="AN290" t="str">
            <v>0.00</v>
          </cell>
          <cell r="AO290" t="str">
            <v>0.00</v>
          </cell>
        </row>
        <row r="291">
          <cell r="B291" t="str">
            <v>朱李平</v>
          </cell>
          <cell r="C291" t="str">
            <v>居民身份证</v>
          </cell>
          <cell r="D291" t="str">
            <v>65030019650911062X</v>
          </cell>
          <cell r="E291" t="str">
            <v>65030019650911062X</v>
          </cell>
          <cell r="F291" t="str">
            <v>否</v>
          </cell>
          <cell r="G291" t="str">
            <v>正常工资薪金</v>
          </cell>
          <cell r="H291" t="str">
            <v>1900.00</v>
          </cell>
          <cell r="I291" t="str">
            <v>0.00</v>
          </cell>
          <cell r="J291" t="str">
            <v>0.00</v>
          </cell>
          <cell r="K291" t="str">
            <v>5000.00</v>
          </cell>
          <cell r="L291" t="str">
            <v>0.00</v>
          </cell>
          <cell r="M291" t="str">
            <v>0.00</v>
          </cell>
          <cell r="N291" t="str">
            <v>0.00</v>
          </cell>
          <cell r="O291" t="str">
            <v>0.00</v>
          </cell>
          <cell r="P291" t="str">
            <v>0.00</v>
          </cell>
          <cell r="Q291" t="str">
            <v>0.00</v>
          </cell>
          <cell r="R291" t="str">
            <v>0.00</v>
          </cell>
          <cell r="S291" t="str">
            <v>0.00</v>
          </cell>
          <cell r="T291" t="str">
            <v>0.00</v>
          </cell>
          <cell r="U291" t="str">
            <v>0.00</v>
          </cell>
          <cell r="V291" t="str">
            <v>4903.22</v>
          </cell>
          <cell r="W291" t="str">
            <v>20000.00</v>
          </cell>
          <cell r="X291" t="str">
            <v>0.00</v>
          </cell>
          <cell r="Y291" t="str">
            <v>0.00</v>
          </cell>
          <cell r="Z291" t="str">
            <v>0.00</v>
          </cell>
          <cell r="AA291" t="str">
            <v>0.00</v>
          </cell>
          <cell r="AB291" t="str">
            <v>0.00</v>
          </cell>
          <cell r="AC291" t="str">
            <v>0.00</v>
          </cell>
          <cell r="AD291" t="str">
            <v>0.00</v>
          </cell>
          <cell r="AE291" t="str">
            <v>0.00</v>
          </cell>
          <cell r="AF291" t="str">
            <v>0.00</v>
          </cell>
          <cell r="AG291" t="str">
            <v>100%</v>
          </cell>
          <cell r="AH291" t="str">
            <v>0.00</v>
          </cell>
          <cell r="AI291" t="str">
            <v>0.00</v>
          </cell>
          <cell r="AJ291" t="str">
            <v>3%</v>
          </cell>
          <cell r="AK291" t="str">
            <v>0.00</v>
          </cell>
          <cell r="AL291" t="str">
            <v>0.00</v>
          </cell>
          <cell r="AM291" t="str">
            <v>0.00</v>
          </cell>
          <cell r="AN291" t="str">
            <v>0.00</v>
          </cell>
          <cell r="AO291" t="str">
            <v>0.00</v>
          </cell>
        </row>
        <row r="292">
          <cell r="B292" t="str">
            <v>田泽付</v>
          </cell>
          <cell r="C292" t="str">
            <v>居民身份证</v>
          </cell>
          <cell r="D292" t="str">
            <v>652122196401032710</v>
          </cell>
          <cell r="E292" t="str">
            <v>652122196401032710</v>
          </cell>
          <cell r="F292" t="str">
            <v>否</v>
          </cell>
          <cell r="G292" t="str">
            <v>正常工资薪金</v>
          </cell>
          <cell r="H292" t="str">
            <v>2051.61</v>
          </cell>
          <cell r="I292" t="str">
            <v>0.00</v>
          </cell>
          <cell r="J292" t="str">
            <v>0.00</v>
          </cell>
          <cell r="K292" t="str">
            <v>5000.00</v>
          </cell>
          <cell r="L292" t="str">
            <v>0.00</v>
          </cell>
          <cell r="M292" t="str">
            <v>0.00</v>
          </cell>
          <cell r="N292" t="str">
            <v>0.00</v>
          </cell>
          <cell r="O292" t="str">
            <v>0.00</v>
          </cell>
          <cell r="P292" t="str">
            <v>0.00</v>
          </cell>
          <cell r="Q292" t="str">
            <v>0.00</v>
          </cell>
          <cell r="R292" t="str">
            <v>0.00</v>
          </cell>
          <cell r="S292" t="str">
            <v>0.00</v>
          </cell>
          <cell r="T292" t="str">
            <v>0.00</v>
          </cell>
          <cell r="U292" t="str">
            <v>0.00</v>
          </cell>
          <cell r="V292" t="str">
            <v>12937.32</v>
          </cell>
          <cell r="W292" t="str">
            <v>35000.00</v>
          </cell>
          <cell r="X292" t="str">
            <v>0.00</v>
          </cell>
          <cell r="Y292" t="str">
            <v>0.00</v>
          </cell>
          <cell r="Z292" t="str">
            <v>0.00</v>
          </cell>
          <cell r="AA292" t="str">
            <v>0.00</v>
          </cell>
          <cell r="AB292" t="str">
            <v>0.00</v>
          </cell>
          <cell r="AC292" t="str">
            <v>0.00</v>
          </cell>
          <cell r="AD292" t="str">
            <v>0.00</v>
          </cell>
          <cell r="AE292" t="str">
            <v>0.00</v>
          </cell>
          <cell r="AF292" t="str">
            <v>0.00</v>
          </cell>
          <cell r="AG292" t="str">
            <v>100%</v>
          </cell>
          <cell r="AH292" t="str">
            <v>0.00</v>
          </cell>
          <cell r="AI292" t="str">
            <v>0.00</v>
          </cell>
          <cell r="AJ292" t="str">
            <v>3%</v>
          </cell>
          <cell r="AK292" t="str">
            <v>0.00</v>
          </cell>
          <cell r="AL292" t="str">
            <v>0.00</v>
          </cell>
          <cell r="AM292" t="str">
            <v>0.00</v>
          </cell>
          <cell r="AN292" t="str">
            <v>0.00</v>
          </cell>
          <cell r="AO292" t="str">
            <v>0.00</v>
          </cell>
        </row>
        <row r="293">
          <cell r="B293" t="str">
            <v>黄勇</v>
          </cell>
          <cell r="C293" t="str">
            <v>居民身份证</v>
          </cell>
          <cell r="D293" t="str">
            <v>652323197103212635</v>
          </cell>
          <cell r="E293" t="str">
            <v>652323197103212635</v>
          </cell>
          <cell r="F293" t="str">
            <v>否</v>
          </cell>
          <cell r="G293" t="str">
            <v>正常工资薪金</v>
          </cell>
          <cell r="H293" t="str">
            <v>3287.74</v>
          </cell>
          <cell r="I293" t="str">
            <v>0.00</v>
          </cell>
          <cell r="J293" t="str">
            <v>0.00</v>
          </cell>
          <cell r="K293" t="str">
            <v>5000.00</v>
          </cell>
          <cell r="L293" t="str">
            <v>399.92</v>
          </cell>
          <cell r="M293" t="str">
            <v>124.98</v>
          </cell>
          <cell r="N293" t="str">
            <v>25.00</v>
          </cell>
          <cell r="O293" t="str">
            <v>0.00</v>
          </cell>
          <cell r="P293" t="str">
            <v>0.00</v>
          </cell>
          <cell r="Q293" t="str">
            <v>0.00</v>
          </cell>
          <cell r="R293" t="str">
            <v>0.00</v>
          </cell>
          <cell r="S293" t="str">
            <v>0.00</v>
          </cell>
          <cell r="T293" t="str">
            <v>0.00</v>
          </cell>
          <cell r="U293" t="str">
            <v>0.00</v>
          </cell>
          <cell r="V293" t="str">
            <v>3287.74</v>
          </cell>
          <cell r="W293" t="str">
            <v>10000.00</v>
          </cell>
          <cell r="X293" t="str">
            <v>549.90</v>
          </cell>
          <cell r="Y293" t="str">
            <v>0.00</v>
          </cell>
          <cell r="Z293" t="str">
            <v>0.00</v>
          </cell>
          <cell r="AA293" t="str">
            <v>0.00</v>
          </cell>
          <cell r="AB293" t="str">
            <v>0.00</v>
          </cell>
          <cell r="AC293" t="str">
            <v>0.00</v>
          </cell>
          <cell r="AD293" t="str">
            <v>0.00</v>
          </cell>
          <cell r="AE293" t="str">
            <v>0.00</v>
          </cell>
          <cell r="AF293" t="str">
            <v>0.00</v>
          </cell>
          <cell r="AG293" t="str">
            <v>100%</v>
          </cell>
          <cell r="AH293" t="str">
            <v>0.00</v>
          </cell>
          <cell r="AI293" t="str">
            <v>0.00</v>
          </cell>
          <cell r="AJ293" t="str">
            <v>3%</v>
          </cell>
          <cell r="AK293" t="str">
            <v>0.00</v>
          </cell>
          <cell r="AL293" t="str">
            <v>0.00</v>
          </cell>
          <cell r="AM293" t="str">
            <v>0.00</v>
          </cell>
          <cell r="AN293" t="str">
            <v>0.00</v>
          </cell>
          <cell r="AO293" t="str">
            <v>0.00</v>
          </cell>
        </row>
        <row r="294">
          <cell r="B294" t="str">
            <v>许鸽鸽</v>
          </cell>
          <cell r="C294" t="str">
            <v>居民身份证</v>
          </cell>
          <cell r="D294" t="str">
            <v>659001198907094829</v>
          </cell>
          <cell r="E294" t="str">
            <v>659001198907094829</v>
          </cell>
          <cell r="F294" t="str">
            <v>否</v>
          </cell>
          <cell r="G294" t="str">
            <v>正常工资薪金</v>
          </cell>
          <cell r="H294" t="str">
            <v>8150.00</v>
          </cell>
          <cell r="I294" t="str">
            <v>0.00</v>
          </cell>
          <cell r="J294" t="str">
            <v>0.00</v>
          </cell>
          <cell r="K294" t="str">
            <v>5000.00</v>
          </cell>
          <cell r="L294" t="str">
            <v>399.92</v>
          </cell>
          <cell r="M294" t="str">
            <v>124.98</v>
          </cell>
          <cell r="N294" t="str">
            <v>25.00</v>
          </cell>
          <cell r="O294" t="str">
            <v>104.00</v>
          </cell>
          <cell r="P294" t="str">
            <v>0.00</v>
          </cell>
          <cell r="Q294" t="str">
            <v>0.00</v>
          </cell>
          <cell r="R294" t="str">
            <v>0.00</v>
          </cell>
          <cell r="S294" t="str">
            <v>0.00</v>
          </cell>
          <cell r="T294" t="str">
            <v>0.00</v>
          </cell>
          <cell r="U294" t="str">
            <v>0.00</v>
          </cell>
          <cell r="V294" t="str">
            <v>19214.52</v>
          </cell>
          <cell r="W294" t="str">
            <v>20000.00</v>
          </cell>
          <cell r="X294" t="str">
            <v>1923.70</v>
          </cell>
          <cell r="Y294" t="str">
            <v>0.00</v>
          </cell>
          <cell r="Z294" t="str">
            <v>0.00</v>
          </cell>
          <cell r="AA294" t="str">
            <v>0.00</v>
          </cell>
          <cell r="AB294" t="str">
            <v>0.00</v>
          </cell>
          <cell r="AC294" t="str">
            <v>0.00</v>
          </cell>
          <cell r="AD294" t="str">
            <v>0.00</v>
          </cell>
          <cell r="AE294" t="str">
            <v>0.00</v>
          </cell>
          <cell r="AF294" t="str">
            <v>0.00</v>
          </cell>
          <cell r="AG294" t="str">
            <v>100%</v>
          </cell>
          <cell r="AH294" t="str">
            <v>0.00</v>
          </cell>
          <cell r="AI294" t="str">
            <v>0.00</v>
          </cell>
          <cell r="AJ294" t="str">
            <v>3%</v>
          </cell>
          <cell r="AK294" t="str">
            <v>0.00</v>
          </cell>
          <cell r="AL294" t="str">
            <v>0.00</v>
          </cell>
          <cell r="AM294" t="str">
            <v>0.00</v>
          </cell>
          <cell r="AN294" t="str">
            <v>0.00</v>
          </cell>
          <cell r="AO294" t="str">
            <v>0.00</v>
          </cell>
        </row>
        <row r="295">
          <cell r="H295">
            <v>905202.18</v>
          </cell>
          <cell r="I295">
            <v>0</v>
          </cell>
          <cell r="J295">
            <v>0</v>
          </cell>
          <cell r="K295">
            <v>1430000</v>
          </cell>
          <cell r="L295">
            <v>30554.08</v>
          </cell>
          <cell r="M295">
            <v>9548.52</v>
          </cell>
          <cell r="N295">
            <v>1910</v>
          </cell>
          <cell r="O295">
            <v>3357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2956589.24</v>
          </cell>
          <cell r="W295">
            <v>5845000</v>
          </cell>
          <cell r="X295">
            <v>90178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 t="str">
            <v>-</v>
          </cell>
          <cell r="AH295">
            <v>0</v>
          </cell>
          <cell r="AI295">
            <v>39085.72</v>
          </cell>
          <cell r="AJ295" t="str">
            <v>-</v>
          </cell>
          <cell r="AK295" t="str">
            <v>-</v>
          </cell>
          <cell r="AL295">
            <v>1172.57</v>
          </cell>
          <cell r="AM295">
            <v>0</v>
          </cell>
          <cell r="AN295">
            <v>840.73</v>
          </cell>
          <cell r="AO295">
            <v>373.86</v>
          </cell>
        </row>
        <row r="298">
          <cell r="U298" t="str">
            <v>受理人：受理税务机关（章）： 受理日期:    年    月   日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2024.11"/>
      <sheetName val="2024.12"/>
      <sheetName val="2025.01"/>
      <sheetName val="2025.02"/>
      <sheetName val="2025.03"/>
      <sheetName val="2025.04"/>
      <sheetName val="2025.05"/>
      <sheetName val="2025.06"/>
      <sheetName val="2025.07"/>
      <sheetName val="2025.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姓名</v>
          </cell>
          <cell r="C3" t="str">
            <v>身份证号码</v>
          </cell>
          <cell r="D3" t="str">
            <v>所属区域</v>
          </cell>
          <cell r="E3" t="str">
            <v>五险基数</v>
          </cell>
          <cell r="F3" t="str">
            <v>公积金基数</v>
          </cell>
          <cell r="G3" t="str">
            <v>养老保险</v>
          </cell>
        </row>
        <row r="3">
          <cell r="I3" t="str">
            <v>工伤保险</v>
          </cell>
          <cell r="J3" t="str">
            <v>失业保险</v>
          </cell>
        </row>
        <row r="3">
          <cell r="L3" t="str">
            <v>基本医疗保险费</v>
          </cell>
        </row>
        <row r="3">
          <cell r="N3" t="str">
            <v>职工大额医疗互助保险</v>
          </cell>
        </row>
        <row r="3">
          <cell r="P3" t="str">
            <v>合计</v>
          </cell>
        </row>
        <row r="3">
          <cell r="R3" t="str">
            <v>五险明细合计</v>
          </cell>
          <cell r="S3" t="str">
            <v>住房公积金</v>
          </cell>
        </row>
        <row r="4">
          <cell r="G4" t="str">
            <v>单位
(16%)</v>
          </cell>
          <cell r="H4" t="str">
            <v>个人
(8%)</v>
          </cell>
          <cell r="I4" t="str">
            <v>单位（0.4%)</v>
          </cell>
          <cell r="J4" t="str">
            <v>单位（0.5%）</v>
          </cell>
          <cell r="K4" t="str">
            <v>个人（0.5%）</v>
          </cell>
          <cell r="L4" t="str">
            <v>单位(10%)</v>
          </cell>
          <cell r="M4" t="str">
            <v>个人
(2%)</v>
          </cell>
          <cell r="N4" t="str">
            <v>单位（0.25%）</v>
          </cell>
          <cell r="O4" t="str">
            <v>个人（0.25%）</v>
          </cell>
          <cell r="P4" t="str">
            <v>单位</v>
          </cell>
          <cell r="Q4" t="str">
            <v>个人</v>
          </cell>
        </row>
        <row r="4">
          <cell r="S4" t="str">
            <v>单位
(5%)</v>
          </cell>
          <cell r="T4" t="str">
            <v>个人
(5%)</v>
          </cell>
        </row>
        <row r="5">
          <cell r="B5" t="str">
            <v>付能英</v>
          </cell>
          <cell r="C5" t="str">
            <v>513432197507120026</v>
          </cell>
          <cell r="D5" t="str">
            <v>北区</v>
          </cell>
          <cell r="E5" t="str">
            <v>4,999.00</v>
          </cell>
        </row>
        <row r="5">
          <cell r="G5">
            <v>799.84</v>
          </cell>
          <cell r="H5">
            <v>399.92</v>
          </cell>
          <cell r="I5">
            <v>20</v>
          </cell>
          <cell r="J5">
            <v>25</v>
          </cell>
          <cell r="K5">
            <v>25</v>
          </cell>
          <cell r="L5">
            <v>499.9</v>
          </cell>
          <cell r="M5">
            <v>99.98</v>
          </cell>
          <cell r="N5">
            <v>12.5</v>
          </cell>
          <cell r="O5">
            <v>12.5</v>
          </cell>
          <cell r="P5">
            <v>1357.24</v>
          </cell>
          <cell r="Q5">
            <v>537.4</v>
          </cell>
          <cell r="R5">
            <v>1894.64</v>
          </cell>
        </row>
        <row r="6">
          <cell r="B6" t="str">
            <v>贺宝珠</v>
          </cell>
          <cell r="C6" t="str">
            <v>65030019740503302X</v>
          </cell>
          <cell r="D6" t="str">
            <v>中区</v>
          </cell>
          <cell r="E6" t="str">
            <v>4,999.00</v>
          </cell>
        </row>
        <row r="6">
          <cell r="G6">
            <v>799.84</v>
          </cell>
          <cell r="H6">
            <v>399.92</v>
          </cell>
          <cell r="I6">
            <v>20</v>
          </cell>
          <cell r="J6">
            <v>25</v>
          </cell>
          <cell r="K6">
            <v>25</v>
          </cell>
          <cell r="L6">
            <v>499.9</v>
          </cell>
          <cell r="M6">
            <v>99.98</v>
          </cell>
          <cell r="N6">
            <v>12.5</v>
          </cell>
          <cell r="O6">
            <v>12.5</v>
          </cell>
          <cell r="P6">
            <v>1357.24</v>
          </cell>
          <cell r="Q6">
            <v>537.4</v>
          </cell>
          <cell r="R6">
            <v>1894.64</v>
          </cell>
        </row>
        <row r="7">
          <cell r="B7" t="str">
            <v>况勇</v>
          </cell>
          <cell r="C7" t="str">
            <v>65030019691201091X</v>
          </cell>
          <cell r="D7" t="str">
            <v>中区</v>
          </cell>
          <cell r="E7" t="str">
            <v>4,999.00</v>
          </cell>
        </row>
        <row r="7">
          <cell r="G7">
            <v>799.84</v>
          </cell>
          <cell r="H7">
            <v>399.92</v>
          </cell>
          <cell r="I7">
            <v>20</v>
          </cell>
          <cell r="J7">
            <v>25</v>
          </cell>
          <cell r="K7">
            <v>25</v>
          </cell>
          <cell r="L7">
            <v>499.9</v>
          </cell>
          <cell r="M7">
            <v>99.98</v>
          </cell>
          <cell r="N7">
            <v>12.5</v>
          </cell>
          <cell r="O7">
            <v>12.5</v>
          </cell>
          <cell r="P7">
            <v>1357.24</v>
          </cell>
          <cell r="Q7">
            <v>537.4</v>
          </cell>
          <cell r="R7">
            <v>1894.64</v>
          </cell>
        </row>
        <row r="8">
          <cell r="B8" t="str">
            <v>李惠玲</v>
          </cell>
          <cell r="C8" t="str">
            <v>620402197204290049</v>
          </cell>
          <cell r="D8" t="str">
            <v>北区</v>
          </cell>
          <cell r="E8" t="str">
            <v>4,999.00</v>
          </cell>
        </row>
        <row r="8">
          <cell r="G8">
            <v>799.84</v>
          </cell>
          <cell r="H8">
            <v>399.92</v>
          </cell>
          <cell r="I8">
            <v>20</v>
          </cell>
          <cell r="J8">
            <v>25</v>
          </cell>
          <cell r="K8">
            <v>25</v>
          </cell>
          <cell r="L8">
            <v>499.9</v>
          </cell>
          <cell r="M8">
            <v>99.98</v>
          </cell>
          <cell r="N8">
            <v>12.5</v>
          </cell>
          <cell r="O8">
            <v>12.5</v>
          </cell>
          <cell r="P8">
            <v>1357.24</v>
          </cell>
          <cell r="Q8">
            <v>537.4</v>
          </cell>
          <cell r="R8">
            <v>1894.64</v>
          </cell>
        </row>
        <row r="9">
          <cell r="B9" t="str">
            <v>刘芳</v>
          </cell>
          <cell r="C9" t="str">
            <v>650300196908151824</v>
          </cell>
          <cell r="D9" t="str">
            <v>中区</v>
          </cell>
          <cell r="E9" t="str">
            <v>4,999.00</v>
          </cell>
        </row>
        <row r="9">
          <cell r="G9">
            <v>799.84</v>
          </cell>
          <cell r="H9">
            <v>399.92</v>
          </cell>
          <cell r="I9">
            <v>20</v>
          </cell>
          <cell r="J9">
            <v>25</v>
          </cell>
          <cell r="K9">
            <v>25</v>
          </cell>
          <cell r="L9">
            <v>499.9</v>
          </cell>
          <cell r="M9">
            <v>99.98</v>
          </cell>
          <cell r="N9">
            <v>12.5</v>
          </cell>
          <cell r="O9">
            <v>12.5</v>
          </cell>
          <cell r="P9">
            <v>1357.24</v>
          </cell>
          <cell r="Q9">
            <v>537.4</v>
          </cell>
          <cell r="R9">
            <v>1894.64</v>
          </cell>
        </row>
        <row r="10">
          <cell r="B10" t="str">
            <v>刘雪梅</v>
          </cell>
          <cell r="C10" t="str">
            <v>650300197010235444</v>
          </cell>
          <cell r="D10" t="str">
            <v>中区</v>
          </cell>
          <cell r="E10" t="str">
            <v>4,999.00</v>
          </cell>
        </row>
        <row r="10">
          <cell r="G10">
            <v>799.84</v>
          </cell>
          <cell r="H10">
            <v>399.92</v>
          </cell>
          <cell r="I10">
            <v>20</v>
          </cell>
          <cell r="J10">
            <v>25</v>
          </cell>
          <cell r="K10">
            <v>25</v>
          </cell>
          <cell r="L10">
            <v>499.9</v>
          </cell>
          <cell r="M10">
            <v>99.98</v>
          </cell>
          <cell r="N10">
            <v>12.5</v>
          </cell>
          <cell r="O10">
            <v>12.5</v>
          </cell>
          <cell r="P10">
            <v>1357.24</v>
          </cell>
          <cell r="Q10">
            <v>537.4</v>
          </cell>
          <cell r="R10">
            <v>1894.64</v>
          </cell>
        </row>
        <row r="11">
          <cell r="B11" t="str">
            <v>龙霖</v>
          </cell>
          <cell r="C11" t="str">
            <v>650300197306114828</v>
          </cell>
          <cell r="D11" t="str">
            <v>北区</v>
          </cell>
          <cell r="E11" t="str">
            <v>4,999.00</v>
          </cell>
        </row>
        <row r="11">
          <cell r="G11">
            <v>799.84</v>
          </cell>
          <cell r="H11">
            <v>399.92</v>
          </cell>
          <cell r="I11">
            <v>20</v>
          </cell>
          <cell r="J11">
            <v>25</v>
          </cell>
          <cell r="K11">
            <v>25</v>
          </cell>
          <cell r="L11">
            <v>499.9</v>
          </cell>
          <cell r="M11">
            <v>99.98</v>
          </cell>
          <cell r="N11">
            <v>12.5</v>
          </cell>
          <cell r="O11">
            <v>12.5</v>
          </cell>
          <cell r="P11">
            <v>1357.24</v>
          </cell>
          <cell r="Q11">
            <v>537.4</v>
          </cell>
          <cell r="R11">
            <v>1894.64</v>
          </cell>
        </row>
        <row r="12">
          <cell r="B12" t="str">
            <v>罗曼</v>
          </cell>
          <cell r="C12" t="str">
            <v>65900119920115592X</v>
          </cell>
          <cell r="D12" t="str">
            <v>管理人员</v>
          </cell>
          <cell r="E12" t="str">
            <v>4,999.00</v>
          </cell>
          <cell r="F12">
            <v>1890</v>
          </cell>
          <cell r="G12">
            <v>799.84</v>
          </cell>
          <cell r="H12">
            <v>399.92</v>
          </cell>
          <cell r="I12">
            <v>20</v>
          </cell>
          <cell r="J12">
            <v>25</v>
          </cell>
          <cell r="K12">
            <v>25</v>
          </cell>
          <cell r="L12">
            <v>499.9</v>
          </cell>
          <cell r="M12">
            <v>99.98</v>
          </cell>
          <cell r="N12">
            <v>12.5</v>
          </cell>
          <cell r="O12">
            <v>12.5</v>
          </cell>
          <cell r="P12">
            <v>1357.24</v>
          </cell>
          <cell r="Q12">
            <v>537.4</v>
          </cell>
          <cell r="R12">
            <v>1894.64</v>
          </cell>
          <cell r="S12">
            <v>95</v>
          </cell>
          <cell r="T12">
            <v>95</v>
          </cell>
        </row>
        <row r="13">
          <cell r="B13" t="str">
            <v>聂珊珊</v>
          </cell>
          <cell r="C13" t="str">
            <v>411481200206213321</v>
          </cell>
          <cell r="D13" t="str">
            <v>管理人员</v>
          </cell>
          <cell r="E13" t="str">
            <v>4,999.00</v>
          </cell>
          <cell r="F13">
            <v>1890</v>
          </cell>
          <cell r="G13">
            <v>799.84</v>
          </cell>
          <cell r="H13">
            <v>399.92</v>
          </cell>
          <cell r="I13">
            <v>20</v>
          </cell>
          <cell r="J13">
            <v>25</v>
          </cell>
          <cell r="K13">
            <v>25</v>
          </cell>
          <cell r="L13">
            <v>499.9</v>
          </cell>
          <cell r="M13">
            <v>99.98</v>
          </cell>
          <cell r="N13">
            <v>12.5</v>
          </cell>
          <cell r="O13">
            <v>12.5</v>
          </cell>
          <cell r="P13">
            <v>1357.24</v>
          </cell>
          <cell r="Q13">
            <v>537.4</v>
          </cell>
          <cell r="R13">
            <v>1894.64</v>
          </cell>
          <cell r="S13">
            <v>95</v>
          </cell>
          <cell r="T13">
            <v>95</v>
          </cell>
        </row>
        <row r="14">
          <cell r="B14" t="str">
            <v>王梅</v>
          </cell>
          <cell r="C14" t="str">
            <v>659001197905240023</v>
          </cell>
          <cell r="D14" t="str">
            <v>中区</v>
          </cell>
          <cell r="E14" t="str">
            <v>4,999.00</v>
          </cell>
        </row>
        <row r="14">
          <cell r="G14">
            <v>799.84</v>
          </cell>
          <cell r="H14">
            <v>399.92</v>
          </cell>
          <cell r="I14">
            <v>20</v>
          </cell>
          <cell r="J14">
            <v>25</v>
          </cell>
          <cell r="K14">
            <v>25</v>
          </cell>
          <cell r="L14">
            <v>499.9</v>
          </cell>
          <cell r="M14">
            <v>99.98</v>
          </cell>
          <cell r="N14">
            <v>12.5</v>
          </cell>
          <cell r="O14">
            <v>12.5</v>
          </cell>
          <cell r="P14">
            <v>1357.24</v>
          </cell>
          <cell r="Q14">
            <v>537.4</v>
          </cell>
          <cell r="R14">
            <v>1894.64</v>
          </cell>
        </row>
        <row r="15">
          <cell r="B15" t="str">
            <v>张海娥</v>
          </cell>
          <cell r="C15" t="str">
            <v>342221198007181043</v>
          </cell>
          <cell r="D15" t="str">
            <v>中区</v>
          </cell>
          <cell r="E15" t="str">
            <v>4,999.00</v>
          </cell>
        </row>
        <row r="15">
          <cell r="G15">
            <v>799.84</v>
          </cell>
          <cell r="H15">
            <v>399.92</v>
          </cell>
          <cell r="I15">
            <v>20</v>
          </cell>
          <cell r="J15">
            <v>25</v>
          </cell>
          <cell r="K15">
            <v>25</v>
          </cell>
          <cell r="L15">
            <v>499.9</v>
          </cell>
          <cell r="M15">
            <v>99.98</v>
          </cell>
          <cell r="N15">
            <v>12.5</v>
          </cell>
          <cell r="O15">
            <v>12.5</v>
          </cell>
          <cell r="P15">
            <v>1357.24</v>
          </cell>
          <cell r="Q15">
            <v>537.4</v>
          </cell>
          <cell r="R15">
            <v>1894.64</v>
          </cell>
        </row>
        <row r="16">
          <cell r="B16" t="str">
            <v>周钰翔</v>
          </cell>
          <cell r="C16" t="str">
            <v>659001200408080318</v>
          </cell>
          <cell r="D16" t="str">
            <v>管理人员</v>
          </cell>
          <cell r="E16" t="str">
            <v>4,999.00</v>
          </cell>
        </row>
        <row r="16">
          <cell r="G16">
            <v>799.84</v>
          </cell>
          <cell r="H16">
            <v>399.92</v>
          </cell>
          <cell r="I16">
            <v>20</v>
          </cell>
          <cell r="J16">
            <v>25</v>
          </cell>
          <cell r="K16">
            <v>25</v>
          </cell>
          <cell r="L16">
            <v>499.9</v>
          </cell>
          <cell r="M16">
            <v>99.98</v>
          </cell>
          <cell r="N16">
            <v>12.5</v>
          </cell>
          <cell r="O16">
            <v>12.5</v>
          </cell>
          <cell r="P16">
            <v>1357.24</v>
          </cell>
          <cell r="Q16">
            <v>537.4</v>
          </cell>
          <cell r="R16">
            <v>1894.64</v>
          </cell>
        </row>
        <row r="17">
          <cell r="B17" t="str">
            <v>顾龙华</v>
          </cell>
          <cell r="C17" t="str">
            <v>652324196603053839</v>
          </cell>
          <cell r="D17" t="str">
            <v>中区</v>
          </cell>
          <cell r="E17" t="str">
            <v>4,999.00</v>
          </cell>
        </row>
        <row r="17">
          <cell r="G17">
            <v>799.84</v>
          </cell>
          <cell r="H17">
            <v>399.92</v>
          </cell>
          <cell r="I17">
            <v>20</v>
          </cell>
          <cell r="J17">
            <v>25</v>
          </cell>
          <cell r="K17">
            <v>25</v>
          </cell>
          <cell r="L17">
            <v>499.9</v>
          </cell>
          <cell r="M17">
            <v>99.98</v>
          </cell>
          <cell r="N17">
            <v>12.5</v>
          </cell>
          <cell r="O17">
            <v>12.5</v>
          </cell>
          <cell r="P17">
            <v>1357.24</v>
          </cell>
          <cell r="Q17">
            <v>537.4</v>
          </cell>
          <cell r="R17">
            <v>1894.64</v>
          </cell>
        </row>
        <row r="18">
          <cell r="B18" t="str">
            <v>马靖宇</v>
          </cell>
          <cell r="C18" t="str">
            <v>65900119940623121X</v>
          </cell>
          <cell r="D18" t="str">
            <v>管理人员</v>
          </cell>
          <cell r="E18" t="str">
            <v>4,999.00</v>
          </cell>
        </row>
        <row r="18">
          <cell r="G18">
            <v>799.84</v>
          </cell>
          <cell r="H18">
            <v>399.92</v>
          </cell>
          <cell r="I18">
            <v>20</v>
          </cell>
          <cell r="J18">
            <v>25</v>
          </cell>
          <cell r="K18">
            <v>25</v>
          </cell>
          <cell r="L18">
            <v>499.9</v>
          </cell>
          <cell r="M18">
            <v>99.98</v>
          </cell>
          <cell r="N18">
            <v>12.5</v>
          </cell>
          <cell r="O18">
            <v>12.5</v>
          </cell>
          <cell r="P18">
            <v>1357.24</v>
          </cell>
          <cell r="Q18">
            <v>537.4</v>
          </cell>
          <cell r="R18">
            <v>1894.64</v>
          </cell>
        </row>
        <row r="19">
          <cell r="B19" t="str">
            <v>李春</v>
          </cell>
          <cell r="C19" t="str">
            <v>652826197902252322</v>
          </cell>
          <cell r="D19" t="str">
            <v>中区</v>
          </cell>
          <cell r="E19" t="str">
            <v>4,999.00</v>
          </cell>
        </row>
        <row r="19">
          <cell r="G19">
            <v>799.84</v>
          </cell>
          <cell r="H19">
            <v>399.92</v>
          </cell>
          <cell r="I19">
            <v>20</v>
          </cell>
          <cell r="J19">
            <v>25</v>
          </cell>
          <cell r="K19">
            <v>25</v>
          </cell>
          <cell r="L19">
            <v>499.9</v>
          </cell>
          <cell r="M19">
            <v>99.98</v>
          </cell>
          <cell r="N19">
            <v>12.5</v>
          </cell>
          <cell r="O19">
            <v>12.5</v>
          </cell>
          <cell r="P19">
            <v>1357.24</v>
          </cell>
          <cell r="Q19">
            <v>537.4</v>
          </cell>
          <cell r="R19">
            <v>1894.64</v>
          </cell>
        </row>
        <row r="20">
          <cell r="B20" t="str">
            <v>张玉静</v>
          </cell>
          <cell r="C20" t="str">
            <v>230229197504281247</v>
          </cell>
          <cell r="D20" t="str">
            <v>中区</v>
          </cell>
          <cell r="E20" t="str">
            <v>4,999.00</v>
          </cell>
        </row>
        <row r="20">
          <cell r="G20">
            <v>799.84</v>
          </cell>
          <cell r="H20">
            <v>399.92</v>
          </cell>
          <cell r="I20">
            <v>20</v>
          </cell>
          <cell r="J20">
            <v>25</v>
          </cell>
          <cell r="K20">
            <v>25</v>
          </cell>
          <cell r="L20">
            <v>499.9</v>
          </cell>
          <cell r="M20">
            <v>99.98</v>
          </cell>
          <cell r="N20">
            <v>12.5</v>
          </cell>
          <cell r="O20">
            <v>12.5</v>
          </cell>
          <cell r="P20">
            <v>1357.24</v>
          </cell>
          <cell r="Q20">
            <v>537.4</v>
          </cell>
          <cell r="R20">
            <v>1894.64</v>
          </cell>
        </row>
        <row r="21">
          <cell r="B21" t="str">
            <v>吴文香</v>
          </cell>
          <cell r="C21" t="str">
            <v>511922197604285124</v>
          </cell>
          <cell r="D21" t="str">
            <v>中区</v>
          </cell>
          <cell r="E21" t="str">
            <v>4,999.00</v>
          </cell>
        </row>
        <row r="21">
          <cell r="G21">
            <v>799.84</v>
          </cell>
          <cell r="H21">
            <v>399.92</v>
          </cell>
          <cell r="I21">
            <v>20</v>
          </cell>
          <cell r="J21">
            <v>25</v>
          </cell>
          <cell r="K21">
            <v>25</v>
          </cell>
          <cell r="L21">
            <v>499.9</v>
          </cell>
          <cell r="M21">
            <v>99.98</v>
          </cell>
          <cell r="N21">
            <v>12.5</v>
          </cell>
          <cell r="O21">
            <v>12.5</v>
          </cell>
          <cell r="P21">
            <v>1357.24</v>
          </cell>
          <cell r="Q21">
            <v>537.4</v>
          </cell>
          <cell r="R21">
            <v>1894.64</v>
          </cell>
        </row>
        <row r="22">
          <cell r="B22" t="str">
            <v>李嘉欣</v>
          </cell>
          <cell r="C22" t="str">
            <v>659001199704100920</v>
          </cell>
          <cell r="D22" t="str">
            <v>中区</v>
          </cell>
          <cell r="E22" t="str">
            <v>4,999.00</v>
          </cell>
        </row>
        <row r="22">
          <cell r="G22">
            <v>799.84</v>
          </cell>
          <cell r="H22">
            <v>399.92</v>
          </cell>
          <cell r="I22">
            <v>20</v>
          </cell>
          <cell r="J22">
            <v>25</v>
          </cell>
          <cell r="K22">
            <v>25</v>
          </cell>
          <cell r="L22">
            <v>499.9</v>
          </cell>
          <cell r="M22">
            <v>99.98</v>
          </cell>
          <cell r="N22">
            <v>12.5</v>
          </cell>
          <cell r="O22">
            <v>12.5</v>
          </cell>
          <cell r="P22">
            <v>1357.24</v>
          </cell>
          <cell r="Q22">
            <v>537.4</v>
          </cell>
          <cell r="R22">
            <v>1894.64</v>
          </cell>
        </row>
        <row r="23">
          <cell r="B23" t="str">
            <v>滕建琼</v>
          </cell>
          <cell r="C23" t="str">
            <v>659001197311060922</v>
          </cell>
          <cell r="D23" t="str">
            <v>中区</v>
          </cell>
          <cell r="E23" t="str">
            <v>4,999.00</v>
          </cell>
        </row>
        <row r="23">
          <cell r="G23">
            <v>799.84</v>
          </cell>
          <cell r="H23">
            <v>399.92</v>
          </cell>
          <cell r="I23">
            <v>20</v>
          </cell>
          <cell r="J23">
            <v>25</v>
          </cell>
          <cell r="K23">
            <v>25</v>
          </cell>
          <cell r="L23">
            <v>499.9</v>
          </cell>
          <cell r="M23">
            <v>99.98</v>
          </cell>
          <cell r="N23">
            <v>12.5</v>
          </cell>
          <cell r="O23">
            <v>12.5</v>
          </cell>
          <cell r="P23">
            <v>1357.24</v>
          </cell>
          <cell r="Q23">
            <v>537.4</v>
          </cell>
          <cell r="R23">
            <v>1894.64</v>
          </cell>
        </row>
        <row r="24">
          <cell r="B24" t="str">
            <v>杨俊霞</v>
          </cell>
          <cell r="C24" t="str">
            <v>65030019700602592X</v>
          </cell>
          <cell r="D24" t="str">
            <v>北区</v>
          </cell>
          <cell r="E24">
            <v>1427.96</v>
          </cell>
        </row>
        <row r="24">
          <cell r="N24">
            <v>9.07</v>
          </cell>
        </row>
        <row r="24">
          <cell r="P24">
            <v>9.07</v>
          </cell>
          <cell r="Q24">
            <v>0</v>
          </cell>
          <cell r="R24">
            <v>9.07</v>
          </cell>
        </row>
        <row r="25">
          <cell r="B25" t="str">
            <v>陈玲玲</v>
          </cell>
          <cell r="C25" t="str">
            <v>650300197305305964</v>
          </cell>
          <cell r="D25" t="str">
            <v>北区</v>
          </cell>
          <cell r="E25">
            <v>3629.75</v>
          </cell>
        </row>
        <row r="25">
          <cell r="N25">
            <v>3.57</v>
          </cell>
        </row>
        <row r="25">
          <cell r="P25">
            <v>3.57</v>
          </cell>
          <cell r="Q25">
            <v>0</v>
          </cell>
          <cell r="R25">
            <v>3.57</v>
          </cell>
        </row>
        <row r="26">
          <cell r="B26" t="str">
            <v>侯彩霞</v>
          </cell>
          <cell r="C26" t="str">
            <v>654101198501102623</v>
          </cell>
          <cell r="D26" t="str">
            <v>中区</v>
          </cell>
          <cell r="E26">
            <v>4999</v>
          </cell>
        </row>
        <row r="26">
          <cell r="G26">
            <v>799.84</v>
          </cell>
          <cell r="H26">
            <v>399.92</v>
          </cell>
          <cell r="I26">
            <v>20</v>
          </cell>
          <cell r="J26">
            <v>25</v>
          </cell>
          <cell r="K26">
            <v>25</v>
          </cell>
          <cell r="L26">
            <v>499.9</v>
          </cell>
          <cell r="M26">
            <v>99.98</v>
          </cell>
          <cell r="N26">
            <v>12.5</v>
          </cell>
          <cell r="O26">
            <v>12.5</v>
          </cell>
          <cell r="P26">
            <v>1357.24</v>
          </cell>
          <cell r="Q26">
            <v>537.4</v>
          </cell>
          <cell r="R26">
            <v>1894.64</v>
          </cell>
        </row>
        <row r="27">
          <cell r="B27" t="str">
            <v>米美沙</v>
          </cell>
          <cell r="C27" t="str">
            <v>659001197310080040</v>
          </cell>
          <cell r="D27" t="str">
            <v>北区</v>
          </cell>
          <cell r="E27">
            <v>1843.69</v>
          </cell>
        </row>
        <row r="27">
          <cell r="N27">
            <v>4.61</v>
          </cell>
        </row>
        <row r="27">
          <cell r="P27">
            <v>4.61</v>
          </cell>
          <cell r="Q27">
            <v>0</v>
          </cell>
          <cell r="R27">
            <v>4.61</v>
          </cell>
        </row>
        <row r="28">
          <cell r="B28" t="str">
            <v>司健</v>
          </cell>
          <cell r="C28" t="str">
            <v>652302198201140527</v>
          </cell>
          <cell r="D28" t="str">
            <v>管理人员</v>
          </cell>
          <cell r="E28">
            <v>4999</v>
          </cell>
        </row>
        <row r="28">
          <cell r="G28">
            <v>799.84</v>
          </cell>
          <cell r="H28">
            <v>399.92</v>
          </cell>
          <cell r="I28">
            <v>20</v>
          </cell>
          <cell r="J28">
            <v>25</v>
          </cell>
          <cell r="K28">
            <v>25</v>
          </cell>
          <cell r="L28">
            <v>499.9</v>
          </cell>
          <cell r="M28">
            <v>99.98</v>
          </cell>
          <cell r="N28">
            <v>12.5</v>
          </cell>
          <cell r="O28">
            <v>12.5</v>
          </cell>
          <cell r="P28">
            <v>1357.24</v>
          </cell>
          <cell r="Q28">
            <v>537.4</v>
          </cell>
          <cell r="R28">
            <v>1894.64</v>
          </cell>
        </row>
        <row r="29">
          <cell r="B29" t="str">
            <v>袁国辉</v>
          </cell>
          <cell r="C29" t="str">
            <v>659001197912030016</v>
          </cell>
          <cell r="D29" t="str">
            <v>管理人员</v>
          </cell>
          <cell r="E29">
            <v>4999</v>
          </cell>
        </row>
        <row r="29">
          <cell r="G29">
            <v>799.84</v>
          </cell>
          <cell r="H29">
            <v>399.92</v>
          </cell>
          <cell r="I29">
            <v>20</v>
          </cell>
          <cell r="J29">
            <v>25</v>
          </cell>
          <cell r="K29">
            <v>25</v>
          </cell>
          <cell r="L29">
            <v>499.9</v>
          </cell>
          <cell r="M29">
            <v>99.98</v>
          </cell>
          <cell r="N29">
            <v>12.5</v>
          </cell>
          <cell r="O29">
            <v>12.5</v>
          </cell>
          <cell r="P29">
            <v>1357.24</v>
          </cell>
          <cell r="Q29">
            <v>537.4</v>
          </cell>
          <cell r="R29">
            <v>1894.64</v>
          </cell>
        </row>
        <row r="30">
          <cell r="G30">
            <v>17596.48</v>
          </cell>
          <cell r="H30">
            <v>8798.24</v>
          </cell>
          <cell r="I30">
            <v>440</v>
          </cell>
          <cell r="J30">
            <v>550</v>
          </cell>
          <cell r="K30">
            <v>550</v>
          </cell>
          <cell r="L30">
            <v>10997.8</v>
          </cell>
          <cell r="M30">
            <v>2199.56</v>
          </cell>
          <cell r="N30">
            <v>292.25</v>
          </cell>
          <cell r="O30">
            <v>275</v>
          </cell>
          <cell r="P30">
            <v>29876.53</v>
          </cell>
          <cell r="Q30">
            <v>11822.8</v>
          </cell>
          <cell r="R30">
            <v>41699.33</v>
          </cell>
          <cell r="S30">
            <v>190</v>
          </cell>
          <cell r="T30">
            <v>190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H155"/>
  <sheetViews>
    <sheetView zoomScale="80" zoomScaleNormal="80" workbookViewId="0">
      <pane xSplit="6" ySplit="3" topLeftCell="AV4" activePane="bottomRight" state="frozen"/>
      <selection/>
      <selection pane="topRight"/>
      <selection pane="bottomLeft"/>
      <selection pane="bottomRight" activeCell="V16" sqref="V16"/>
    </sheetView>
  </sheetViews>
  <sheetFormatPr defaultColWidth="12.7583333333333" defaultRowHeight="16.5"/>
  <cols>
    <col min="1" max="1" width="8.5" style="248" customWidth="1"/>
    <col min="2" max="2" width="16.5" style="1" customWidth="1"/>
    <col min="3" max="3" width="15.3333333333333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601" customWidth="1"/>
    <col min="49" max="52" width="10.4416666666667" style="60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1" width="12.7583333333333" style="12" customWidth="1"/>
    <col min="62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0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619"/>
      <c r="AW1" s="619"/>
      <c r="AX1" s="619"/>
      <c r="AY1" s="619"/>
      <c r="AZ1" s="619"/>
      <c r="BA1" s="15"/>
      <c r="BB1" s="87"/>
      <c r="BC1" s="11"/>
      <c r="BD1" s="15"/>
    </row>
    <row r="2" s="2" customFormat="1" ht="52" customHeight="1" spans="1:56">
      <c r="A2" s="251" t="s">
        <v>1</v>
      </c>
      <c r="B2" s="252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5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253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253" t="s">
        <v>9</v>
      </c>
      <c r="AS2" s="251" t="s">
        <v>10</v>
      </c>
      <c r="AT2" s="251" t="s">
        <v>10</v>
      </c>
      <c r="AU2" s="251" t="s">
        <v>11</v>
      </c>
      <c r="AV2" s="620" t="s">
        <v>12</v>
      </c>
      <c r="AW2" s="620" t="s">
        <v>12</v>
      </c>
      <c r="AX2" s="620" t="s">
        <v>12</v>
      </c>
      <c r="AY2" s="620" t="s">
        <v>13</v>
      </c>
      <c r="AZ2" s="620" t="s">
        <v>13</v>
      </c>
      <c r="BA2" s="251" t="s">
        <v>14</v>
      </c>
      <c r="BB2" s="253"/>
      <c r="BC2" s="88"/>
      <c r="BD2" s="251" t="s">
        <v>15</v>
      </c>
    </row>
    <row r="3" s="247" customFormat="1" ht="62" customHeight="1" spans="1:56">
      <c r="A3" s="254" t="s">
        <v>16</v>
      </c>
      <c r="B3" s="255" t="s">
        <v>17</v>
      </c>
      <c r="C3" s="255" t="s">
        <v>18</v>
      </c>
      <c r="D3" s="256" t="s">
        <v>19</v>
      </c>
      <c r="E3" s="255" t="s">
        <v>20</v>
      </c>
      <c r="F3" s="25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58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6" t="s">
        <v>58</v>
      </c>
      <c r="AS3" s="328" t="s">
        <v>59</v>
      </c>
      <c r="AT3" s="328" t="s">
        <v>60</v>
      </c>
      <c r="AU3" s="329" t="s">
        <v>61</v>
      </c>
      <c r="AV3" s="621" t="s">
        <v>62</v>
      </c>
      <c r="AW3" s="621" t="s">
        <v>63</v>
      </c>
      <c r="AX3" s="621" t="s">
        <v>64</v>
      </c>
      <c r="AY3" s="622" t="s">
        <v>65</v>
      </c>
      <c r="AZ3" s="622" t="s">
        <v>66</v>
      </c>
      <c r="BA3" s="329" t="s">
        <v>67</v>
      </c>
      <c r="BB3" s="332" t="s">
        <v>68</v>
      </c>
      <c r="BC3" s="332" t="s">
        <v>69</v>
      </c>
      <c r="BD3" s="329" t="s">
        <v>70</v>
      </c>
    </row>
    <row r="4" s="97" customFormat="1" ht="33" customHeight="1" spans="1:60">
      <c r="A4" s="260" t="s">
        <v>71</v>
      </c>
      <c r="B4" s="260"/>
      <c r="C4" s="260"/>
      <c r="D4" s="260"/>
      <c r="E4" s="260"/>
      <c r="F4" s="261"/>
      <c r="G4" s="262"/>
      <c r="H4" s="263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308"/>
      <c r="U4" s="309"/>
      <c r="V4" s="310">
        <f t="shared" ref="V4:BA4" si="0">SUBTOTAL(9,V5:V155)</f>
        <v>35235.4838709677</v>
      </c>
      <c r="W4" s="310">
        <f t="shared" si="0"/>
        <v>10800</v>
      </c>
      <c r="X4" s="310">
        <f t="shared" si="0"/>
        <v>11000</v>
      </c>
      <c r="Y4" s="310">
        <f t="shared" si="0"/>
        <v>4400</v>
      </c>
      <c r="Z4" s="310">
        <f t="shared" si="0"/>
        <v>4100</v>
      </c>
      <c r="AA4" s="310">
        <f t="shared" si="0"/>
        <v>2200</v>
      </c>
      <c r="AB4" s="310">
        <f t="shared" si="0"/>
        <v>2600</v>
      </c>
      <c r="AC4" s="310">
        <f t="shared" si="0"/>
        <v>0</v>
      </c>
      <c r="AD4" s="310">
        <f t="shared" si="0"/>
        <v>0</v>
      </c>
      <c r="AE4" s="310">
        <f t="shared" si="0"/>
        <v>0</v>
      </c>
      <c r="AF4" s="310">
        <f t="shared" si="0"/>
        <v>1000</v>
      </c>
      <c r="AG4" s="310">
        <f t="shared" si="0"/>
        <v>0</v>
      </c>
      <c r="AH4" s="310">
        <f t="shared" si="0"/>
        <v>100</v>
      </c>
      <c r="AI4" s="310">
        <f t="shared" si="0"/>
        <v>0</v>
      </c>
      <c r="AJ4" s="310">
        <f t="shared" si="0"/>
        <v>5910</v>
      </c>
      <c r="AK4" s="310">
        <f t="shared" si="0"/>
        <v>200</v>
      </c>
      <c r="AL4" s="310">
        <f t="shared" si="0"/>
        <v>2800</v>
      </c>
      <c r="AM4" s="310">
        <f t="shared" si="0"/>
        <v>1000</v>
      </c>
      <c r="AN4" s="310">
        <f t="shared" si="0"/>
        <v>0</v>
      </c>
      <c r="AO4" s="310">
        <f t="shared" si="0"/>
        <v>30</v>
      </c>
      <c r="AP4" s="310">
        <f t="shared" si="0"/>
        <v>0</v>
      </c>
      <c r="AQ4" s="310">
        <f t="shared" si="0"/>
        <v>0</v>
      </c>
      <c r="AR4" s="310">
        <f t="shared" si="0"/>
        <v>0</v>
      </c>
      <c r="AS4" s="310">
        <f t="shared" si="0"/>
        <v>0</v>
      </c>
      <c r="AT4" s="310">
        <f t="shared" si="0"/>
        <v>338.709677419355</v>
      </c>
      <c r="AU4" s="310">
        <f t="shared" si="0"/>
        <v>81036.77</v>
      </c>
      <c r="AV4" s="320">
        <f t="shared" si="0"/>
        <v>7368.9</v>
      </c>
      <c r="AW4" s="320">
        <f t="shared" si="0"/>
        <v>1744</v>
      </c>
      <c r="AX4" s="320">
        <f t="shared" si="0"/>
        <v>239.28</v>
      </c>
      <c r="AY4" s="320">
        <f t="shared" si="0"/>
        <v>0</v>
      </c>
      <c r="AZ4" s="320">
        <f t="shared" si="0"/>
        <v>0</v>
      </c>
      <c r="BA4" s="310">
        <f t="shared" si="0"/>
        <v>71684.59</v>
      </c>
      <c r="BB4" s="310"/>
      <c r="BC4" s="333"/>
      <c r="BD4" s="310"/>
      <c r="BE4" s="97" t="s">
        <v>72</v>
      </c>
      <c r="BF4" s="97" t="s">
        <v>73</v>
      </c>
      <c r="BG4" s="97" t="s">
        <v>74</v>
      </c>
      <c r="BH4" s="97" t="s">
        <v>75</v>
      </c>
    </row>
    <row r="5" s="1" customFormat="1" ht="31" customHeight="1" spans="1:56">
      <c r="A5" s="264">
        <f t="shared" ref="A5:A16" si="1">ROW()-4</f>
        <v>1</v>
      </c>
      <c r="B5" s="602" t="s">
        <v>76</v>
      </c>
      <c r="C5" s="603" t="s">
        <v>77</v>
      </c>
      <c r="D5" s="382">
        <v>45706</v>
      </c>
      <c r="E5" s="604" t="s">
        <v>78</v>
      </c>
      <c r="F5" s="268">
        <f t="shared" ref="F5:F16" si="2">IF($C$2-D5+1&lt;$E$2,$C$2-D5+1,$E$2)</f>
        <v>31</v>
      </c>
      <c r="G5" s="40" t="s">
        <v>79</v>
      </c>
      <c r="H5" s="41"/>
      <c r="I5" s="41"/>
      <c r="J5" s="41"/>
      <c r="K5" s="41"/>
      <c r="L5" s="41"/>
      <c r="M5" s="41"/>
      <c r="N5" s="41"/>
      <c r="O5" s="41"/>
      <c r="P5" s="41">
        <v>0</v>
      </c>
      <c r="Q5" s="41"/>
      <c r="R5" s="41"/>
      <c r="S5" s="311">
        <f t="shared" ref="S5:S16" si="3">P5+Q5-R5</f>
        <v>0</v>
      </c>
      <c r="T5" s="74" t="s">
        <v>80</v>
      </c>
      <c r="U5" s="313" t="s">
        <v>81</v>
      </c>
      <c r="V5" s="615">
        <v>3000</v>
      </c>
      <c r="W5" s="615">
        <v>2000</v>
      </c>
      <c r="X5" s="615">
        <v>1000</v>
      </c>
      <c r="Y5" s="615">
        <v>1000</v>
      </c>
      <c r="Z5" s="615">
        <v>500</v>
      </c>
      <c r="AA5" s="615">
        <v>100</v>
      </c>
      <c r="AB5" s="615">
        <v>1400</v>
      </c>
      <c r="AC5" s="320">
        <f t="shared" ref="AC5:AC16" si="4">IF(G5="是",30,0)</f>
        <v>0</v>
      </c>
      <c r="AD5" s="78"/>
      <c r="AE5" s="78"/>
      <c r="AF5" s="78">
        <v>1000</v>
      </c>
      <c r="AG5" s="78"/>
      <c r="AH5" s="78"/>
      <c r="AI5" s="78"/>
      <c r="AJ5" s="78">
        <v>3000</v>
      </c>
      <c r="AK5" s="78"/>
      <c r="AL5" s="78"/>
      <c r="AM5" s="78"/>
      <c r="AN5" s="78"/>
      <c r="AO5" s="78"/>
      <c r="AP5" s="78"/>
      <c r="AQ5" s="78"/>
      <c r="AR5" s="78"/>
      <c r="AS5" s="331">
        <f t="shared" ref="AS5:AS16" si="5">IFERROR(U5/$E$2*2*H5+I5*2,0)</f>
        <v>0</v>
      </c>
      <c r="AT5" s="320">
        <f t="shared" ref="AT5:AT16" si="6">IFERROR(U5/$E$2*(J5+K5*0.2+L5+M5*0.5),0)</f>
        <v>0</v>
      </c>
      <c r="AU5" s="320">
        <f t="shared" ref="AU5:AU16" si="7">ROUND(SUM(V5:AP5)-SUM(AQ5:AT5),2)</f>
        <v>13000</v>
      </c>
      <c r="AV5" s="86">
        <f>VLOOKUP(B5,'[5]2025.08'!$B:$Q,16,0)</f>
        <v>549.9</v>
      </c>
      <c r="AW5" s="334">
        <f>VLOOKUP(B5,'[5]2025.08'!$B:$T,19,0)</f>
        <v>104</v>
      </c>
      <c r="AX5" s="334">
        <f>VLOOKUP(B5,[6]个人所得税扣缴申报表!$B$1:$AO$65536,40,0)</f>
        <v>86.88</v>
      </c>
      <c r="AY5" s="334"/>
      <c r="AZ5" s="334"/>
      <c r="BA5" s="320">
        <f t="shared" ref="BA5:BA16" si="8">ROUND(AU5-SUM(AV5:AZ5),2)</f>
        <v>12259.22</v>
      </c>
      <c r="BB5" s="93"/>
      <c r="BC5" s="623" t="s">
        <v>82</v>
      </c>
      <c r="BD5" s="310" t="str">
        <f t="shared" ref="BD5:BD16" si="9">IF(U5-SUM(V5:AB5)=0,"正确","错误")</f>
        <v>正确</v>
      </c>
    </row>
    <row r="6" s="1" customFormat="1" ht="33" customHeight="1" spans="1:56">
      <c r="A6" s="289">
        <f t="shared" si="1"/>
        <v>2</v>
      </c>
      <c r="B6" s="602" t="s">
        <v>83</v>
      </c>
      <c r="C6" s="603" t="s">
        <v>84</v>
      </c>
      <c r="D6" s="50">
        <v>45778</v>
      </c>
      <c r="E6" s="604" t="s">
        <v>78</v>
      </c>
      <c r="F6" s="269">
        <f t="shared" si="2"/>
        <v>31</v>
      </c>
      <c r="G6" s="40" t="s">
        <v>79</v>
      </c>
      <c r="H6" s="41"/>
      <c r="I6" s="41"/>
      <c r="J6" s="41"/>
      <c r="K6" s="41"/>
      <c r="L6" s="41"/>
      <c r="M6" s="41"/>
      <c r="N6" s="41"/>
      <c r="O6" s="41"/>
      <c r="P6" s="41">
        <v>0</v>
      </c>
      <c r="Q6" s="41"/>
      <c r="R6" s="41"/>
      <c r="S6" s="311">
        <f t="shared" si="3"/>
        <v>0</v>
      </c>
      <c r="T6" s="312"/>
      <c r="U6" s="313" t="s">
        <v>85</v>
      </c>
      <c r="V6" s="616">
        <v>9000</v>
      </c>
      <c r="W6" s="615">
        <v>1000</v>
      </c>
      <c r="X6" s="615">
        <v>1000</v>
      </c>
      <c r="Y6" s="615">
        <v>400</v>
      </c>
      <c r="Z6" s="615">
        <v>300</v>
      </c>
      <c r="AA6" s="615">
        <v>200</v>
      </c>
      <c r="AB6" s="615">
        <v>100</v>
      </c>
      <c r="AC6" s="320">
        <f t="shared" si="4"/>
        <v>0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331">
        <f t="shared" si="5"/>
        <v>0</v>
      </c>
      <c r="AT6" s="320">
        <f t="shared" si="6"/>
        <v>0</v>
      </c>
      <c r="AU6" s="320">
        <f t="shared" si="7"/>
        <v>12000</v>
      </c>
      <c r="AV6" s="86">
        <f>VLOOKUP(B6,'[5]2025.08'!$B:$Q,16,0)</f>
        <v>1320</v>
      </c>
      <c r="AW6" s="334">
        <f>VLOOKUP(B6,'[5]2025.08'!$B:$T,19,0)</f>
        <v>600</v>
      </c>
      <c r="AX6" s="334">
        <f>VLOOKUP(B6,[6]个人所得税扣缴申报表!$B$1:$AO$65536,40,0)</f>
        <v>152.4</v>
      </c>
      <c r="AY6" s="334"/>
      <c r="AZ6" s="334"/>
      <c r="BA6" s="320">
        <f t="shared" si="8"/>
        <v>9927.6</v>
      </c>
      <c r="BB6" s="93"/>
      <c r="BC6" s="623"/>
      <c r="BD6" s="310" t="str">
        <f t="shared" si="9"/>
        <v>正确</v>
      </c>
    </row>
    <row r="7" s="1" customFormat="1" ht="36" customHeight="1" spans="1:58">
      <c r="A7" s="289">
        <f t="shared" si="1"/>
        <v>3</v>
      </c>
      <c r="B7" s="602" t="s">
        <v>86</v>
      </c>
      <c r="C7" s="605" t="s">
        <v>87</v>
      </c>
      <c r="D7" s="382">
        <v>45512</v>
      </c>
      <c r="E7" s="604" t="s">
        <v>78</v>
      </c>
      <c r="F7" s="269">
        <f t="shared" si="2"/>
        <v>31</v>
      </c>
      <c r="G7" s="40" t="s">
        <v>79</v>
      </c>
      <c r="H7" s="41"/>
      <c r="I7" s="41"/>
      <c r="J7" s="41"/>
      <c r="K7" s="41"/>
      <c r="L7" s="41"/>
      <c r="M7" s="41"/>
      <c r="N7" s="41"/>
      <c r="O7" s="54"/>
      <c r="P7" s="41">
        <v>7.7</v>
      </c>
      <c r="Q7" s="41"/>
      <c r="R7" s="41">
        <v>7.7</v>
      </c>
      <c r="S7" s="311">
        <f t="shared" si="3"/>
        <v>0</v>
      </c>
      <c r="T7" s="312" t="s">
        <v>88</v>
      </c>
      <c r="U7" s="313" t="s">
        <v>89</v>
      </c>
      <c r="V7" s="616">
        <v>2000</v>
      </c>
      <c r="W7" s="615">
        <v>1000</v>
      </c>
      <c r="X7" s="615">
        <v>1000</v>
      </c>
      <c r="Y7" s="615">
        <v>300</v>
      </c>
      <c r="Z7" s="615">
        <v>500</v>
      </c>
      <c r="AA7" s="615">
        <v>100</v>
      </c>
      <c r="AB7" s="615">
        <v>100</v>
      </c>
      <c r="AC7" s="320">
        <f t="shared" si="4"/>
        <v>0</v>
      </c>
      <c r="AD7" s="78"/>
      <c r="AE7" s="78"/>
      <c r="AF7" s="78"/>
      <c r="AG7" s="78"/>
      <c r="AH7" s="78"/>
      <c r="AI7" s="78"/>
      <c r="AJ7" s="78"/>
      <c r="AK7" s="78"/>
      <c r="AL7" s="78">
        <v>400</v>
      </c>
      <c r="AM7" s="78"/>
      <c r="AN7" s="78"/>
      <c r="AO7" s="78">
        <v>10</v>
      </c>
      <c r="AP7" s="78"/>
      <c r="AQ7" s="78"/>
      <c r="AR7" s="78"/>
      <c r="AS7" s="331">
        <f t="shared" si="5"/>
        <v>0</v>
      </c>
      <c r="AT7" s="320">
        <f t="shared" si="6"/>
        <v>0</v>
      </c>
      <c r="AU7" s="320">
        <f t="shared" si="7"/>
        <v>5410</v>
      </c>
      <c r="AV7" s="86">
        <f>VLOOKUP(B7,'[5]2025.08'!$B:$Q,16,0)</f>
        <v>549.9</v>
      </c>
      <c r="AW7" s="334">
        <f>VLOOKUP(B7,'[5]2025.08'!$B:$T,19,0)</f>
        <v>104</v>
      </c>
      <c r="AX7" s="334"/>
      <c r="AY7" s="334"/>
      <c r="AZ7" s="334"/>
      <c r="BA7" s="320">
        <f t="shared" si="8"/>
        <v>4756.1</v>
      </c>
      <c r="BB7" s="93"/>
      <c r="BC7" s="623" t="s">
        <v>90</v>
      </c>
      <c r="BD7" s="310" t="str">
        <f t="shared" si="9"/>
        <v>正确</v>
      </c>
      <c r="BE7" s="1">
        <f>AU7/31*21</f>
        <v>3664.83870967742</v>
      </c>
      <c r="BF7" s="1">
        <f>AU7/31*10</f>
        <v>1745.16129032258</v>
      </c>
    </row>
    <row r="8" s="1" customFormat="1" ht="33" customHeight="1" spans="1:56">
      <c r="A8" s="289">
        <f t="shared" si="1"/>
        <v>4</v>
      </c>
      <c r="B8" s="602" t="s">
        <v>91</v>
      </c>
      <c r="C8" s="603" t="s">
        <v>92</v>
      </c>
      <c r="D8" s="382">
        <v>45553</v>
      </c>
      <c r="E8" s="604" t="s">
        <v>78</v>
      </c>
      <c r="F8" s="269">
        <f t="shared" si="2"/>
        <v>31</v>
      </c>
      <c r="G8" s="40" t="s">
        <v>79</v>
      </c>
      <c r="H8" s="41"/>
      <c r="I8" s="41"/>
      <c r="J8" s="41"/>
      <c r="K8" s="41"/>
      <c r="L8" s="41"/>
      <c r="M8" s="41"/>
      <c r="N8" s="41"/>
      <c r="O8" s="55"/>
      <c r="P8" s="41">
        <v>0</v>
      </c>
      <c r="Q8" s="41"/>
      <c r="R8" s="41"/>
      <c r="S8" s="311">
        <f t="shared" si="3"/>
        <v>0</v>
      </c>
      <c r="T8" s="617" t="s">
        <v>93</v>
      </c>
      <c r="U8" s="313" t="s">
        <v>94</v>
      </c>
      <c r="V8" s="616">
        <v>2000</v>
      </c>
      <c r="W8" s="615">
        <v>500</v>
      </c>
      <c r="X8" s="615">
        <v>1000</v>
      </c>
      <c r="Y8" s="615">
        <v>300</v>
      </c>
      <c r="Z8" s="615">
        <v>300</v>
      </c>
      <c r="AA8" s="615">
        <v>100</v>
      </c>
      <c r="AB8" s="615">
        <v>100</v>
      </c>
      <c r="AC8" s="320">
        <f t="shared" si="4"/>
        <v>0</v>
      </c>
      <c r="AD8" s="78"/>
      <c r="AE8" s="78"/>
      <c r="AF8" s="78"/>
      <c r="AG8" s="78"/>
      <c r="AH8" s="78"/>
      <c r="AI8" s="78"/>
      <c r="AJ8" s="78">
        <v>660</v>
      </c>
      <c r="AK8" s="78"/>
      <c r="AL8" s="78">
        <v>400</v>
      </c>
      <c r="AM8" s="78">
        <v>100</v>
      </c>
      <c r="AN8" s="78"/>
      <c r="AO8" s="78">
        <v>10</v>
      </c>
      <c r="AP8" s="78"/>
      <c r="AQ8" s="78"/>
      <c r="AR8" s="78"/>
      <c r="AS8" s="331">
        <f t="shared" si="5"/>
        <v>0</v>
      </c>
      <c r="AT8" s="320">
        <f t="shared" si="6"/>
        <v>0</v>
      </c>
      <c r="AU8" s="320">
        <f t="shared" si="7"/>
        <v>5470</v>
      </c>
      <c r="AV8" s="86">
        <f>VLOOKUP(B8,'[5]2025.08'!$B:$Q,16,0)</f>
        <v>549.9</v>
      </c>
      <c r="AW8" s="334">
        <f>VLOOKUP(B8,'[5]2025.08'!$B:$T,19,0)</f>
        <v>104</v>
      </c>
      <c r="AX8" s="334"/>
      <c r="AY8" s="334"/>
      <c r="AZ8" s="334"/>
      <c r="BA8" s="320">
        <f t="shared" si="8"/>
        <v>4816.1</v>
      </c>
      <c r="BB8" s="93"/>
      <c r="BC8" s="623"/>
      <c r="BD8" s="310" t="str">
        <f t="shared" si="9"/>
        <v>正确</v>
      </c>
    </row>
    <row r="9" s="1" customFormat="1" ht="33" customHeight="1" spans="1:56">
      <c r="A9" s="289">
        <f t="shared" si="1"/>
        <v>5</v>
      </c>
      <c r="B9" s="602" t="s">
        <v>95</v>
      </c>
      <c r="C9" s="603" t="s">
        <v>96</v>
      </c>
      <c r="D9" s="382">
        <v>45120</v>
      </c>
      <c r="E9" s="604" t="s">
        <v>78</v>
      </c>
      <c r="F9" s="269">
        <f t="shared" si="2"/>
        <v>31</v>
      </c>
      <c r="G9" s="40" t="s">
        <v>79</v>
      </c>
      <c r="H9" s="41"/>
      <c r="I9" s="41"/>
      <c r="J9" s="41"/>
      <c r="K9" s="41"/>
      <c r="L9" s="41"/>
      <c r="M9" s="41"/>
      <c r="N9" s="41"/>
      <c r="O9" s="56"/>
      <c r="P9" s="41">
        <v>11</v>
      </c>
      <c r="Q9" s="41"/>
      <c r="R9" s="41">
        <v>6</v>
      </c>
      <c r="S9" s="311">
        <f t="shared" si="3"/>
        <v>5</v>
      </c>
      <c r="T9" s="312" t="s">
        <v>97</v>
      </c>
      <c r="U9" s="313" t="s">
        <v>94</v>
      </c>
      <c r="V9" s="616">
        <v>1400</v>
      </c>
      <c r="W9" s="615">
        <v>900</v>
      </c>
      <c r="X9" s="615">
        <v>1000</v>
      </c>
      <c r="Y9" s="615">
        <v>300</v>
      </c>
      <c r="Z9" s="615">
        <v>500</v>
      </c>
      <c r="AA9" s="615">
        <v>100</v>
      </c>
      <c r="AB9" s="615">
        <v>100</v>
      </c>
      <c r="AC9" s="320">
        <f t="shared" si="4"/>
        <v>0</v>
      </c>
      <c r="AD9" s="78"/>
      <c r="AE9" s="78"/>
      <c r="AF9" s="78"/>
      <c r="AG9" s="78"/>
      <c r="AH9" s="78"/>
      <c r="AI9" s="78"/>
      <c r="AJ9" s="78">
        <v>600</v>
      </c>
      <c r="AK9" s="78">
        <v>200</v>
      </c>
      <c r="AL9" s="78"/>
      <c r="AM9" s="78">
        <v>100</v>
      </c>
      <c r="AN9" s="78"/>
      <c r="AO9" s="78">
        <v>10</v>
      </c>
      <c r="AP9" s="78"/>
      <c r="AQ9" s="78"/>
      <c r="AR9" s="78"/>
      <c r="AS9" s="331">
        <f t="shared" si="5"/>
        <v>0</v>
      </c>
      <c r="AT9" s="320">
        <f t="shared" si="6"/>
        <v>0</v>
      </c>
      <c r="AU9" s="320">
        <f t="shared" si="7"/>
        <v>5210</v>
      </c>
      <c r="AV9" s="86">
        <f>VLOOKUP(B9,'[5]2025.08'!$B:$Q,16,0)</f>
        <v>549.9</v>
      </c>
      <c r="AW9" s="334">
        <f>VLOOKUP(B9,'[5]2025.08'!$B:$T,19,0)</f>
        <v>104</v>
      </c>
      <c r="AX9" s="334"/>
      <c r="AY9" s="334"/>
      <c r="AZ9" s="334"/>
      <c r="BA9" s="320">
        <f t="shared" si="8"/>
        <v>4556.1</v>
      </c>
      <c r="BB9" s="93"/>
      <c r="BC9" s="623"/>
      <c r="BD9" s="310" t="str">
        <f t="shared" si="9"/>
        <v>正确</v>
      </c>
    </row>
    <row r="10" s="1" customFormat="1" ht="33" customHeight="1" spans="1:56">
      <c r="A10" s="289">
        <f t="shared" si="1"/>
        <v>6</v>
      </c>
      <c r="B10" s="606" t="s">
        <v>98</v>
      </c>
      <c r="C10" s="603" t="s">
        <v>99</v>
      </c>
      <c r="D10" s="382">
        <v>45755</v>
      </c>
      <c r="E10" s="604" t="s">
        <v>78</v>
      </c>
      <c r="F10" s="269">
        <f t="shared" si="2"/>
        <v>31</v>
      </c>
      <c r="G10" s="40" t="s">
        <v>79</v>
      </c>
      <c r="H10" s="41"/>
      <c r="I10" s="41"/>
      <c r="J10" s="41"/>
      <c r="L10" s="41"/>
      <c r="M10" s="41"/>
      <c r="N10" s="41"/>
      <c r="O10" s="56"/>
      <c r="P10" s="41">
        <v>0.5</v>
      </c>
      <c r="Q10" s="41"/>
      <c r="R10" s="41">
        <v>0.5</v>
      </c>
      <c r="S10" s="311">
        <f t="shared" si="3"/>
        <v>0</v>
      </c>
      <c r="T10" s="312" t="s">
        <v>100</v>
      </c>
      <c r="U10" s="313" t="s">
        <v>101</v>
      </c>
      <c r="V10" s="618">
        <v>2000</v>
      </c>
      <c r="W10" s="618">
        <v>1000</v>
      </c>
      <c r="X10" s="618">
        <v>1000</v>
      </c>
      <c r="Y10" s="618">
        <v>300</v>
      </c>
      <c r="Z10" s="618">
        <v>500</v>
      </c>
      <c r="AA10" s="618">
        <v>300</v>
      </c>
      <c r="AB10" s="618">
        <v>100</v>
      </c>
      <c r="AC10" s="320">
        <f t="shared" si="4"/>
        <v>0</v>
      </c>
      <c r="AD10" s="78"/>
      <c r="AE10" s="78"/>
      <c r="AF10" s="78"/>
      <c r="AG10" s="78"/>
      <c r="AH10" s="78"/>
      <c r="AI10" s="78"/>
      <c r="AJ10" s="78">
        <v>880</v>
      </c>
      <c r="AK10" s="78"/>
      <c r="AL10" s="78">
        <v>400</v>
      </c>
      <c r="AM10" s="78"/>
      <c r="AN10" s="78"/>
      <c r="AO10" s="78"/>
      <c r="AP10" s="78"/>
      <c r="AQ10" s="78"/>
      <c r="AR10" s="78"/>
      <c r="AS10" s="331">
        <f t="shared" si="5"/>
        <v>0</v>
      </c>
      <c r="AT10" s="320">
        <f t="shared" si="6"/>
        <v>0</v>
      </c>
      <c r="AU10" s="320">
        <f t="shared" si="7"/>
        <v>6480</v>
      </c>
      <c r="AV10" s="86">
        <f>VLOOKUP(B10,'[5]2025.08'!$B:$Q,16,0)</f>
        <v>549.9</v>
      </c>
      <c r="AW10" s="334">
        <f>VLOOKUP(B10,'[5]2025.08'!$B:$T,19,0)</f>
        <v>104</v>
      </c>
      <c r="AX10" s="334"/>
      <c r="AY10" s="334"/>
      <c r="AZ10" s="334"/>
      <c r="BA10" s="320">
        <f t="shared" si="8"/>
        <v>5826.1</v>
      </c>
      <c r="BB10" s="93"/>
      <c r="BC10" s="623"/>
      <c r="BD10" s="310" t="str">
        <f t="shared" si="9"/>
        <v>正确</v>
      </c>
    </row>
    <row r="11" s="1" customFormat="1" ht="33" customHeight="1" spans="1:56">
      <c r="A11" s="289">
        <f t="shared" si="1"/>
        <v>7</v>
      </c>
      <c r="B11" s="607" t="s">
        <v>102</v>
      </c>
      <c r="C11" s="608" t="s">
        <v>103</v>
      </c>
      <c r="D11" s="581">
        <v>45774</v>
      </c>
      <c r="E11" s="609" t="s">
        <v>78</v>
      </c>
      <c r="F11" s="269">
        <f t="shared" si="2"/>
        <v>31</v>
      </c>
      <c r="G11" s="40" t="s">
        <v>79</v>
      </c>
      <c r="H11" s="41"/>
      <c r="I11" s="41"/>
      <c r="J11" s="41"/>
      <c r="K11" s="41"/>
      <c r="L11" s="41">
        <v>1</v>
      </c>
      <c r="M11" s="41"/>
      <c r="N11" s="41"/>
      <c r="O11" s="57"/>
      <c r="P11" s="41">
        <v>3.2</v>
      </c>
      <c r="Q11" s="41"/>
      <c r="R11" s="41">
        <v>3</v>
      </c>
      <c r="S11" s="311">
        <f t="shared" si="3"/>
        <v>0.2</v>
      </c>
      <c r="T11" s="312" t="s">
        <v>104</v>
      </c>
      <c r="U11" s="313" t="s">
        <v>105</v>
      </c>
      <c r="V11" s="615">
        <v>1500</v>
      </c>
      <c r="W11" s="615">
        <v>1000</v>
      </c>
      <c r="X11" s="615">
        <v>1000</v>
      </c>
      <c r="Y11" s="615">
        <v>200</v>
      </c>
      <c r="Z11" s="615">
        <v>100</v>
      </c>
      <c r="AA11" s="615">
        <v>100</v>
      </c>
      <c r="AB11" s="615">
        <v>100</v>
      </c>
      <c r="AC11" s="320">
        <f t="shared" si="4"/>
        <v>0</v>
      </c>
      <c r="AD11" s="78"/>
      <c r="AE11" s="78"/>
      <c r="AF11" s="78"/>
      <c r="AG11" s="78"/>
      <c r="AH11" s="78"/>
      <c r="AI11" s="78"/>
      <c r="AJ11" s="78"/>
      <c r="AK11" s="78"/>
      <c r="AL11" s="78">
        <v>400</v>
      </c>
      <c r="AM11" s="78"/>
      <c r="AN11" s="78"/>
      <c r="AO11" s="78"/>
      <c r="AP11" s="78"/>
      <c r="AQ11" s="78"/>
      <c r="AR11" s="78"/>
      <c r="AS11" s="331">
        <f t="shared" si="5"/>
        <v>0</v>
      </c>
      <c r="AT11" s="320">
        <f t="shared" si="6"/>
        <v>129.032258064516</v>
      </c>
      <c r="AU11" s="320">
        <f t="shared" si="7"/>
        <v>4270.97</v>
      </c>
      <c r="AV11" s="86">
        <f>VLOOKUP(B11,'[5]2025.08'!$B:$Q,16,0)</f>
        <v>549.9</v>
      </c>
      <c r="AW11" s="334">
        <f>VLOOKUP(B11,'[5]2025.08'!$B:$T,19,0)</f>
        <v>104</v>
      </c>
      <c r="AX11" s="334"/>
      <c r="AY11" s="334"/>
      <c r="AZ11" s="334"/>
      <c r="BA11" s="320">
        <f t="shared" si="8"/>
        <v>3617.07</v>
      </c>
      <c r="BB11" s="93"/>
      <c r="BC11" s="623"/>
      <c r="BD11" s="310" t="str">
        <f t="shared" si="9"/>
        <v>正确</v>
      </c>
    </row>
    <row r="12" s="1" customFormat="1" ht="48" customHeight="1" spans="1:56">
      <c r="A12" s="289">
        <f t="shared" si="1"/>
        <v>8</v>
      </c>
      <c r="B12" s="610" t="s">
        <v>106</v>
      </c>
      <c r="C12" s="611" t="s">
        <v>87</v>
      </c>
      <c r="D12" s="520">
        <v>45789</v>
      </c>
      <c r="E12" s="609" t="s">
        <v>78</v>
      </c>
      <c r="F12" s="269">
        <f t="shared" si="2"/>
        <v>31</v>
      </c>
      <c r="G12" s="40" t="s">
        <v>79</v>
      </c>
      <c r="H12" s="41"/>
      <c r="I12" s="41"/>
      <c r="J12" s="41"/>
      <c r="K12" s="41"/>
      <c r="L12" s="41">
        <v>1</v>
      </c>
      <c r="M12" s="41"/>
      <c r="N12" s="41"/>
      <c r="O12" s="41"/>
      <c r="P12" s="41">
        <v>0</v>
      </c>
      <c r="Q12" s="41">
        <v>2</v>
      </c>
      <c r="R12" s="41">
        <v>1</v>
      </c>
      <c r="S12" s="311">
        <f t="shared" si="3"/>
        <v>1</v>
      </c>
      <c r="T12" s="312" t="s">
        <v>107</v>
      </c>
      <c r="U12" s="313" t="s">
        <v>108</v>
      </c>
      <c r="V12" s="616">
        <v>3000</v>
      </c>
      <c r="W12" s="616">
        <v>1000</v>
      </c>
      <c r="X12" s="616">
        <v>1000</v>
      </c>
      <c r="Y12" s="616">
        <v>500</v>
      </c>
      <c r="Z12" s="616">
        <v>400</v>
      </c>
      <c r="AA12" s="616">
        <v>400</v>
      </c>
      <c r="AB12" s="616">
        <v>200</v>
      </c>
      <c r="AC12" s="320">
        <f t="shared" si="4"/>
        <v>0</v>
      </c>
      <c r="AD12" s="78"/>
      <c r="AE12" s="78"/>
      <c r="AF12" s="78"/>
      <c r="AG12" s="78"/>
      <c r="AH12" s="78"/>
      <c r="AI12" s="78"/>
      <c r="AJ12" s="78"/>
      <c r="AK12" s="78"/>
      <c r="AL12" s="78">
        <v>300</v>
      </c>
      <c r="AM12" s="78">
        <v>400</v>
      </c>
      <c r="AN12" s="78"/>
      <c r="AO12" s="78"/>
      <c r="AP12" s="78"/>
      <c r="AQ12" s="78"/>
      <c r="AR12" s="78"/>
      <c r="AS12" s="331">
        <f t="shared" si="5"/>
        <v>0</v>
      </c>
      <c r="AT12" s="320">
        <f t="shared" si="6"/>
        <v>209.677419354839</v>
      </c>
      <c r="AU12" s="320">
        <f t="shared" si="7"/>
        <v>6990.32</v>
      </c>
      <c r="AV12" s="86">
        <f>VLOOKUP(B12,'[5]2025.08'!$B:$Q,16,0)</f>
        <v>549.9</v>
      </c>
      <c r="AW12" s="334">
        <f>VLOOKUP(B12,'[5]2025.08'!$B:$T,19,0)</f>
        <v>104</v>
      </c>
      <c r="AX12" s="334"/>
      <c r="AY12" s="334"/>
      <c r="AZ12" s="334"/>
      <c r="BA12" s="320">
        <f t="shared" si="8"/>
        <v>6336.42</v>
      </c>
      <c r="BB12" s="93"/>
      <c r="BC12" s="623"/>
      <c r="BD12" s="310" t="str">
        <f t="shared" si="9"/>
        <v>正确</v>
      </c>
    </row>
    <row r="13" s="1" customFormat="1" ht="33" customHeight="1" spans="1:56">
      <c r="A13" s="289">
        <f t="shared" si="1"/>
        <v>9</v>
      </c>
      <c r="B13" s="610" t="s">
        <v>109</v>
      </c>
      <c r="C13" s="611" t="s">
        <v>110</v>
      </c>
      <c r="D13" s="520">
        <v>45803</v>
      </c>
      <c r="E13" s="609" t="s">
        <v>78</v>
      </c>
      <c r="F13" s="269">
        <f t="shared" si="2"/>
        <v>31</v>
      </c>
      <c r="G13" s="40" t="s">
        <v>79</v>
      </c>
      <c r="H13" s="41"/>
      <c r="I13" s="41"/>
      <c r="J13" s="41"/>
      <c r="K13" s="41"/>
      <c r="L13" s="41"/>
      <c r="M13" s="41"/>
      <c r="N13" s="41"/>
      <c r="O13" s="41"/>
      <c r="P13" s="41">
        <v>3</v>
      </c>
      <c r="Q13" s="41">
        <v>1</v>
      </c>
      <c r="R13" s="41">
        <v>1</v>
      </c>
      <c r="S13" s="311">
        <f t="shared" si="3"/>
        <v>3</v>
      </c>
      <c r="T13" s="312" t="s">
        <v>111</v>
      </c>
      <c r="U13" s="313" t="s">
        <v>112</v>
      </c>
      <c r="V13" s="616">
        <v>2000</v>
      </c>
      <c r="W13" s="615">
        <v>900</v>
      </c>
      <c r="X13" s="615">
        <v>1000</v>
      </c>
      <c r="Y13" s="615">
        <v>300</v>
      </c>
      <c r="Z13" s="615">
        <v>300</v>
      </c>
      <c r="AA13" s="615">
        <v>200</v>
      </c>
      <c r="AB13" s="615">
        <v>100</v>
      </c>
      <c r="AC13" s="320">
        <f t="shared" si="4"/>
        <v>0</v>
      </c>
      <c r="AD13" s="78"/>
      <c r="AE13" s="78"/>
      <c r="AF13" s="78"/>
      <c r="AG13" s="78"/>
      <c r="AH13" s="78">
        <v>100</v>
      </c>
      <c r="AI13" s="78"/>
      <c r="AJ13" s="78">
        <v>770</v>
      </c>
      <c r="AK13" s="78"/>
      <c r="AL13" s="78">
        <v>400</v>
      </c>
      <c r="AM13" s="78">
        <v>100</v>
      </c>
      <c r="AN13" s="78"/>
      <c r="AO13" s="78"/>
      <c r="AP13" s="78"/>
      <c r="AQ13" s="78"/>
      <c r="AR13" s="78"/>
      <c r="AS13" s="331">
        <f t="shared" si="5"/>
        <v>0</v>
      </c>
      <c r="AT13" s="320">
        <f t="shared" si="6"/>
        <v>0</v>
      </c>
      <c r="AU13" s="320">
        <f t="shared" si="7"/>
        <v>6170</v>
      </c>
      <c r="AV13" s="86">
        <f>VLOOKUP(B13,'[5]2025.08'!$B:$Q,16,0)</f>
        <v>549.9</v>
      </c>
      <c r="AW13" s="334">
        <f>VLOOKUP(B13,'[5]2025.08'!$B:$T,19,0)</f>
        <v>104</v>
      </c>
      <c r="AX13" s="334"/>
      <c r="AY13" s="334"/>
      <c r="AZ13" s="334"/>
      <c r="BA13" s="320">
        <f t="shared" si="8"/>
        <v>5516.1</v>
      </c>
      <c r="BB13" s="93"/>
      <c r="BC13" s="623" t="s">
        <v>113</v>
      </c>
      <c r="BD13" s="310" t="str">
        <f t="shared" si="9"/>
        <v>正确</v>
      </c>
    </row>
    <row r="14" s="1" customFormat="1" ht="38" customHeight="1" spans="1:60">
      <c r="A14" s="289">
        <f t="shared" si="1"/>
        <v>10</v>
      </c>
      <c r="B14" s="385" t="s">
        <v>114</v>
      </c>
      <c r="C14" s="49" t="s">
        <v>115</v>
      </c>
      <c r="D14" s="50">
        <v>45827</v>
      </c>
      <c r="E14" s="612" t="s">
        <v>116</v>
      </c>
      <c r="F14" s="269">
        <f t="shared" si="2"/>
        <v>31</v>
      </c>
      <c r="G14" s="40" t="s">
        <v>79</v>
      </c>
      <c r="H14" s="41"/>
      <c r="I14" s="41"/>
      <c r="J14" s="41"/>
      <c r="K14" s="41"/>
      <c r="L14" s="41"/>
      <c r="M14" s="41"/>
      <c r="N14" s="41"/>
      <c r="O14" s="41"/>
      <c r="P14" s="41">
        <v>0</v>
      </c>
      <c r="Q14" s="41"/>
      <c r="R14" s="41"/>
      <c r="S14" s="311">
        <f t="shared" si="3"/>
        <v>0</v>
      </c>
      <c r="T14" s="312"/>
      <c r="U14" s="313" t="s">
        <v>117</v>
      </c>
      <c r="V14" s="616">
        <v>3000</v>
      </c>
      <c r="W14" s="616">
        <v>1000</v>
      </c>
      <c r="X14" s="616">
        <v>1000</v>
      </c>
      <c r="Y14" s="616">
        <v>500</v>
      </c>
      <c r="Z14" s="616">
        <v>400</v>
      </c>
      <c r="AA14" s="616">
        <v>500</v>
      </c>
      <c r="AB14" s="616">
        <v>200</v>
      </c>
      <c r="AC14" s="320">
        <f t="shared" si="4"/>
        <v>0</v>
      </c>
      <c r="AD14" s="78"/>
      <c r="AE14" s="78"/>
      <c r="AF14" s="78"/>
      <c r="AG14" s="78"/>
      <c r="AH14" s="78"/>
      <c r="AI14" s="78"/>
      <c r="AJ14" s="78"/>
      <c r="AK14" s="78"/>
      <c r="AL14" s="78">
        <v>100</v>
      </c>
      <c r="AM14" s="78">
        <v>100</v>
      </c>
      <c r="AN14" s="78"/>
      <c r="AO14" s="78"/>
      <c r="AP14" s="78"/>
      <c r="AQ14" s="78"/>
      <c r="AR14" s="78"/>
      <c r="AS14" s="331">
        <f t="shared" si="5"/>
        <v>0</v>
      </c>
      <c r="AT14" s="320">
        <f t="shared" si="6"/>
        <v>0</v>
      </c>
      <c r="AU14" s="320">
        <f t="shared" si="7"/>
        <v>6800</v>
      </c>
      <c r="AV14" s="86">
        <f>VLOOKUP(B14,'[5]2025.08'!$B:$Q,16,0)</f>
        <v>549.9</v>
      </c>
      <c r="AW14" s="334">
        <f>VLOOKUP(B14,'[5]2025.08'!$B:$T,19,0)</f>
        <v>104</v>
      </c>
      <c r="AX14" s="334"/>
      <c r="AY14" s="334"/>
      <c r="AZ14" s="334"/>
      <c r="BA14" s="320">
        <f t="shared" si="8"/>
        <v>6146.1</v>
      </c>
      <c r="BB14" s="93"/>
      <c r="BC14" s="623" t="s">
        <v>118</v>
      </c>
      <c r="BD14" s="310" t="str">
        <f t="shared" si="9"/>
        <v>正确</v>
      </c>
      <c r="BG14" s="1">
        <f>AU14/2</f>
        <v>3400</v>
      </c>
      <c r="BH14" s="1">
        <f>AU14/2</f>
        <v>3400</v>
      </c>
    </row>
    <row r="15" s="1" customFormat="1" ht="33" customHeight="1" spans="1:56">
      <c r="A15" s="289">
        <f t="shared" si="1"/>
        <v>11</v>
      </c>
      <c r="B15" s="385" t="s">
        <v>119</v>
      </c>
      <c r="C15" s="49" t="s">
        <v>120</v>
      </c>
      <c r="D15" s="454">
        <v>45866</v>
      </c>
      <c r="E15" s="500" t="s">
        <v>116</v>
      </c>
      <c r="F15" s="269">
        <f t="shared" si="2"/>
        <v>31</v>
      </c>
      <c r="G15" s="40" t="s">
        <v>79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11">
        <f t="shared" si="3"/>
        <v>0</v>
      </c>
      <c r="T15" s="74"/>
      <c r="U15" s="313" t="s">
        <v>94</v>
      </c>
      <c r="V15" s="616">
        <v>2000</v>
      </c>
      <c r="W15" s="615">
        <v>500</v>
      </c>
      <c r="X15" s="615">
        <v>1000</v>
      </c>
      <c r="Y15" s="615">
        <v>300</v>
      </c>
      <c r="Z15" s="615">
        <v>300</v>
      </c>
      <c r="AA15" s="615">
        <v>100</v>
      </c>
      <c r="AB15" s="615">
        <v>100</v>
      </c>
      <c r="AC15" s="320">
        <f t="shared" si="4"/>
        <v>0</v>
      </c>
      <c r="AD15" s="78"/>
      <c r="AE15" s="78"/>
      <c r="AF15" s="78"/>
      <c r="AG15" s="78"/>
      <c r="AH15" s="78"/>
      <c r="AI15" s="78"/>
      <c r="AJ15" s="78"/>
      <c r="AK15" s="78"/>
      <c r="AL15" s="78">
        <v>400</v>
      </c>
      <c r="AM15" s="78">
        <v>200</v>
      </c>
      <c r="AN15" s="78"/>
      <c r="AO15" s="78"/>
      <c r="AP15" s="78"/>
      <c r="AQ15" s="78"/>
      <c r="AR15" s="78"/>
      <c r="AS15" s="331">
        <f t="shared" si="5"/>
        <v>0</v>
      </c>
      <c r="AT15" s="320">
        <f t="shared" si="6"/>
        <v>0</v>
      </c>
      <c r="AU15" s="320">
        <f t="shared" si="7"/>
        <v>4900</v>
      </c>
      <c r="AV15" s="86">
        <f>VLOOKUP(B15,'[5]2025.08'!$B:$Q,16,0)</f>
        <v>549.9</v>
      </c>
      <c r="AW15" s="334">
        <f>VLOOKUP(B15,'[5]2025.08'!$B:$T,19,0)</f>
        <v>104</v>
      </c>
      <c r="AX15" s="334"/>
      <c r="AY15" s="334"/>
      <c r="AZ15" s="334"/>
      <c r="BA15" s="320">
        <f t="shared" si="8"/>
        <v>4246.1</v>
      </c>
      <c r="BB15" s="93"/>
      <c r="BC15" s="623" t="s">
        <v>121</v>
      </c>
      <c r="BD15" s="310" t="str">
        <f t="shared" si="9"/>
        <v>正确</v>
      </c>
    </row>
    <row r="16" s="1" customFormat="1" ht="33" customHeight="1" spans="1:56">
      <c r="A16" s="289">
        <f t="shared" ref="A16:A65" si="10">ROW()-4</f>
        <v>12</v>
      </c>
      <c r="B16" s="385" t="s">
        <v>122</v>
      </c>
      <c r="C16" s="613" t="s">
        <v>123</v>
      </c>
      <c r="D16" s="614">
        <v>45873</v>
      </c>
      <c r="E16" s="500" t="s">
        <v>116</v>
      </c>
      <c r="F16" s="269">
        <f t="shared" ref="F16:F65" si="11">IF($C$2-D16+1&lt;$E$2,$C$2-D16+1,$E$2)</f>
        <v>28</v>
      </c>
      <c r="G16" s="44" t="s">
        <v>79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11">
        <f t="shared" ref="S16:S65" si="12">P16+Q16-R16</f>
        <v>0</v>
      </c>
      <c r="T16" s="74" t="s">
        <v>124</v>
      </c>
      <c r="U16" s="313" t="s">
        <v>112</v>
      </c>
      <c r="V16" s="71">
        <f>U16/31*F16</f>
        <v>4335.48387096774</v>
      </c>
      <c r="W16" s="72"/>
      <c r="X16" s="72"/>
      <c r="Y16" s="72"/>
      <c r="Z16" s="72"/>
      <c r="AA16" s="72"/>
      <c r="AB16" s="78"/>
      <c r="AC16" s="320">
        <f t="shared" ref="AC16:AC65" si="13">IF(G16="是",30,0)</f>
        <v>0</v>
      </c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331">
        <f t="shared" ref="AS16:AS65" si="14">IFERROR(U16/$E$2*2*H16+I16*2,0)</f>
        <v>0</v>
      </c>
      <c r="AT16" s="320">
        <f t="shared" ref="AT16:AT65" si="15">IFERROR(U16/$E$2*(J16+K16*0.2+L16+M16*0.5),0)</f>
        <v>0</v>
      </c>
      <c r="AU16" s="320">
        <f t="shared" ref="AU16:AU65" si="16">ROUND(SUM(V16:AP16)-SUM(AQ16:AT16),2)</f>
        <v>4335.48</v>
      </c>
      <c r="AV16" s="86">
        <f>VLOOKUP(B16,'[5]2025.08'!$B:$Q,16,0)</f>
        <v>549.9</v>
      </c>
      <c r="AW16" s="334">
        <f>VLOOKUP(B16,'[5]2025.08'!$B:$T,19,0)</f>
        <v>104</v>
      </c>
      <c r="AX16" s="334"/>
      <c r="AY16" s="334"/>
      <c r="AZ16" s="334"/>
      <c r="BA16" s="320">
        <f t="shared" ref="BA16:BA65" si="17">ROUND(AU16-SUM(AV16:AZ16),2)</f>
        <v>3681.58</v>
      </c>
      <c r="BB16" s="93"/>
      <c r="BC16" s="412"/>
      <c r="BD16" s="310" t="str">
        <f t="shared" ref="BD16:BD65" si="18">IF(U16-SUM(V16:AB16)=0,"正确","错误")</f>
        <v>错误</v>
      </c>
    </row>
    <row r="17" s="1" customFormat="1" ht="33" customHeight="1" spans="1:56">
      <c r="A17" s="289">
        <f t="shared" si="10"/>
        <v>13</v>
      </c>
      <c r="B17" s="286"/>
      <c r="C17" s="49"/>
      <c r="D17" s="50"/>
      <c r="E17" s="286"/>
      <c r="F17" s="269">
        <f t="shared" si="11"/>
        <v>31</v>
      </c>
      <c r="G17" s="44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11">
        <f t="shared" si="12"/>
        <v>0</v>
      </c>
      <c r="T17" s="74"/>
      <c r="U17" s="313"/>
      <c r="V17" s="71"/>
      <c r="W17" s="72"/>
      <c r="X17" s="72"/>
      <c r="Y17" s="72"/>
      <c r="Z17" s="72"/>
      <c r="AA17" s="72"/>
      <c r="AB17" s="78"/>
      <c r="AC17" s="320">
        <f t="shared" si="13"/>
        <v>0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331">
        <f t="shared" si="14"/>
        <v>0</v>
      </c>
      <c r="AT17" s="320">
        <f t="shared" si="15"/>
        <v>0</v>
      </c>
      <c r="AU17" s="320">
        <f t="shared" si="16"/>
        <v>0</v>
      </c>
      <c r="AV17" s="86"/>
      <c r="AW17" s="334"/>
      <c r="AX17" s="334"/>
      <c r="AY17" s="334"/>
      <c r="AZ17" s="334"/>
      <c r="BA17" s="320">
        <f t="shared" si="17"/>
        <v>0</v>
      </c>
      <c r="BB17" s="93"/>
      <c r="BC17" s="412"/>
      <c r="BD17" s="310" t="str">
        <f t="shared" si="18"/>
        <v>正确</v>
      </c>
    </row>
    <row r="18" s="1" customFormat="1" ht="33" customHeight="1" spans="1:56">
      <c r="A18" s="289">
        <f t="shared" si="10"/>
        <v>14</v>
      </c>
      <c r="B18" s="286"/>
      <c r="C18" s="49"/>
      <c r="D18" s="50"/>
      <c r="E18" s="286"/>
      <c r="F18" s="269">
        <f t="shared" si="11"/>
        <v>31</v>
      </c>
      <c r="G18" s="44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11">
        <f t="shared" si="12"/>
        <v>0</v>
      </c>
      <c r="T18" s="74"/>
      <c r="U18" s="313"/>
      <c r="V18" s="71"/>
      <c r="W18" s="72"/>
      <c r="X18" s="72"/>
      <c r="Y18" s="72"/>
      <c r="Z18" s="72"/>
      <c r="AA18" s="72"/>
      <c r="AB18" s="78"/>
      <c r="AC18" s="320">
        <f t="shared" si="13"/>
        <v>0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331">
        <f t="shared" si="14"/>
        <v>0</v>
      </c>
      <c r="AT18" s="320">
        <f t="shared" si="15"/>
        <v>0</v>
      </c>
      <c r="AU18" s="320">
        <f t="shared" si="16"/>
        <v>0</v>
      </c>
      <c r="AV18" s="86"/>
      <c r="AW18" s="334"/>
      <c r="AX18" s="334"/>
      <c r="AY18" s="334"/>
      <c r="AZ18" s="334"/>
      <c r="BA18" s="320">
        <f t="shared" si="17"/>
        <v>0</v>
      </c>
      <c r="BB18" s="93"/>
      <c r="BC18" s="412"/>
      <c r="BD18" s="310" t="str">
        <f t="shared" si="18"/>
        <v>正确</v>
      </c>
    </row>
    <row r="19" s="1" customFormat="1" ht="33" customHeight="1" spans="1:56">
      <c r="A19" s="289">
        <f t="shared" si="10"/>
        <v>15</v>
      </c>
      <c r="B19" s="286"/>
      <c r="C19" s="49"/>
      <c r="D19" s="50"/>
      <c r="E19" s="286"/>
      <c r="F19" s="269">
        <f t="shared" si="11"/>
        <v>31</v>
      </c>
      <c r="G19" s="44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11">
        <f t="shared" si="12"/>
        <v>0</v>
      </c>
      <c r="T19" s="74"/>
      <c r="U19" s="313"/>
      <c r="V19" s="71"/>
      <c r="W19" s="72"/>
      <c r="X19" s="72"/>
      <c r="Y19" s="72"/>
      <c r="Z19" s="72"/>
      <c r="AA19" s="72"/>
      <c r="AB19" s="78"/>
      <c r="AC19" s="320">
        <f t="shared" si="13"/>
        <v>0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331">
        <f t="shared" si="14"/>
        <v>0</v>
      </c>
      <c r="AT19" s="320">
        <f t="shared" si="15"/>
        <v>0</v>
      </c>
      <c r="AU19" s="320">
        <f t="shared" si="16"/>
        <v>0</v>
      </c>
      <c r="AV19" s="86"/>
      <c r="AW19" s="334"/>
      <c r="AX19" s="334"/>
      <c r="AY19" s="334"/>
      <c r="AZ19" s="334"/>
      <c r="BA19" s="320">
        <f t="shared" si="17"/>
        <v>0</v>
      </c>
      <c r="BB19" s="93"/>
      <c r="BC19" s="94"/>
      <c r="BD19" s="310" t="str">
        <f t="shared" si="18"/>
        <v>正确</v>
      </c>
    </row>
    <row r="20" s="1" customFormat="1" ht="33" customHeight="1" spans="1:56">
      <c r="A20" s="289">
        <f t="shared" si="10"/>
        <v>16</v>
      </c>
      <c r="B20" s="286"/>
      <c r="C20" s="49"/>
      <c r="D20" s="50"/>
      <c r="E20" s="286"/>
      <c r="F20" s="269">
        <f t="shared" si="11"/>
        <v>31</v>
      </c>
      <c r="G20" s="44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11">
        <f t="shared" si="12"/>
        <v>0</v>
      </c>
      <c r="T20" s="74"/>
      <c r="U20" s="313"/>
      <c r="V20" s="71"/>
      <c r="W20" s="72"/>
      <c r="X20" s="72"/>
      <c r="Y20" s="72"/>
      <c r="Z20" s="72"/>
      <c r="AA20" s="72"/>
      <c r="AB20" s="78"/>
      <c r="AC20" s="320">
        <f t="shared" si="13"/>
        <v>0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331">
        <f t="shared" si="14"/>
        <v>0</v>
      </c>
      <c r="AT20" s="320">
        <f t="shared" si="15"/>
        <v>0</v>
      </c>
      <c r="AU20" s="320">
        <f t="shared" si="16"/>
        <v>0</v>
      </c>
      <c r="AV20" s="86"/>
      <c r="AW20" s="334"/>
      <c r="AX20" s="334"/>
      <c r="AY20" s="334"/>
      <c r="AZ20" s="334"/>
      <c r="BA20" s="320">
        <f t="shared" si="17"/>
        <v>0</v>
      </c>
      <c r="BB20" s="93"/>
      <c r="BC20" s="94"/>
      <c r="BD20" s="310" t="str">
        <f t="shared" si="18"/>
        <v>正确</v>
      </c>
    </row>
    <row r="21" s="1" customFormat="1" ht="33" customHeight="1" spans="1:56">
      <c r="A21" s="289">
        <f t="shared" si="10"/>
        <v>17</v>
      </c>
      <c r="B21" s="286"/>
      <c r="C21" s="49"/>
      <c r="D21" s="50"/>
      <c r="E21" s="286"/>
      <c r="F21" s="269">
        <f t="shared" si="11"/>
        <v>31</v>
      </c>
      <c r="G21" s="44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11">
        <f t="shared" si="12"/>
        <v>0</v>
      </c>
      <c r="T21" s="74"/>
      <c r="U21" s="313"/>
      <c r="V21" s="71"/>
      <c r="W21" s="72"/>
      <c r="X21" s="72"/>
      <c r="Y21" s="72"/>
      <c r="Z21" s="72"/>
      <c r="AA21" s="72"/>
      <c r="AB21" s="78"/>
      <c r="AC21" s="320">
        <f t="shared" si="13"/>
        <v>0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331">
        <f t="shared" si="14"/>
        <v>0</v>
      </c>
      <c r="AT21" s="320">
        <f t="shared" si="15"/>
        <v>0</v>
      </c>
      <c r="AU21" s="320">
        <f t="shared" si="16"/>
        <v>0</v>
      </c>
      <c r="AV21" s="86"/>
      <c r="AW21" s="334"/>
      <c r="AX21" s="334"/>
      <c r="AY21" s="334"/>
      <c r="AZ21" s="334"/>
      <c r="BA21" s="320">
        <f t="shared" si="17"/>
        <v>0</v>
      </c>
      <c r="BB21" s="93"/>
      <c r="BC21" s="94"/>
      <c r="BD21" s="310" t="str">
        <f t="shared" si="18"/>
        <v>正确</v>
      </c>
    </row>
    <row r="22" s="1" customFormat="1" ht="33" customHeight="1" spans="1:56">
      <c r="A22" s="289">
        <f t="shared" si="10"/>
        <v>18</v>
      </c>
      <c r="B22" s="286"/>
      <c r="C22" s="49"/>
      <c r="D22" s="50"/>
      <c r="E22" s="286"/>
      <c r="F22" s="269">
        <f t="shared" si="11"/>
        <v>31</v>
      </c>
      <c r="G22" s="44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11">
        <f t="shared" si="12"/>
        <v>0</v>
      </c>
      <c r="T22" s="74"/>
      <c r="U22" s="313"/>
      <c r="V22" s="71"/>
      <c r="W22" s="72"/>
      <c r="X22" s="72"/>
      <c r="Y22" s="72"/>
      <c r="Z22" s="72"/>
      <c r="AA22" s="72"/>
      <c r="AB22" s="78"/>
      <c r="AC22" s="320">
        <f t="shared" si="13"/>
        <v>0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331">
        <f t="shared" si="14"/>
        <v>0</v>
      </c>
      <c r="AT22" s="320">
        <f t="shared" si="15"/>
        <v>0</v>
      </c>
      <c r="AU22" s="320">
        <f t="shared" si="16"/>
        <v>0</v>
      </c>
      <c r="AV22" s="86"/>
      <c r="AW22" s="334"/>
      <c r="AX22" s="334"/>
      <c r="AY22" s="334"/>
      <c r="AZ22" s="334"/>
      <c r="BA22" s="320">
        <f t="shared" si="17"/>
        <v>0</v>
      </c>
      <c r="BB22" s="93"/>
      <c r="BC22" s="94"/>
      <c r="BD22" s="310" t="str">
        <f t="shared" si="18"/>
        <v>正确</v>
      </c>
    </row>
    <row r="23" s="1" customFormat="1" ht="33" customHeight="1" spans="1:56">
      <c r="A23" s="289">
        <f t="shared" si="10"/>
        <v>19</v>
      </c>
      <c r="B23" s="286"/>
      <c r="C23" s="49"/>
      <c r="D23" s="50"/>
      <c r="E23" s="286"/>
      <c r="F23" s="269">
        <f t="shared" si="11"/>
        <v>31</v>
      </c>
      <c r="G23" s="44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311">
        <f t="shared" si="12"/>
        <v>0</v>
      </c>
      <c r="T23" s="74"/>
      <c r="U23" s="313"/>
      <c r="V23" s="71"/>
      <c r="W23" s="72"/>
      <c r="X23" s="72"/>
      <c r="Y23" s="72"/>
      <c r="Z23" s="72"/>
      <c r="AA23" s="72"/>
      <c r="AB23" s="78"/>
      <c r="AC23" s="320">
        <f t="shared" si="13"/>
        <v>0</v>
      </c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331">
        <f t="shared" si="14"/>
        <v>0</v>
      </c>
      <c r="AT23" s="320">
        <f t="shared" si="15"/>
        <v>0</v>
      </c>
      <c r="AU23" s="320">
        <f t="shared" si="16"/>
        <v>0</v>
      </c>
      <c r="AV23" s="86"/>
      <c r="AW23" s="334"/>
      <c r="AX23" s="334"/>
      <c r="AY23" s="334"/>
      <c r="AZ23" s="334"/>
      <c r="BA23" s="320">
        <f t="shared" si="17"/>
        <v>0</v>
      </c>
      <c r="BB23" s="93"/>
      <c r="BC23" s="94"/>
      <c r="BD23" s="310" t="str">
        <f t="shared" si="18"/>
        <v>正确</v>
      </c>
    </row>
    <row r="24" s="1" customFormat="1" ht="33" customHeight="1" spans="1:56">
      <c r="A24" s="289">
        <f t="shared" si="10"/>
        <v>20</v>
      </c>
      <c r="B24" s="286"/>
      <c r="C24" s="49"/>
      <c r="D24" s="50"/>
      <c r="E24" s="286"/>
      <c r="F24" s="269">
        <f t="shared" si="11"/>
        <v>31</v>
      </c>
      <c r="G24" s="44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311">
        <f t="shared" si="12"/>
        <v>0</v>
      </c>
      <c r="T24" s="74"/>
      <c r="U24" s="313"/>
      <c r="V24" s="71"/>
      <c r="W24" s="72"/>
      <c r="X24" s="72"/>
      <c r="Y24" s="72"/>
      <c r="Z24" s="72"/>
      <c r="AA24" s="72"/>
      <c r="AB24" s="78"/>
      <c r="AC24" s="320">
        <f t="shared" si="13"/>
        <v>0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331">
        <f t="shared" si="14"/>
        <v>0</v>
      </c>
      <c r="AT24" s="320">
        <f t="shared" si="15"/>
        <v>0</v>
      </c>
      <c r="AU24" s="320">
        <f t="shared" si="16"/>
        <v>0</v>
      </c>
      <c r="AV24" s="86"/>
      <c r="AW24" s="334"/>
      <c r="AX24" s="334"/>
      <c r="AY24" s="334"/>
      <c r="AZ24" s="334"/>
      <c r="BA24" s="320">
        <f t="shared" si="17"/>
        <v>0</v>
      </c>
      <c r="BB24" s="93"/>
      <c r="BC24" s="94"/>
      <c r="BD24" s="310" t="str">
        <f t="shared" si="18"/>
        <v>正确</v>
      </c>
    </row>
    <row r="25" s="1" customFormat="1" ht="33" customHeight="1" spans="1:56">
      <c r="A25" s="289">
        <f t="shared" si="10"/>
        <v>21</v>
      </c>
      <c r="B25" s="286"/>
      <c r="C25" s="49"/>
      <c r="D25" s="50"/>
      <c r="E25" s="286"/>
      <c r="F25" s="269">
        <f t="shared" si="11"/>
        <v>31</v>
      </c>
      <c r="G25" s="44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11">
        <f t="shared" si="12"/>
        <v>0</v>
      </c>
      <c r="T25" s="74"/>
      <c r="U25" s="313"/>
      <c r="V25" s="71"/>
      <c r="W25" s="72"/>
      <c r="X25" s="72"/>
      <c r="Y25" s="72"/>
      <c r="Z25" s="72"/>
      <c r="AA25" s="72"/>
      <c r="AB25" s="78"/>
      <c r="AC25" s="320">
        <f t="shared" si="13"/>
        <v>0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331">
        <f t="shared" si="14"/>
        <v>0</v>
      </c>
      <c r="AT25" s="320">
        <f t="shared" si="15"/>
        <v>0</v>
      </c>
      <c r="AU25" s="320">
        <f t="shared" si="16"/>
        <v>0</v>
      </c>
      <c r="AV25" s="86"/>
      <c r="AW25" s="334"/>
      <c r="AX25" s="334"/>
      <c r="AY25" s="334"/>
      <c r="AZ25" s="334"/>
      <c r="BA25" s="320">
        <f t="shared" si="17"/>
        <v>0</v>
      </c>
      <c r="BB25" s="93"/>
      <c r="BC25" s="94"/>
      <c r="BD25" s="310" t="str">
        <f t="shared" si="18"/>
        <v>正确</v>
      </c>
    </row>
    <row r="26" s="1" customFormat="1" ht="33" customHeight="1" spans="1:56">
      <c r="A26" s="289">
        <f t="shared" si="10"/>
        <v>22</v>
      </c>
      <c r="B26" s="286"/>
      <c r="C26" s="49"/>
      <c r="D26" s="50"/>
      <c r="E26" s="286"/>
      <c r="F26" s="269">
        <f t="shared" si="11"/>
        <v>31</v>
      </c>
      <c r="G26" s="44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11">
        <f t="shared" si="12"/>
        <v>0</v>
      </c>
      <c r="T26" s="74"/>
      <c r="U26" s="313"/>
      <c r="V26" s="71"/>
      <c r="W26" s="72"/>
      <c r="X26" s="72"/>
      <c r="Y26" s="72"/>
      <c r="Z26" s="72"/>
      <c r="AA26" s="72"/>
      <c r="AB26" s="78"/>
      <c r="AC26" s="320">
        <f t="shared" si="13"/>
        <v>0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331">
        <f t="shared" si="14"/>
        <v>0</v>
      </c>
      <c r="AT26" s="320">
        <f t="shared" si="15"/>
        <v>0</v>
      </c>
      <c r="AU26" s="320">
        <f t="shared" si="16"/>
        <v>0</v>
      </c>
      <c r="AV26" s="86"/>
      <c r="AW26" s="334"/>
      <c r="AX26" s="334"/>
      <c r="AY26" s="334"/>
      <c r="AZ26" s="334"/>
      <c r="BA26" s="320">
        <f t="shared" si="17"/>
        <v>0</v>
      </c>
      <c r="BB26" s="93"/>
      <c r="BC26" s="94"/>
      <c r="BD26" s="310" t="str">
        <f t="shared" si="18"/>
        <v>正确</v>
      </c>
    </row>
    <row r="27" s="1" customFormat="1" ht="33" customHeight="1" spans="1:56">
      <c r="A27" s="289">
        <f t="shared" si="10"/>
        <v>23</v>
      </c>
      <c r="B27" s="286"/>
      <c r="C27" s="49"/>
      <c r="D27" s="50"/>
      <c r="E27" s="286"/>
      <c r="F27" s="269">
        <f t="shared" si="11"/>
        <v>31</v>
      </c>
      <c r="G27" s="44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311">
        <f t="shared" si="12"/>
        <v>0</v>
      </c>
      <c r="T27" s="74"/>
      <c r="U27" s="313"/>
      <c r="V27" s="71"/>
      <c r="W27" s="72"/>
      <c r="X27" s="72"/>
      <c r="Y27" s="72"/>
      <c r="Z27" s="72"/>
      <c r="AA27" s="72"/>
      <c r="AB27" s="78"/>
      <c r="AC27" s="320">
        <f t="shared" si="13"/>
        <v>0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331">
        <f t="shared" si="14"/>
        <v>0</v>
      </c>
      <c r="AT27" s="320">
        <f t="shared" si="15"/>
        <v>0</v>
      </c>
      <c r="AU27" s="320">
        <f t="shared" si="16"/>
        <v>0</v>
      </c>
      <c r="AV27" s="86"/>
      <c r="AW27" s="334"/>
      <c r="AX27" s="334"/>
      <c r="AY27" s="334"/>
      <c r="AZ27" s="334"/>
      <c r="BA27" s="320">
        <f t="shared" si="17"/>
        <v>0</v>
      </c>
      <c r="BB27" s="93"/>
      <c r="BC27" s="94"/>
      <c r="BD27" s="310" t="str">
        <f t="shared" si="18"/>
        <v>正确</v>
      </c>
    </row>
    <row r="28" s="1" customFormat="1" ht="33" customHeight="1" spans="1:56">
      <c r="A28" s="289">
        <f t="shared" si="10"/>
        <v>24</v>
      </c>
      <c r="B28" s="286"/>
      <c r="C28" s="49"/>
      <c r="D28" s="50"/>
      <c r="E28" s="286"/>
      <c r="F28" s="269">
        <f t="shared" si="11"/>
        <v>31</v>
      </c>
      <c r="G28" s="44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311">
        <f t="shared" si="12"/>
        <v>0</v>
      </c>
      <c r="T28" s="74"/>
      <c r="U28" s="313"/>
      <c r="V28" s="71"/>
      <c r="W28" s="72"/>
      <c r="X28" s="72"/>
      <c r="Y28" s="72"/>
      <c r="Z28" s="72"/>
      <c r="AA28" s="72"/>
      <c r="AB28" s="78"/>
      <c r="AC28" s="320">
        <f t="shared" si="13"/>
        <v>0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331">
        <f t="shared" si="14"/>
        <v>0</v>
      </c>
      <c r="AT28" s="320">
        <f t="shared" si="15"/>
        <v>0</v>
      </c>
      <c r="AU28" s="320">
        <f t="shared" si="16"/>
        <v>0</v>
      </c>
      <c r="AV28" s="86"/>
      <c r="AW28" s="334"/>
      <c r="AX28" s="334"/>
      <c r="AY28" s="334"/>
      <c r="AZ28" s="334"/>
      <c r="BA28" s="320">
        <f t="shared" si="17"/>
        <v>0</v>
      </c>
      <c r="BB28" s="93"/>
      <c r="BC28" s="94"/>
      <c r="BD28" s="310" t="str">
        <f t="shared" si="18"/>
        <v>正确</v>
      </c>
    </row>
    <row r="29" s="1" customFormat="1" ht="33" customHeight="1" spans="1:56">
      <c r="A29" s="289">
        <f t="shared" si="10"/>
        <v>25</v>
      </c>
      <c r="B29" s="286"/>
      <c r="C29" s="49"/>
      <c r="D29" s="50"/>
      <c r="E29" s="286"/>
      <c r="F29" s="269">
        <f t="shared" si="11"/>
        <v>31</v>
      </c>
      <c r="G29" s="44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311">
        <f t="shared" si="12"/>
        <v>0</v>
      </c>
      <c r="T29" s="74"/>
      <c r="U29" s="313"/>
      <c r="V29" s="71"/>
      <c r="W29" s="72"/>
      <c r="X29" s="72"/>
      <c r="Y29" s="72"/>
      <c r="Z29" s="72"/>
      <c r="AA29" s="72"/>
      <c r="AB29" s="78"/>
      <c r="AC29" s="320">
        <f t="shared" si="13"/>
        <v>0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331">
        <f t="shared" si="14"/>
        <v>0</v>
      </c>
      <c r="AT29" s="320">
        <f t="shared" si="15"/>
        <v>0</v>
      </c>
      <c r="AU29" s="320">
        <f t="shared" si="16"/>
        <v>0</v>
      </c>
      <c r="AV29" s="86"/>
      <c r="AW29" s="334"/>
      <c r="AX29" s="334"/>
      <c r="AY29" s="334"/>
      <c r="AZ29" s="334"/>
      <c r="BA29" s="320">
        <f t="shared" si="17"/>
        <v>0</v>
      </c>
      <c r="BB29" s="93"/>
      <c r="BC29" s="94"/>
      <c r="BD29" s="310" t="str">
        <f t="shared" si="18"/>
        <v>正确</v>
      </c>
    </row>
    <row r="30" s="1" customFormat="1" ht="33" customHeight="1" spans="1:56">
      <c r="A30" s="289">
        <f t="shared" si="10"/>
        <v>26</v>
      </c>
      <c r="B30" s="286"/>
      <c r="C30" s="49"/>
      <c r="D30" s="50"/>
      <c r="E30" s="286"/>
      <c r="F30" s="269">
        <f t="shared" si="11"/>
        <v>31</v>
      </c>
      <c r="G30" s="4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11">
        <f t="shared" si="12"/>
        <v>0</v>
      </c>
      <c r="T30" s="74"/>
      <c r="U30" s="313"/>
      <c r="V30" s="71"/>
      <c r="W30" s="72"/>
      <c r="X30" s="72"/>
      <c r="Y30" s="72"/>
      <c r="Z30" s="72"/>
      <c r="AA30" s="72"/>
      <c r="AB30" s="78"/>
      <c r="AC30" s="320">
        <f t="shared" si="13"/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331">
        <f t="shared" si="14"/>
        <v>0</v>
      </c>
      <c r="AT30" s="320">
        <f t="shared" si="15"/>
        <v>0</v>
      </c>
      <c r="AU30" s="320">
        <f t="shared" si="16"/>
        <v>0</v>
      </c>
      <c r="AV30" s="86"/>
      <c r="AW30" s="334"/>
      <c r="AX30" s="334"/>
      <c r="AY30" s="334"/>
      <c r="AZ30" s="334"/>
      <c r="BA30" s="320">
        <f t="shared" si="17"/>
        <v>0</v>
      </c>
      <c r="BB30" s="93"/>
      <c r="BC30" s="94"/>
      <c r="BD30" s="310" t="str">
        <f t="shared" si="18"/>
        <v>正确</v>
      </c>
    </row>
    <row r="31" s="1" customFormat="1" ht="33" customHeight="1" spans="1:56">
      <c r="A31" s="289">
        <f t="shared" si="10"/>
        <v>27</v>
      </c>
      <c r="B31" s="286"/>
      <c r="C31" s="49"/>
      <c r="D31" s="50"/>
      <c r="E31" s="286"/>
      <c r="F31" s="269">
        <f t="shared" si="11"/>
        <v>31</v>
      </c>
      <c r="G31" s="44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11">
        <f t="shared" si="12"/>
        <v>0</v>
      </c>
      <c r="T31" s="74"/>
      <c r="U31" s="313"/>
      <c r="V31" s="71"/>
      <c r="W31" s="72"/>
      <c r="X31" s="72"/>
      <c r="Y31" s="72"/>
      <c r="Z31" s="72"/>
      <c r="AA31" s="72"/>
      <c r="AB31" s="78"/>
      <c r="AC31" s="320">
        <f t="shared" si="13"/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331">
        <f t="shared" si="14"/>
        <v>0</v>
      </c>
      <c r="AT31" s="320">
        <f t="shared" si="15"/>
        <v>0</v>
      </c>
      <c r="AU31" s="320">
        <f t="shared" si="16"/>
        <v>0</v>
      </c>
      <c r="AV31" s="86"/>
      <c r="AW31" s="334"/>
      <c r="AX31" s="334"/>
      <c r="AY31" s="334"/>
      <c r="AZ31" s="334"/>
      <c r="BA31" s="320">
        <f t="shared" si="17"/>
        <v>0</v>
      </c>
      <c r="BB31" s="93"/>
      <c r="BC31" s="94"/>
      <c r="BD31" s="310" t="str">
        <f t="shared" si="18"/>
        <v>正确</v>
      </c>
    </row>
    <row r="32" s="1" customFormat="1" ht="33" customHeight="1" spans="1:56">
      <c r="A32" s="289">
        <f t="shared" si="10"/>
        <v>28</v>
      </c>
      <c r="B32" s="286"/>
      <c r="C32" s="49"/>
      <c r="D32" s="50"/>
      <c r="E32" s="286"/>
      <c r="F32" s="269">
        <f t="shared" si="11"/>
        <v>31</v>
      </c>
      <c r="G32" s="44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11">
        <f t="shared" si="12"/>
        <v>0</v>
      </c>
      <c r="T32" s="74"/>
      <c r="U32" s="313"/>
      <c r="V32" s="71"/>
      <c r="W32" s="72"/>
      <c r="X32" s="72"/>
      <c r="Y32" s="72"/>
      <c r="Z32" s="72"/>
      <c r="AA32" s="72"/>
      <c r="AB32" s="78"/>
      <c r="AC32" s="320">
        <f t="shared" si="13"/>
        <v>0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331">
        <f t="shared" si="14"/>
        <v>0</v>
      </c>
      <c r="AT32" s="320">
        <f t="shared" si="15"/>
        <v>0</v>
      </c>
      <c r="AU32" s="320">
        <f t="shared" si="16"/>
        <v>0</v>
      </c>
      <c r="AV32" s="86"/>
      <c r="AW32" s="334"/>
      <c r="AX32" s="334"/>
      <c r="AY32" s="334"/>
      <c r="AZ32" s="334"/>
      <c r="BA32" s="320">
        <f t="shared" si="17"/>
        <v>0</v>
      </c>
      <c r="BB32" s="93"/>
      <c r="BC32" s="94"/>
      <c r="BD32" s="310" t="str">
        <f t="shared" si="18"/>
        <v>正确</v>
      </c>
    </row>
    <row r="33" s="1" customFormat="1" ht="33" customHeight="1" spans="1:56">
      <c r="A33" s="289">
        <f t="shared" si="10"/>
        <v>29</v>
      </c>
      <c r="B33" s="286"/>
      <c r="C33" s="49"/>
      <c r="D33" s="50"/>
      <c r="E33" s="286"/>
      <c r="F33" s="269">
        <f t="shared" si="11"/>
        <v>31</v>
      </c>
      <c r="G33" s="44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11">
        <f t="shared" si="12"/>
        <v>0</v>
      </c>
      <c r="T33" s="74"/>
      <c r="U33" s="313"/>
      <c r="V33" s="71"/>
      <c r="W33" s="72"/>
      <c r="X33" s="72"/>
      <c r="Y33" s="72"/>
      <c r="Z33" s="72"/>
      <c r="AA33" s="72"/>
      <c r="AB33" s="78"/>
      <c r="AC33" s="320">
        <f t="shared" si="13"/>
        <v>0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331">
        <f t="shared" si="14"/>
        <v>0</v>
      </c>
      <c r="AT33" s="320">
        <f t="shared" si="15"/>
        <v>0</v>
      </c>
      <c r="AU33" s="320">
        <f t="shared" si="16"/>
        <v>0</v>
      </c>
      <c r="AV33" s="86"/>
      <c r="AW33" s="334"/>
      <c r="AX33" s="334"/>
      <c r="AY33" s="334"/>
      <c r="AZ33" s="334"/>
      <c r="BA33" s="320">
        <f t="shared" si="17"/>
        <v>0</v>
      </c>
      <c r="BB33" s="93"/>
      <c r="BC33" s="94"/>
      <c r="BD33" s="310" t="str">
        <f t="shared" si="18"/>
        <v>正确</v>
      </c>
    </row>
    <row r="34" s="1" customFormat="1" ht="33" customHeight="1" spans="1:56">
      <c r="A34" s="289">
        <f t="shared" si="10"/>
        <v>30</v>
      </c>
      <c r="B34" s="286"/>
      <c r="C34" s="49"/>
      <c r="D34" s="50"/>
      <c r="E34" s="286"/>
      <c r="F34" s="269">
        <f t="shared" si="11"/>
        <v>31</v>
      </c>
      <c r="G34" s="44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11">
        <f t="shared" si="12"/>
        <v>0</v>
      </c>
      <c r="T34" s="74"/>
      <c r="U34" s="313"/>
      <c r="V34" s="71"/>
      <c r="W34" s="72"/>
      <c r="X34" s="72"/>
      <c r="Y34" s="72"/>
      <c r="Z34" s="72"/>
      <c r="AA34" s="72"/>
      <c r="AB34" s="78"/>
      <c r="AC34" s="320">
        <f t="shared" si="13"/>
        <v>0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331">
        <f t="shared" si="14"/>
        <v>0</v>
      </c>
      <c r="AT34" s="320">
        <f t="shared" si="15"/>
        <v>0</v>
      </c>
      <c r="AU34" s="320">
        <f t="shared" si="16"/>
        <v>0</v>
      </c>
      <c r="AV34" s="86"/>
      <c r="AW34" s="334"/>
      <c r="AX34" s="334"/>
      <c r="AY34" s="334"/>
      <c r="AZ34" s="334"/>
      <c r="BA34" s="320">
        <f t="shared" si="17"/>
        <v>0</v>
      </c>
      <c r="BB34" s="93"/>
      <c r="BC34" s="94"/>
      <c r="BD34" s="310" t="str">
        <f t="shared" si="18"/>
        <v>正确</v>
      </c>
    </row>
    <row r="35" s="1" customFormat="1" ht="33" customHeight="1" spans="1:56">
      <c r="A35" s="289">
        <f t="shared" si="10"/>
        <v>31</v>
      </c>
      <c r="B35" s="286"/>
      <c r="C35" s="49"/>
      <c r="D35" s="50"/>
      <c r="E35" s="286"/>
      <c r="F35" s="269">
        <f t="shared" si="11"/>
        <v>31</v>
      </c>
      <c r="G35" s="44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11">
        <f t="shared" si="12"/>
        <v>0</v>
      </c>
      <c r="T35" s="74"/>
      <c r="U35" s="313"/>
      <c r="V35" s="71"/>
      <c r="W35" s="72"/>
      <c r="X35" s="72"/>
      <c r="Y35" s="72"/>
      <c r="Z35" s="72"/>
      <c r="AA35" s="72"/>
      <c r="AB35" s="78"/>
      <c r="AC35" s="320">
        <f t="shared" si="13"/>
        <v>0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331">
        <f t="shared" si="14"/>
        <v>0</v>
      </c>
      <c r="AT35" s="320">
        <f t="shared" si="15"/>
        <v>0</v>
      </c>
      <c r="AU35" s="320">
        <f t="shared" si="16"/>
        <v>0</v>
      </c>
      <c r="AV35" s="86"/>
      <c r="AW35" s="334"/>
      <c r="AX35" s="334"/>
      <c r="AY35" s="334"/>
      <c r="AZ35" s="334"/>
      <c r="BA35" s="320">
        <f t="shared" si="17"/>
        <v>0</v>
      </c>
      <c r="BB35" s="93"/>
      <c r="BC35" s="94"/>
      <c r="BD35" s="310" t="str">
        <f t="shared" si="18"/>
        <v>正确</v>
      </c>
    </row>
    <row r="36" s="1" customFormat="1" ht="33" customHeight="1" spans="1:56">
      <c r="A36" s="289">
        <f t="shared" si="10"/>
        <v>32</v>
      </c>
      <c r="B36" s="286"/>
      <c r="C36" s="49"/>
      <c r="D36" s="50"/>
      <c r="E36" s="286"/>
      <c r="F36" s="269">
        <f t="shared" si="11"/>
        <v>31</v>
      </c>
      <c r="G36" s="44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11">
        <f t="shared" si="12"/>
        <v>0</v>
      </c>
      <c r="T36" s="74"/>
      <c r="U36" s="313"/>
      <c r="V36" s="71"/>
      <c r="W36" s="72"/>
      <c r="X36" s="72"/>
      <c r="Y36" s="72"/>
      <c r="Z36" s="72"/>
      <c r="AA36" s="72"/>
      <c r="AB36" s="78"/>
      <c r="AC36" s="320">
        <f t="shared" si="13"/>
        <v>0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331">
        <f t="shared" si="14"/>
        <v>0</v>
      </c>
      <c r="AT36" s="320">
        <f t="shared" si="15"/>
        <v>0</v>
      </c>
      <c r="AU36" s="320">
        <f t="shared" si="16"/>
        <v>0</v>
      </c>
      <c r="AV36" s="86"/>
      <c r="AW36" s="334"/>
      <c r="AX36" s="334"/>
      <c r="AY36" s="334"/>
      <c r="AZ36" s="334"/>
      <c r="BA36" s="320">
        <f t="shared" si="17"/>
        <v>0</v>
      </c>
      <c r="BB36" s="93"/>
      <c r="BC36" s="94"/>
      <c r="BD36" s="310" t="str">
        <f t="shared" si="18"/>
        <v>正确</v>
      </c>
    </row>
    <row r="37" s="1" customFormat="1" ht="33" customHeight="1" spans="1:56">
      <c r="A37" s="289">
        <f t="shared" si="10"/>
        <v>33</v>
      </c>
      <c r="B37" s="286"/>
      <c r="C37" s="49"/>
      <c r="D37" s="50"/>
      <c r="E37" s="286"/>
      <c r="F37" s="269">
        <f t="shared" si="11"/>
        <v>31</v>
      </c>
      <c r="G37" s="44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11">
        <f t="shared" si="12"/>
        <v>0</v>
      </c>
      <c r="T37" s="74"/>
      <c r="U37" s="313"/>
      <c r="V37" s="71"/>
      <c r="W37" s="72"/>
      <c r="X37" s="72"/>
      <c r="Y37" s="72"/>
      <c r="Z37" s="72"/>
      <c r="AA37" s="72"/>
      <c r="AB37" s="78"/>
      <c r="AC37" s="320">
        <f t="shared" si="13"/>
        <v>0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331">
        <f t="shared" si="14"/>
        <v>0</v>
      </c>
      <c r="AT37" s="320">
        <f t="shared" si="15"/>
        <v>0</v>
      </c>
      <c r="AU37" s="320">
        <f t="shared" si="16"/>
        <v>0</v>
      </c>
      <c r="AV37" s="86"/>
      <c r="AW37" s="334"/>
      <c r="AX37" s="334"/>
      <c r="AY37" s="334"/>
      <c r="AZ37" s="334"/>
      <c r="BA37" s="320">
        <f t="shared" si="17"/>
        <v>0</v>
      </c>
      <c r="BB37" s="93"/>
      <c r="BC37" s="94"/>
      <c r="BD37" s="310" t="str">
        <f t="shared" si="18"/>
        <v>正确</v>
      </c>
    </row>
    <row r="38" s="1" customFormat="1" ht="33" customHeight="1" spans="1:56">
      <c r="A38" s="289">
        <f t="shared" si="10"/>
        <v>34</v>
      </c>
      <c r="B38" s="286"/>
      <c r="C38" s="49"/>
      <c r="D38" s="50"/>
      <c r="E38" s="286"/>
      <c r="F38" s="269">
        <f t="shared" si="11"/>
        <v>31</v>
      </c>
      <c r="G38" s="44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11">
        <f t="shared" si="12"/>
        <v>0</v>
      </c>
      <c r="T38" s="74"/>
      <c r="U38" s="313"/>
      <c r="V38" s="71"/>
      <c r="W38" s="72"/>
      <c r="X38" s="72"/>
      <c r="Y38" s="72"/>
      <c r="Z38" s="72"/>
      <c r="AA38" s="72"/>
      <c r="AB38" s="78"/>
      <c r="AC38" s="320">
        <f t="shared" si="13"/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331">
        <f t="shared" si="14"/>
        <v>0</v>
      </c>
      <c r="AT38" s="320">
        <f t="shared" si="15"/>
        <v>0</v>
      </c>
      <c r="AU38" s="320">
        <f t="shared" si="16"/>
        <v>0</v>
      </c>
      <c r="AV38" s="86"/>
      <c r="AW38" s="334"/>
      <c r="AX38" s="334"/>
      <c r="AY38" s="334"/>
      <c r="AZ38" s="334"/>
      <c r="BA38" s="320">
        <f t="shared" si="17"/>
        <v>0</v>
      </c>
      <c r="BB38" s="93"/>
      <c r="BC38" s="94"/>
      <c r="BD38" s="310" t="str">
        <f t="shared" si="18"/>
        <v>正确</v>
      </c>
    </row>
    <row r="39" s="1" customFormat="1" ht="33" customHeight="1" spans="1:56">
      <c r="A39" s="289">
        <f t="shared" si="10"/>
        <v>35</v>
      </c>
      <c r="B39" s="286"/>
      <c r="C39" s="49"/>
      <c r="D39" s="50"/>
      <c r="E39" s="286"/>
      <c r="F39" s="269">
        <f t="shared" si="11"/>
        <v>31</v>
      </c>
      <c r="G39" s="44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311">
        <f t="shared" si="12"/>
        <v>0</v>
      </c>
      <c r="T39" s="74"/>
      <c r="U39" s="313"/>
      <c r="V39" s="71"/>
      <c r="W39" s="72"/>
      <c r="X39" s="72"/>
      <c r="Y39" s="72"/>
      <c r="Z39" s="72"/>
      <c r="AA39" s="72"/>
      <c r="AB39" s="78"/>
      <c r="AC39" s="320">
        <f t="shared" si="13"/>
        <v>0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331">
        <f t="shared" si="14"/>
        <v>0</v>
      </c>
      <c r="AT39" s="320">
        <f t="shared" si="15"/>
        <v>0</v>
      </c>
      <c r="AU39" s="320">
        <f t="shared" si="16"/>
        <v>0</v>
      </c>
      <c r="AV39" s="86"/>
      <c r="AW39" s="334"/>
      <c r="AX39" s="334"/>
      <c r="AY39" s="334"/>
      <c r="AZ39" s="334"/>
      <c r="BA39" s="320">
        <f t="shared" si="17"/>
        <v>0</v>
      </c>
      <c r="BB39" s="93"/>
      <c r="BC39" s="94"/>
      <c r="BD39" s="310" t="str">
        <f t="shared" si="18"/>
        <v>正确</v>
      </c>
    </row>
    <row r="40" s="1" customFormat="1" ht="33" customHeight="1" spans="1:56">
      <c r="A40" s="289">
        <f t="shared" si="10"/>
        <v>36</v>
      </c>
      <c r="B40" s="286"/>
      <c r="C40" s="49"/>
      <c r="D40" s="50"/>
      <c r="E40" s="286"/>
      <c r="F40" s="269">
        <f t="shared" si="11"/>
        <v>31</v>
      </c>
      <c r="G40" s="44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311">
        <f t="shared" si="12"/>
        <v>0</v>
      </c>
      <c r="T40" s="74"/>
      <c r="U40" s="313"/>
      <c r="V40" s="71"/>
      <c r="W40" s="72"/>
      <c r="X40" s="72"/>
      <c r="Y40" s="72"/>
      <c r="Z40" s="72"/>
      <c r="AA40" s="72"/>
      <c r="AB40" s="78"/>
      <c r="AC40" s="320">
        <f t="shared" si="13"/>
        <v>0</v>
      </c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331">
        <f t="shared" si="14"/>
        <v>0</v>
      </c>
      <c r="AT40" s="320">
        <f t="shared" si="15"/>
        <v>0</v>
      </c>
      <c r="AU40" s="320">
        <f t="shared" si="16"/>
        <v>0</v>
      </c>
      <c r="AV40" s="86"/>
      <c r="AW40" s="334"/>
      <c r="AX40" s="334"/>
      <c r="AY40" s="334"/>
      <c r="AZ40" s="334"/>
      <c r="BA40" s="320">
        <f t="shared" si="17"/>
        <v>0</v>
      </c>
      <c r="BB40" s="93"/>
      <c r="BC40" s="94"/>
      <c r="BD40" s="310" t="str">
        <f t="shared" si="18"/>
        <v>正确</v>
      </c>
    </row>
    <row r="41" s="1" customFormat="1" ht="33" customHeight="1" spans="1:56">
      <c r="A41" s="289">
        <f t="shared" si="10"/>
        <v>37</v>
      </c>
      <c r="B41" s="286"/>
      <c r="C41" s="49"/>
      <c r="D41" s="50"/>
      <c r="E41" s="286"/>
      <c r="F41" s="269">
        <f t="shared" si="11"/>
        <v>31</v>
      </c>
      <c r="G41" s="44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311">
        <f t="shared" si="12"/>
        <v>0</v>
      </c>
      <c r="T41" s="74"/>
      <c r="U41" s="313"/>
      <c r="V41" s="71"/>
      <c r="W41" s="72"/>
      <c r="X41" s="72"/>
      <c r="Y41" s="72"/>
      <c r="Z41" s="72"/>
      <c r="AA41" s="72"/>
      <c r="AB41" s="78"/>
      <c r="AC41" s="320">
        <f t="shared" si="13"/>
        <v>0</v>
      </c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331">
        <f t="shared" si="14"/>
        <v>0</v>
      </c>
      <c r="AT41" s="320">
        <f t="shared" si="15"/>
        <v>0</v>
      </c>
      <c r="AU41" s="320">
        <f t="shared" si="16"/>
        <v>0</v>
      </c>
      <c r="AV41" s="86"/>
      <c r="AW41" s="334"/>
      <c r="AX41" s="334"/>
      <c r="AY41" s="334"/>
      <c r="AZ41" s="334"/>
      <c r="BA41" s="320">
        <f t="shared" si="17"/>
        <v>0</v>
      </c>
      <c r="BB41" s="93"/>
      <c r="BC41" s="94"/>
      <c r="BD41" s="310" t="str">
        <f t="shared" si="18"/>
        <v>正确</v>
      </c>
    </row>
    <row r="42" s="1" customFormat="1" ht="33" customHeight="1" spans="1:56">
      <c r="A42" s="289">
        <f t="shared" si="10"/>
        <v>38</v>
      </c>
      <c r="B42" s="286"/>
      <c r="C42" s="49"/>
      <c r="D42" s="50"/>
      <c r="E42" s="286"/>
      <c r="F42" s="269">
        <f t="shared" si="11"/>
        <v>31</v>
      </c>
      <c r="G42" s="44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11">
        <f t="shared" si="12"/>
        <v>0</v>
      </c>
      <c r="T42" s="74"/>
      <c r="U42" s="313"/>
      <c r="V42" s="71"/>
      <c r="W42" s="72"/>
      <c r="X42" s="72"/>
      <c r="Y42" s="72"/>
      <c r="Z42" s="72"/>
      <c r="AA42" s="72"/>
      <c r="AB42" s="78"/>
      <c r="AC42" s="320">
        <f t="shared" si="13"/>
        <v>0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331">
        <f t="shared" si="14"/>
        <v>0</v>
      </c>
      <c r="AT42" s="320">
        <f t="shared" si="15"/>
        <v>0</v>
      </c>
      <c r="AU42" s="320">
        <f t="shared" si="16"/>
        <v>0</v>
      </c>
      <c r="AV42" s="86"/>
      <c r="AW42" s="334"/>
      <c r="AX42" s="334"/>
      <c r="AY42" s="334"/>
      <c r="AZ42" s="334"/>
      <c r="BA42" s="320">
        <f t="shared" si="17"/>
        <v>0</v>
      </c>
      <c r="BB42" s="93"/>
      <c r="BC42" s="94"/>
      <c r="BD42" s="310" t="str">
        <f t="shared" si="18"/>
        <v>正确</v>
      </c>
    </row>
    <row r="43" s="1" customFormat="1" ht="33" customHeight="1" spans="1:56">
      <c r="A43" s="289">
        <f t="shared" si="10"/>
        <v>39</v>
      </c>
      <c r="B43" s="286"/>
      <c r="C43" s="49"/>
      <c r="D43" s="50"/>
      <c r="E43" s="286"/>
      <c r="F43" s="269">
        <f t="shared" si="11"/>
        <v>31</v>
      </c>
      <c r="G43" s="44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311">
        <f t="shared" si="12"/>
        <v>0</v>
      </c>
      <c r="T43" s="74"/>
      <c r="U43" s="313"/>
      <c r="V43" s="71"/>
      <c r="W43" s="72"/>
      <c r="X43" s="72"/>
      <c r="Y43" s="72"/>
      <c r="Z43" s="72"/>
      <c r="AA43" s="72"/>
      <c r="AB43" s="78"/>
      <c r="AC43" s="320">
        <f t="shared" si="13"/>
        <v>0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331">
        <f t="shared" si="14"/>
        <v>0</v>
      </c>
      <c r="AT43" s="320">
        <f t="shared" si="15"/>
        <v>0</v>
      </c>
      <c r="AU43" s="320">
        <f t="shared" si="16"/>
        <v>0</v>
      </c>
      <c r="AV43" s="86"/>
      <c r="AW43" s="334"/>
      <c r="AX43" s="334"/>
      <c r="AY43" s="334"/>
      <c r="AZ43" s="334"/>
      <c r="BA43" s="320">
        <f t="shared" si="17"/>
        <v>0</v>
      </c>
      <c r="BB43" s="93"/>
      <c r="BC43" s="94"/>
      <c r="BD43" s="310" t="str">
        <f t="shared" si="18"/>
        <v>正确</v>
      </c>
    </row>
    <row r="44" s="1" customFormat="1" ht="33" customHeight="1" spans="1:56">
      <c r="A44" s="289">
        <f t="shared" si="10"/>
        <v>40</v>
      </c>
      <c r="B44" s="286"/>
      <c r="C44" s="49"/>
      <c r="D44" s="50"/>
      <c r="E44" s="286"/>
      <c r="F44" s="269">
        <f t="shared" si="11"/>
        <v>31</v>
      </c>
      <c r="G44" s="44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311">
        <f t="shared" si="12"/>
        <v>0</v>
      </c>
      <c r="T44" s="74"/>
      <c r="U44" s="313"/>
      <c r="V44" s="71"/>
      <c r="W44" s="72"/>
      <c r="X44" s="72"/>
      <c r="Y44" s="72"/>
      <c r="Z44" s="72"/>
      <c r="AA44" s="72"/>
      <c r="AB44" s="78"/>
      <c r="AC44" s="320">
        <f t="shared" si="13"/>
        <v>0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331">
        <f t="shared" si="14"/>
        <v>0</v>
      </c>
      <c r="AT44" s="320">
        <f t="shared" si="15"/>
        <v>0</v>
      </c>
      <c r="AU44" s="320">
        <f t="shared" si="16"/>
        <v>0</v>
      </c>
      <c r="AV44" s="86"/>
      <c r="AW44" s="334"/>
      <c r="AX44" s="334"/>
      <c r="AY44" s="334"/>
      <c r="AZ44" s="334"/>
      <c r="BA44" s="320">
        <f t="shared" si="17"/>
        <v>0</v>
      </c>
      <c r="BB44" s="93"/>
      <c r="BC44" s="94"/>
      <c r="BD44" s="310" t="str">
        <f t="shared" si="18"/>
        <v>正确</v>
      </c>
    </row>
    <row r="45" s="1" customFormat="1" ht="33" customHeight="1" spans="1:56">
      <c r="A45" s="289">
        <f t="shared" si="10"/>
        <v>41</v>
      </c>
      <c r="B45" s="286"/>
      <c r="C45" s="49"/>
      <c r="D45" s="50"/>
      <c r="E45" s="286"/>
      <c r="F45" s="269">
        <f t="shared" si="11"/>
        <v>31</v>
      </c>
      <c r="G45" s="44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311">
        <f t="shared" si="12"/>
        <v>0</v>
      </c>
      <c r="T45" s="74"/>
      <c r="U45" s="313"/>
      <c r="V45" s="71"/>
      <c r="W45" s="72"/>
      <c r="X45" s="72"/>
      <c r="Y45" s="72"/>
      <c r="Z45" s="72"/>
      <c r="AA45" s="72"/>
      <c r="AB45" s="78"/>
      <c r="AC45" s="320">
        <f t="shared" si="13"/>
        <v>0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331">
        <f t="shared" si="14"/>
        <v>0</v>
      </c>
      <c r="AT45" s="320">
        <f t="shared" si="15"/>
        <v>0</v>
      </c>
      <c r="AU45" s="320">
        <f t="shared" si="16"/>
        <v>0</v>
      </c>
      <c r="AV45" s="86"/>
      <c r="AW45" s="334"/>
      <c r="AX45" s="334"/>
      <c r="AY45" s="334"/>
      <c r="AZ45" s="334"/>
      <c r="BA45" s="320">
        <f t="shared" si="17"/>
        <v>0</v>
      </c>
      <c r="BB45" s="93"/>
      <c r="BC45" s="94"/>
      <c r="BD45" s="310" t="str">
        <f t="shared" si="18"/>
        <v>正确</v>
      </c>
    </row>
    <row r="46" s="1" customFormat="1" ht="33" customHeight="1" spans="1:56">
      <c r="A46" s="289">
        <f t="shared" si="10"/>
        <v>42</v>
      </c>
      <c r="B46" s="286"/>
      <c r="C46" s="49"/>
      <c r="D46" s="50"/>
      <c r="E46" s="286"/>
      <c r="F46" s="269">
        <f t="shared" si="11"/>
        <v>31</v>
      </c>
      <c r="G46" s="44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311">
        <f t="shared" si="12"/>
        <v>0</v>
      </c>
      <c r="T46" s="74"/>
      <c r="U46" s="313"/>
      <c r="V46" s="71"/>
      <c r="W46" s="72"/>
      <c r="X46" s="72"/>
      <c r="Y46" s="72"/>
      <c r="Z46" s="72"/>
      <c r="AA46" s="72"/>
      <c r="AB46" s="78"/>
      <c r="AC46" s="320">
        <f t="shared" si="13"/>
        <v>0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331">
        <f t="shared" si="14"/>
        <v>0</v>
      </c>
      <c r="AT46" s="320">
        <f t="shared" si="15"/>
        <v>0</v>
      </c>
      <c r="AU46" s="320">
        <f t="shared" si="16"/>
        <v>0</v>
      </c>
      <c r="AV46" s="86"/>
      <c r="AW46" s="334"/>
      <c r="AX46" s="334"/>
      <c r="AY46" s="334"/>
      <c r="AZ46" s="334"/>
      <c r="BA46" s="320">
        <f t="shared" si="17"/>
        <v>0</v>
      </c>
      <c r="BB46" s="93"/>
      <c r="BC46" s="94"/>
      <c r="BD46" s="310" t="str">
        <f t="shared" si="18"/>
        <v>正确</v>
      </c>
    </row>
    <row r="47" s="1" customFormat="1" ht="33" customHeight="1" spans="1:56">
      <c r="A47" s="289">
        <f t="shared" si="10"/>
        <v>43</v>
      </c>
      <c r="B47" s="286"/>
      <c r="C47" s="49"/>
      <c r="D47" s="50"/>
      <c r="E47" s="286"/>
      <c r="F47" s="269">
        <f t="shared" si="11"/>
        <v>31</v>
      </c>
      <c r="G47" s="44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311">
        <f t="shared" si="12"/>
        <v>0</v>
      </c>
      <c r="T47" s="74"/>
      <c r="U47" s="313"/>
      <c r="V47" s="71"/>
      <c r="W47" s="72"/>
      <c r="X47" s="72"/>
      <c r="Y47" s="72"/>
      <c r="Z47" s="72"/>
      <c r="AA47" s="72"/>
      <c r="AB47" s="78"/>
      <c r="AC47" s="320">
        <f t="shared" si="13"/>
        <v>0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331">
        <f t="shared" si="14"/>
        <v>0</v>
      </c>
      <c r="AT47" s="320">
        <f t="shared" si="15"/>
        <v>0</v>
      </c>
      <c r="AU47" s="320">
        <f t="shared" si="16"/>
        <v>0</v>
      </c>
      <c r="AV47" s="86"/>
      <c r="AW47" s="334"/>
      <c r="AX47" s="334"/>
      <c r="AY47" s="334"/>
      <c r="AZ47" s="334"/>
      <c r="BA47" s="320">
        <f t="shared" si="17"/>
        <v>0</v>
      </c>
      <c r="BB47" s="93"/>
      <c r="BC47" s="94"/>
      <c r="BD47" s="310" t="str">
        <f t="shared" si="18"/>
        <v>正确</v>
      </c>
    </row>
    <row r="48" s="1" customFormat="1" ht="33" customHeight="1" spans="1:56">
      <c r="A48" s="289">
        <f t="shared" si="10"/>
        <v>44</v>
      </c>
      <c r="B48" s="286"/>
      <c r="C48" s="49"/>
      <c r="D48" s="50"/>
      <c r="E48" s="286"/>
      <c r="F48" s="269">
        <f t="shared" si="11"/>
        <v>31</v>
      </c>
      <c r="G48" s="44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311">
        <f t="shared" si="12"/>
        <v>0</v>
      </c>
      <c r="T48" s="74"/>
      <c r="U48" s="313"/>
      <c r="V48" s="71"/>
      <c r="W48" s="72"/>
      <c r="X48" s="72"/>
      <c r="Y48" s="72"/>
      <c r="Z48" s="72"/>
      <c r="AA48" s="72"/>
      <c r="AB48" s="78"/>
      <c r="AC48" s="320">
        <f t="shared" si="13"/>
        <v>0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331">
        <f t="shared" si="14"/>
        <v>0</v>
      </c>
      <c r="AT48" s="320">
        <f t="shared" si="15"/>
        <v>0</v>
      </c>
      <c r="AU48" s="320">
        <f t="shared" si="16"/>
        <v>0</v>
      </c>
      <c r="AV48" s="86"/>
      <c r="AW48" s="334"/>
      <c r="AX48" s="334"/>
      <c r="AY48" s="334"/>
      <c r="AZ48" s="334"/>
      <c r="BA48" s="320">
        <f t="shared" si="17"/>
        <v>0</v>
      </c>
      <c r="BB48" s="93"/>
      <c r="BC48" s="94"/>
      <c r="BD48" s="310" t="str">
        <f t="shared" si="18"/>
        <v>正确</v>
      </c>
    </row>
    <row r="49" s="1" customFormat="1" ht="33" customHeight="1" spans="1:56">
      <c r="A49" s="289">
        <f t="shared" si="10"/>
        <v>45</v>
      </c>
      <c r="B49" s="286"/>
      <c r="C49" s="49"/>
      <c r="D49" s="50"/>
      <c r="E49" s="286"/>
      <c r="F49" s="269">
        <f t="shared" si="11"/>
        <v>31</v>
      </c>
      <c r="G49" s="44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11">
        <f t="shared" si="12"/>
        <v>0</v>
      </c>
      <c r="T49" s="74"/>
      <c r="U49" s="313"/>
      <c r="V49" s="71"/>
      <c r="W49" s="72"/>
      <c r="X49" s="72"/>
      <c r="Y49" s="72"/>
      <c r="Z49" s="72"/>
      <c r="AA49" s="72"/>
      <c r="AB49" s="78"/>
      <c r="AC49" s="320">
        <f t="shared" si="13"/>
        <v>0</v>
      </c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331">
        <f t="shared" si="14"/>
        <v>0</v>
      </c>
      <c r="AT49" s="320">
        <f t="shared" si="15"/>
        <v>0</v>
      </c>
      <c r="AU49" s="320">
        <f t="shared" si="16"/>
        <v>0</v>
      </c>
      <c r="AV49" s="86"/>
      <c r="AW49" s="334"/>
      <c r="AX49" s="334"/>
      <c r="AY49" s="334"/>
      <c r="AZ49" s="334"/>
      <c r="BA49" s="320">
        <f t="shared" si="17"/>
        <v>0</v>
      </c>
      <c r="BB49" s="93"/>
      <c r="BC49" s="94"/>
      <c r="BD49" s="310" t="str">
        <f t="shared" si="18"/>
        <v>正确</v>
      </c>
    </row>
    <row r="50" s="1" customFormat="1" ht="33" customHeight="1" spans="1:56">
      <c r="A50" s="289">
        <f t="shared" si="10"/>
        <v>46</v>
      </c>
      <c r="B50" s="286"/>
      <c r="C50" s="49"/>
      <c r="D50" s="50"/>
      <c r="E50" s="286"/>
      <c r="F50" s="269">
        <f t="shared" si="11"/>
        <v>31</v>
      </c>
      <c r="G50" s="44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311">
        <f t="shared" si="12"/>
        <v>0</v>
      </c>
      <c r="T50" s="74"/>
      <c r="U50" s="313"/>
      <c r="V50" s="71"/>
      <c r="W50" s="72"/>
      <c r="X50" s="72"/>
      <c r="Y50" s="72"/>
      <c r="Z50" s="72"/>
      <c r="AA50" s="72"/>
      <c r="AB50" s="78"/>
      <c r="AC50" s="320">
        <f t="shared" si="13"/>
        <v>0</v>
      </c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331">
        <f t="shared" si="14"/>
        <v>0</v>
      </c>
      <c r="AT50" s="320">
        <f t="shared" si="15"/>
        <v>0</v>
      </c>
      <c r="AU50" s="320">
        <f t="shared" si="16"/>
        <v>0</v>
      </c>
      <c r="AV50" s="86"/>
      <c r="AW50" s="334"/>
      <c r="AX50" s="334"/>
      <c r="AY50" s="334"/>
      <c r="AZ50" s="334"/>
      <c r="BA50" s="320">
        <f t="shared" si="17"/>
        <v>0</v>
      </c>
      <c r="BB50" s="93"/>
      <c r="BC50" s="94"/>
      <c r="BD50" s="310" t="str">
        <f t="shared" si="18"/>
        <v>正确</v>
      </c>
    </row>
    <row r="51" s="1" customFormat="1" ht="33" customHeight="1" spans="1:56">
      <c r="A51" s="289">
        <f t="shared" si="10"/>
        <v>47</v>
      </c>
      <c r="B51" s="286"/>
      <c r="C51" s="49"/>
      <c r="D51" s="50"/>
      <c r="E51" s="286"/>
      <c r="F51" s="269">
        <f t="shared" si="11"/>
        <v>31</v>
      </c>
      <c r="G51" s="44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311">
        <f t="shared" si="12"/>
        <v>0</v>
      </c>
      <c r="T51" s="74"/>
      <c r="U51" s="313"/>
      <c r="V51" s="71"/>
      <c r="W51" s="72"/>
      <c r="X51" s="72"/>
      <c r="Y51" s="72"/>
      <c r="Z51" s="72"/>
      <c r="AA51" s="72"/>
      <c r="AB51" s="78"/>
      <c r="AC51" s="320">
        <f t="shared" si="13"/>
        <v>0</v>
      </c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331">
        <f t="shared" si="14"/>
        <v>0</v>
      </c>
      <c r="AT51" s="320">
        <f t="shared" si="15"/>
        <v>0</v>
      </c>
      <c r="AU51" s="320">
        <f t="shared" si="16"/>
        <v>0</v>
      </c>
      <c r="AV51" s="86"/>
      <c r="AW51" s="334"/>
      <c r="AX51" s="334"/>
      <c r="AY51" s="334"/>
      <c r="AZ51" s="334"/>
      <c r="BA51" s="320">
        <f t="shared" si="17"/>
        <v>0</v>
      </c>
      <c r="BB51" s="93"/>
      <c r="BC51" s="94"/>
      <c r="BD51" s="310" t="str">
        <f t="shared" si="18"/>
        <v>正确</v>
      </c>
    </row>
    <row r="52" s="1" customFormat="1" ht="33" customHeight="1" spans="1:56">
      <c r="A52" s="289">
        <f t="shared" si="10"/>
        <v>48</v>
      </c>
      <c r="B52" s="286"/>
      <c r="C52" s="49"/>
      <c r="D52" s="50"/>
      <c r="E52" s="286"/>
      <c r="F52" s="269">
        <f t="shared" si="11"/>
        <v>31</v>
      </c>
      <c r="G52" s="44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311">
        <f t="shared" si="12"/>
        <v>0</v>
      </c>
      <c r="T52" s="74"/>
      <c r="U52" s="313"/>
      <c r="V52" s="71"/>
      <c r="W52" s="72"/>
      <c r="X52" s="72"/>
      <c r="Y52" s="72"/>
      <c r="Z52" s="72"/>
      <c r="AA52" s="72"/>
      <c r="AB52" s="78"/>
      <c r="AC52" s="320">
        <f t="shared" si="13"/>
        <v>0</v>
      </c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331">
        <f t="shared" si="14"/>
        <v>0</v>
      </c>
      <c r="AT52" s="320">
        <f t="shared" si="15"/>
        <v>0</v>
      </c>
      <c r="AU52" s="320">
        <f t="shared" si="16"/>
        <v>0</v>
      </c>
      <c r="AV52" s="86"/>
      <c r="AW52" s="334"/>
      <c r="AX52" s="334"/>
      <c r="AY52" s="334"/>
      <c r="AZ52" s="334"/>
      <c r="BA52" s="320">
        <f t="shared" si="17"/>
        <v>0</v>
      </c>
      <c r="BB52" s="93"/>
      <c r="BC52" s="94"/>
      <c r="BD52" s="310" t="str">
        <f t="shared" si="18"/>
        <v>正确</v>
      </c>
    </row>
    <row r="53" s="1" customFormat="1" ht="33" customHeight="1" spans="1:56">
      <c r="A53" s="289">
        <f t="shared" si="10"/>
        <v>49</v>
      </c>
      <c r="B53" s="286"/>
      <c r="C53" s="49"/>
      <c r="D53" s="50"/>
      <c r="E53" s="286"/>
      <c r="F53" s="269">
        <f t="shared" si="11"/>
        <v>31</v>
      </c>
      <c r="G53" s="44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311">
        <f t="shared" si="12"/>
        <v>0</v>
      </c>
      <c r="T53" s="74"/>
      <c r="U53" s="313"/>
      <c r="V53" s="71"/>
      <c r="W53" s="72"/>
      <c r="X53" s="72"/>
      <c r="Y53" s="72"/>
      <c r="Z53" s="72"/>
      <c r="AA53" s="72"/>
      <c r="AB53" s="78"/>
      <c r="AC53" s="320">
        <f t="shared" si="13"/>
        <v>0</v>
      </c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331">
        <f t="shared" si="14"/>
        <v>0</v>
      </c>
      <c r="AT53" s="320">
        <f t="shared" si="15"/>
        <v>0</v>
      </c>
      <c r="AU53" s="320">
        <f t="shared" si="16"/>
        <v>0</v>
      </c>
      <c r="AV53" s="86"/>
      <c r="AW53" s="334"/>
      <c r="AX53" s="334"/>
      <c r="AY53" s="334"/>
      <c r="AZ53" s="334"/>
      <c r="BA53" s="320">
        <f t="shared" si="17"/>
        <v>0</v>
      </c>
      <c r="BB53" s="93"/>
      <c r="BC53" s="94"/>
      <c r="BD53" s="310" t="str">
        <f t="shared" si="18"/>
        <v>正确</v>
      </c>
    </row>
    <row r="54" s="1" customFormat="1" ht="33" customHeight="1" spans="1:56">
      <c r="A54" s="289">
        <f t="shared" si="10"/>
        <v>50</v>
      </c>
      <c r="B54" s="286"/>
      <c r="C54" s="49"/>
      <c r="D54" s="50"/>
      <c r="E54" s="286"/>
      <c r="F54" s="269">
        <f t="shared" si="11"/>
        <v>31</v>
      </c>
      <c r="G54" s="44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311">
        <f t="shared" si="12"/>
        <v>0</v>
      </c>
      <c r="T54" s="74"/>
      <c r="U54" s="313"/>
      <c r="V54" s="71"/>
      <c r="W54" s="72"/>
      <c r="X54" s="72"/>
      <c r="Y54" s="72"/>
      <c r="Z54" s="72"/>
      <c r="AA54" s="72"/>
      <c r="AB54" s="78"/>
      <c r="AC54" s="320">
        <f t="shared" si="13"/>
        <v>0</v>
      </c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331">
        <f t="shared" si="14"/>
        <v>0</v>
      </c>
      <c r="AT54" s="320">
        <f t="shared" si="15"/>
        <v>0</v>
      </c>
      <c r="AU54" s="320">
        <f t="shared" si="16"/>
        <v>0</v>
      </c>
      <c r="AV54" s="86"/>
      <c r="AW54" s="334"/>
      <c r="AX54" s="334"/>
      <c r="AY54" s="334"/>
      <c r="AZ54" s="334"/>
      <c r="BA54" s="320">
        <f t="shared" si="17"/>
        <v>0</v>
      </c>
      <c r="BB54" s="93"/>
      <c r="BC54" s="94"/>
      <c r="BD54" s="310" t="str">
        <f t="shared" si="18"/>
        <v>正确</v>
      </c>
    </row>
    <row r="55" s="1" customFormat="1" ht="33" customHeight="1" spans="1:56">
      <c r="A55" s="289">
        <f t="shared" si="10"/>
        <v>51</v>
      </c>
      <c r="B55" s="286"/>
      <c r="C55" s="49"/>
      <c r="D55" s="50"/>
      <c r="E55" s="286"/>
      <c r="F55" s="269">
        <f t="shared" si="11"/>
        <v>31</v>
      </c>
      <c r="G55" s="44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311">
        <f t="shared" si="12"/>
        <v>0</v>
      </c>
      <c r="T55" s="74"/>
      <c r="U55" s="313"/>
      <c r="V55" s="71"/>
      <c r="W55" s="72"/>
      <c r="X55" s="72"/>
      <c r="Y55" s="72"/>
      <c r="Z55" s="72"/>
      <c r="AA55" s="72"/>
      <c r="AB55" s="78"/>
      <c r="AC55" s="320">
        <f t="shared" si="13"/>
        <v>0</v>
      </c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331">
        <f t="shared" si="14"/>
        <v>0</v>
      </c>
      <c r="AT55" s="320">
        <f t="shared" si="15"/>
        <v>0</v>
      </c>
      <c r="AU55" s="320">
        <f t="shared" si="16"/>
        <v>0</v>
      </c>
      <c r="AV55" s="86"/>
      <c r="AW55" s="334"/>
      <c r="AX55" s="334"/>
      <c r="AY55" s="334"/>
      <c r="AZ55" s="334"/>
      <c r="BA55" s="320">
        <f t="shared" si="17"/>
        <v>0</v>
      </c>
      <c r="BB55" s="93"/>
      <c r="BC55" s="94"/>
      <c r="BD55" s="310" t="str">
        <f t="shared" si="18"/>
        <v>正确</v>
      </c>
    </row>
    <row r="56" s="1" customFormat="1" ht="33" customHeight="1" spans="1:56">
      <c r="A56" s="289">
        <f t="shared" si="10"/>
        <v>52</v>
      </c>
      <c r="B56" s="286"/>
      <c r="C56" s="49"/>
      <c r="D56" s="50"/>
      <c r="E56" s="286"/>
      <c r="F56" s="269">
        <f t="shared" si="11"/>
        <v>31</v>
      </c>
      <c r="G56" s="44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311">
        <f t="shared" si="12"/>
        <v>0</v>
      </c>
      <c r="T56" s="74"/>
      <c r="U56" s="313"/>
      <c r="V56" s="71"/>
      <c r="W56" s="72"/>
      <c r="X56" s="72"/>
      <c r="Y56" s="72"/>
      <c r="Z56" s="72"/>
      <c r="AA56" s="72"/>
      <c r="AB56" s="78"/>
      <c r="AC56" s="320">
        <f t="shared" si="13"/>
        <v>0</v>
      </c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331">
        <f t="shared" si="14"/>
        <v>0</v>
      </c>
      <c r="AT56" s="320">
        <f t="shared" si="15"/>
        <v>0</v>
      </c>
      <c r="AU56" s="320">
        <f t="shared" si="16"/>
        <v>0</v>
      </c>
      <c r="AV56" s="86"/>
      <c r="AW56" s="334"/>
      <c r="AX56" s="334"/>
      <c r="AY56" s="334"/>
      <c r="AZ56" s="334"/>
      <c r="BA56" s="320">
        <f t="shared" si="17"/>
        <v>0</v>
      </c>
      <c r="BB56" s="93"/>
      <c r="BC56" s="94"/>
      <c r="BD56" s="310" t="str">
        <f t="shared" si="18"/>
        <v>正确</v>
      </c>
    </row>
    <row r="57" s="1" customFormat="1" ht="33" customHeight="1" spans="1:56">
      <c r="A57" s="289">
        <f t="shared" si="10"/>
        <v>53</v>
      </c>
      <c r="B57" s="286"/>
      <c r="C57" s="49"/>
      <c r="D57" s="50"/>
      <c r="E57" s="286"/>
      <c r="F57" s="269">
        <f t="shared" si="11"/>
        <v>31</v>
      </c>
      <c r="G57" s="44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311">
        <f t="shared" si="12"/>
        <v>0</v>
      </c>
      <c r="T57" s="74"/>
      <c r="U57" s="313"/>
      <c r="V57" s="71"/>
      <c r="W57" s="72"/>
      <c r="X57" s="72"/>
      <c r="Y57" s="72"/>
      <c r="Z57" s="72"/>
      <c r="AA57" s="72"/>
      <c r="AB57" s="78"/>
      <c r="AC57" s="320">
        <f t="shared" si="13"/>
        <v>0</v>
      </c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331">
        <f t="shared" si="14"/>
        <v>0</v>
      </c>
      <c r="AT57" s="320">
        <f t="shared" si="15"/>
        <v>0</v>
      </c>
      <c r="AU57" s="320">
        <f t="shared" si="16"/>
        <v>0</v>
      </c>
      <c r="AV57" s="86"/>
      <c r="AW57" s="334"/>
      <c r="AX57" s="334"/>
      <c r="AY57" s="334"/>
      <c r="AZ57" s="334"/>
      <c r="BA57" s="320">
        <f t="shared" si="17"/>
        <v>0</v>
      </c>
      <c r="BB57" s="93"/>
      <c r="BC57" s="94"/>
      <c r="BD57" s="310" t="str">
        <f t="shared" si="18"/>
        <v>正确</v>
      </c>
    </row>
    <row r="58" s="1" customFormat="1" ht="33" customHeight="1" spans="1:56">
      <c r="A58" s="289">
        <f t="shared" si="10"/>
        <v>54</v>
      </c>
      <c r="B58" s="286"/>
      <c r="C58" s="49"/>
      <c r="D58" s="50"/>
      <c r="E58" s="286"/>
      <c r="F58" s="269">
        <f t="shared" si="11"/>
        <v>31</v>
      </c>
      <c r="G58" s="44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311">
        <f t="shared" si="12"/>
        <v>0</v>
      </c>
      <c r="T58" s="74"/>
      <c r="U58" s="313"/>
      <c r="V58" s="71"/>
      <c r="W58" s="72"/>
      <c r="X58" s="72"/>
      <c r="Y58" s="72"/>
      <c r="Z58" s="72"/>
      <c r="AA58" s="72"/>
      <c r="AB58" s="78"/>
      <c r="AC58" s="320">
        <f t="shared" si="13"/>
        <v>0</v>
      </c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331">
        <f t="shared" si="14"/>
        <v>0</v>
      </c>
      <c r="AT58" s="320">
        <f t="shared" si="15"/>
        <v>0</v>
      </c>
      <c r="AU58" s="320">
        <f t="shared" si="16"/>
        <v>0</v>
      </c>
      <c r="AV58" s="86"/>
      <c r="AW58" s="334"/>
      <c r="AX58" s="334"/>
      <c r="AY58" s="334"/>
      <c r="AZ58" s="334"/>
      <c r="BA58" s="320">
        <f t="shared" si="17"/>
        <v>0</v>
      </c>
      <c r="BB58" s="93"/>
      <c r="BC58" s="94"/>
      <c r="BD58" s="310" t="str">
        <f t="shared" si="18"/>
        <v>正确</v>
      </c>
    </row>
    <row r="59" s="1" customFormat="1" ht="33" customHeight="1" spans="1:56">
      <c r="A59" s="289">
        <f t="shared" si="10"/>
        <v>55</v>
      </c>
      <c r="B59" s="286"/>
      <c r="C59" s="49"/>
      <c r="D59" s="50"/>
      <c r="E59" s="286"/>
      <c r="F59" s="269">
        <f t="shared" si="11"/>
        <v>31</v>
      </c>
      <c r="G59" s="44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311">
        <f t="shared" si="12"/>
        <v>0</v>
      </c>
      <c r="T59" s="74"/>
      <c r="U59" s="313"/>
      <c r="V59" s="71"/>
      <c r="W59" s="72"/>
      <c r="X59" s="72"/>
      <c r="Y59" s="72"/>
      <c r="Z59" s="72"/>
      <c r="AA59" s="72"/>
      <c r="AB59" s="78"/>
      <c r="AC59" s="320">
        <f t="shared" si="13"/>
        <v>0</v>
      </c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331">
        <f t="shared" si="14"/>
        <v>0</v>
      </c>
      <c r="AT59" s="320">
        <f t="shared" si="15"/>
        <v>0</v>
      </c>
      <c r="AU59" s="320">
        <f t="shared" si="16"/>
        <v>0</v>
      </c>
      <c r="AV59" s="86"/>
      <c r="AW59" s="334"/>
      <c r="AX59" s="334"/>
      <c r="AY59" s="334"/>
      <c r="AZ59" s="334"/>
      <c r="BA59" s="320">
        <f t="shared" si="17"/>
        <v>0</v>
      </c>
      <c r="BB59" s="93"/>
      <c r="BC59" s="94"/>
      <c r="BD59" s="310" t="str">
        <f t="shared" si="18"/>
        <v>正确</v>
      </c>
    </row>
    <row r="60" s="1" customFormat="1" ht="33" customHeight="1" spans="1:56">
      <c r="A60" s="289">
        <f t="shared" si="10"/>
        <v>56</v>
      </c>
      <c r="B60" s="286"/>
      <c r="C60" s="49"/>
      <c r="D60" s="50"/>
      <c r="E60" s="286"/>
      <c r="F60" s="269">
        <f t="shared" si="11"/>
        <v>31</v>
      </c>
      <c r="G60" s="44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311">
        <f t="shared" si="12"/>
        <v>0</v>
      </c>
      <c r="T60" s="74"/>
      <c r="U60" s="313"/>
      <c r="V60" s="71"/>
      <c r="W60" s="72"/>
      <c r="X60" s="72"/>
      <c r="Y60" s="72"/>
      <c r="Z60" s="72"/>
      <c r="AA60" s="72"/>
      <c r="AB60" s="78"/>
      <c r="AC60" s="320">
        <f t="shared" si="13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331">
        <f t="shared" si="14"/>
        <v>0</v>
      </c>
      <c r="AT60" s="320">
        <f t="shared" si="15"/>
        <v>0</v>
      </c>
      <c r="AU60" s="320">
        <f t="shared" si="16"/>
        <v>0</v>
      </c>
      <c r="AV60" s="86"/>
      <c r="AW60" s="334"/>
      <c r="AX60" s="334"/>
      <c r="AY60" s="334"/>
      <c r="AZ60" s="334"/>
      <c r="BA60" s="320">
        <f t="shared" si="17"/>
        <v>0</v>
      </c>
      <c r="BB60" s="93"/>
      <c r="BC60" s="94"/>
      <c r="BD60" s="310" t="str">
        <f t="shared" si="18"/>
        <v>正确</v>
      </c>
    </row>
    <row r="61" s="1" customFormat="1" ht="33" customHeight="1" spans="1:56">
      <c r="A61" s="289">
        <f t="shared" si="10"/>
        <v>57</v>
      </c>
      <c r="B61" s="286"/>
      <c r="C61" s="49"/>
      <c r="D61" s="50"/>
      <c r="E61" s="286"/>
      <c r="F61" s="269">
        <f t="shared" si="11"/>
        <v>31</v>
      </c>
      <c r="G61" s="44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311">
        <f t="shared" si="12"/>
        <v>0</v>
      </c>
      <c r="T61" s="74"/>
      <c r="U61" s="313"/>
      <c r="V61" s="71"/>
      <c r="W61" s="72"/>
      <c r="X61" s="72"/>
      <c r="Y61" s="72"/>
      <c r="Z61" s="72"/>
      <c r="AA61" s="72"/>
      <c r="AB61" s="78"/>
      <c r="AC61" s="320">
        <f t="shared" si="13"/>
        <v>0</v>
      </c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331">
        <f t="shared" si="14"/>
        <v>0</v>
      </c>
      <c r="AT61" s="320">
        <f t="shared" si="15"/>
        <v>0</v>
      </c>
      <c r="AU61" s="320">
        <f t="shared" si="16"/>
        <v>0</v>
      </c>
      <c r="AV61" s="86"/>
      <c r="AW61" s="334"/>
      <c r="AX61" s="334"/>
      <c r="AY61" s="334"/>
      <c r="AZ61" s="334"/>
      <c r="BA61" s="320">
        <f t="shared" si="17"/>
        <v>0</v>
      </c>
      <c r="BB61" s="93"/>
      <c r="BC61" s="94"/>
      <c r="BD61" s="310" t="str">
        <f t="shared" si="18"/>
        <v>正确</v>
      </c>
    </row>
    <row r="62" s="1" customFormat="1" ht="33" customHeight="1" spans="1:56">
      <c r="A62" s="289">
        <f t="shared" si="10"/>
        <v>58</v>
      </c>
      <c r="B62" s="286"/>
      <c r="C62" s="49"/>
      <c r="D62" s="50"/>
      <c r="E62" s="286"/>
      <c r="F62" s="269">
        <f t="shared" si="11"/>
        <v>31</v>
      </c>
      <c r="G62" s="44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311">
        <f t="shared" si="12"/>
        <v>0</v>
      </c>
      <c r="T62" s="74"/>
      <c r="U62" s="313"/>
      <c r="V62" s="71"/>
      <c r="W62" s="72"/>
      <c r="X62" s="72"/>
      <c r="Y62" s="72"/>
      <c r="Z62" s="72"/>
      <c r="AA62" s="72"/>
      <c r="AB62" s="78"/>
      <c r="AC62" s="320">
        <f t="shared" si="13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331">
        <f t="shared" si="14"/>
        <v>0</v>
      </c>
      <c r="AT62" s="320">
        <f t="shared" si="15"/>
        <v>0</v>
      </c>
      <c r="AU62" s="320">
        <f t="shared" si="16"/>
        <v>0</v>
      </c>
      <c r="AV62" s="86"/>
      <c r="AW62" s="334"/>
      <c r="AX62" s="334"/>
      <c r="AY62" s="334"/>
      <c r="AZ62" s="334"/>
      <c r="BA62" s="320">
        <f t="shared" si="17"/>
        <v>0</v>
      </c>
      <c r="BB62" s="93"/>
      <c r="BC62" s="94"/>
      <c r="BD62" s="310" t="str">
        <f t="shared" si="18"/>
        <v>正确</v>
      </c>
    </row>
    <row r="63" s="1" customFormat="1" ht="33" customHeight="1" spans="1:56">
      <c r="A63" s="289">
        <f t="shared" si="10"/>
        <v>59</v>
      </c>
      <c r="B63" s="286"/>
      <c r="C63" s="49"/>
      <c r="D63" s="50"/>
      <c r="E63" s="286"/>
      <c r="F63" s="269">
        <f t="shared" si="11"/>
        <v>31</v>
      </c>
      <c r="G63" s="44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311">
        <f t="shared" si="12"/>
        <v>0</v>
      </c>
      <c r="T63" s="74"/>
      <c r="U63" s="313"/>
      <c r="V63" s="71"/>
      <c r="W63" s="72"/>
      <c r="X63" s="72"/>
      <c r="Y63" s="72"/>
      <c r="Z63" s="72"/>
      <c r="AA63" s="72"/>
      <c r="AB63" s="78"/>
      <c r="AC63" s="320">
        <f t="shared" si="13"/>
        <v>0</v>
      </c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331">
        <f t="shared" si="14"/>
        <v>0</v>
      </c>
      <c r="AT63" s="320">
        <f t="shared" si="15"/>
        <v>0</v>
      </c>
      <c r="AU63" s="320">
        <f t="shared" si="16"/>
        <v>0</v>
      </c>
      <c r="AV63" s="86"/>
      <c r="AW63" s="334"/>
      <c r="AX63" s="334"/>
      <c r="AY63" s="334"/>
      <c r="AZ63" s="334"/>
      <c r="BA63" s="320">
        <f t="shared" si="17"/>
        <v>0</v>
      </c>
      <c r="BB63" s="93"/>
      <c r="BC63" s="94"/>
      <c r="BD63" s="310" t="str">
        <f t="shared" si="18"/>
        <v>正确</v>
      </c>
    </row>
    <row r="64" s="1" customFormat="1" ht="33" customHeight="1" spans="1:56">
      <c r="A64" s="289">
        <f t="shared" si="10"/>
        <v>60</v>
      </c>
      <c r="B64" s="286"/>
      <c r="C64" s="49"/>
      <c r="D64" s="50"/>
      <c r="E64" s="286"/>
      <c r="F64" s="269">
        <f t="shared" si="11"/>
        <v>31</v>
      </c>
      <c r="G64" s="44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311">
        <f t="shared" si="12"/>
        <v>0</v>
      </c>
      <c r="T64" s="74"/>
      <c r="U64" s="313"/>
      <c r="V64" s="71"/>
      <c r="W64" s="72"/>
      <c r="X64" s="72"/>
      <c r="Y64" s="72"/>
      <c r="Z64" s="72"/>
      <c r="AA64" s="72"/>
      <c r="AB64" s="78"/>
      <c r="AC64" s="320">
        <f t="shared" si="13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331">
        <f t="shared" si="14"/>
        <v>0</v>
      </c>
      <c r="AT64" s="320">
        <f t="shared" si="15"/>
        <v>0</v>
      </c>
      <c r="AU64" s="320">
        <f t="shared" si="16"/>
        <v>0</v>
      </c>
      <c r="AV64" s="86"/>
      <c r="AW64" s="334"/>
      <c r="AX64" s="334"/>
      <c r="AY64" s="334"/>
      <c r="AZ64" s="334"/>
      <c r="BA64" s="320">
        <f t="shared" si="17"/>
        <v>0</v>
      </c>
      <c r="BB64" s="93"/>
      <c r="BC64" s="94"/>
      <c r="BD64" s="310" t="str">
        <f t="shared" si="18"/>
        <v>正确</v>
      </c>
    </row>
    <row r="65" s="1" customFormat="1" ht="33" customHeight="1" spans="1:56">
      <c r="A65" s="289">
        <f t="shared" si="10"/>
        <v>61</v>
      </c>
      <c r="B65" s="286"/>
      <c r="C65" s="49"/>
      <c r="D65" s="50"/>
      <c r="E65" s="286"/>
      <c r="F65" s="269">
        <f t="shared" si="11"/>
        <v>31</v>
      </c>
      <c r="G65" s="44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311">
        <f t="shared" si="12"/>
        <v>0</v>
      </c>
      <c r="T65" s="74"/>
      <c r="U65" s="313"/>
      <c r="V65" s="71"/>
      <c r="W65" s="72"/>
      <c r="X65" s="72"/>
      <c r="Y65" s="72"/>
      <c r="Z65" s="72"/>
      <c r="AA65" s="72"/>
      <c r="AB65" s="78"/>
      <c r="AC65" s="320">
        <f t="shared" si="13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331">
        <f t="shared" si="14"/>
        <v>0</v>
      </c>
      <c r="AT65" s="320">
        <f t="shared" si="15"/>
        <v>0</v>
      </c>
      <c r="AU65" s="320">
        <f t="shared" si="16"/>
        <v>0</v>
      </c>
      <c r="AV65" s="86"/>
      <c r="AW65" s="334"/>
      <c r="AX65" s="334"/>
      <c r="AY65" s="334"/>
      <c r="AZ65" s="334"/>
      <c r="BA65" s="320">
        <f t="shared" si="17"/>
        <v>0</v>
      </c>
      <c r="BB65" s="93"/>
      <c r="BC65" s="94"/>
      <c r="BD65" s="310" t="str">
        <f t="shared" si="18"/>
        <v>正确</v>
      </c>
    </row>
    <row r="66" s="1" customFormat="1" ht="33" customHeight="1" spans="1:56">
      <c r="A66" s="289">
        <f t="shared" ref="A66:A129" si="19">ROW()-4</f>
        <v>62</v>
      </c>
      <c r="B66" s="286"/>
      <c r="C66" s="49"/>
      <c r="D66" s="50"/>
      <c r="E66" s="286"/>
      <c r="F66" s="269">
        <f t="shared" ref="F66:F129" si="20">IF($C$2-D66+1&lt;$E$2,$C$2-D66+1,$E$2)</f>
        <v>31</v>
      </c>
      <c r="G66" s="44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311">
        <f t="shared" ref="S66:S129" si="21">P66+Q66-R66</f>
        <v>0</v>
      </c>
      <c r="T66" s="74"/>
      <c r="U66" s="313"/>
      <c r="V66" s="71"/>
      <c r="W66" s="72"/>
      <c r="X66" s="72"/>
      <c r="Y66" s="72"/>
      <c r="Z66" s="72"/>
      <c r="AA66" s="72"/>
      <c r="AB66" s="78"/>
      <c r="AC66" s="320">
        <f t="shared" ref="AC66:AC129" si="22">IF(G66="是",30,0)</f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331">
        <f t="shared" ref="AS66:AS129" si="23">IFERROR(U66/$E$2*2*H66+I66*2,0)</f>
        <v>0</v>
      </c>
      <c r="AT66" s="320">
        <f t="shared" ref="AT66:AT129" si="24">IFERROR(U66/$E$2*(J66+K66*0.2+L66+M66*0.5),0)</f>
        <v>0</v>
      </c>
      <c r="AU66" s="320">
        <f t="shared" ref="AU66:AU129" si="25">ROUND(SUM(V66:AP66)-SUM(AQ66:AT66),2)</f>
        <v>0</v>
      </c>
      <c r="AV66" s="86"/>
      <c r="AW66" s="334"/>
      <c r="AX66" s="334"/>
      <c r="AY66" s="334"/>
      <c r="AZ66" s="334"/>
      <c r="BA66" s="320">
        <f t="shared" ref="BA66:BA129" si="26">ROUND(AU66-SUM(AV66:AZ66),2)</f>
        <v>0</v>
      </c>
      <c r="BB66" s="93"/>
      <c r="BC66" s="94"/>
      <c r="BD66" s="310" t="str">
        <f t="shared" ref="BD66:BD129" si="27">IF(U66-SUM(V66:AB66)=0,"正确","错误")</f>
        <v>正确</v>
      </c>
    </row>
    <row r="67" s="1" customFormat="1" ht="33" customHeight="1" spans="1:56">
      <c r="A67" s="289">
        <f t="shared" si="19"/>
        <v>63</v>
      </c>
      <c r="B67" s="286"/>
      <c r="C67" s="49"/>
      <c r="D67" s="50"/>
      <c r="E67" s="286"/>
      <c r="F67" s="269">
        <f t="shared" si="20"/>
        <v>31</v>
      </c>
      <c r="G67" s="44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311">
        <f t="shared" si="21"/>
        <v>0</v>
      </c>
      <c r="T67" s="74"/>
      <c r="U67" s="313"/>
      <c r="V67" s="71"/>
      <c r="W67" s="72"/>
      <c r="X67" s="72"/>
      <c r="Y67" s="72"/>
      <c r="Z67" s="72"/>
      <c r="AA67" s="72"/>
      <c r="AB67" s="78"/>
      <c r="AC67" s="320">
        <f t="shared" si="22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23"/>
        <v>0</v>
      </c>
      <c r="AT67" s="320">
        <f t="shared" si="24"/>
        <v>0</v>
      </c>
      <c r="AU67" s="320">
        <f t="shared" si="25"/>
        <v>0</v>
      </c>
      <c r="AV67" s="86"/>
      <c r="AW67" s="334"/>
      <c r="AX67" s="334"/>
      <c r="AY67" s="334"/>
      <c r="AZ67" s="334"/>
      <c r="BA67" s="320">
        <f t="shared" si="26"/>
        <v>0</v>
      </c>
      <c r="BB67" s="93"/>
      <c r="BC67" s="94"/>
      <c r="BD67" s="310" t="str">
        <f t="shared" si="27"/>
        <v>正确</v>
      </c>
    </row>
    <row r="68" s="1" customFormat="1" ht="33" customHeight="1" spans="1:56">
      <c r="A68" s="289">
        <f t="shared" si="19"/>
        <v>64</v>
      </c>
      <c r="B68" s="286"/>
      <c r="C68" s="49"/>
      <c r="D68" s="50"/>
      <c r="E68" s="286"/>
      <c r="F68" s="269">
        <f t="shared" si="20"/>
        <v>31</v>
      </c>
      <c r="G68" s="44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311">
        <f t="shared" si="21"/>
        <v>0</v>
      </c>
      <c r="T68" s="74"/>
      <c r="U68" s="313"/>
      <c r="V68" s="71"/>
      <c r="W68" s="72"/>
      <c r="X68" s="72"/>
      <c r="Y68" s="72"/>
      <c r="Z68" s="72"/>
      <c r="AA68" s="72"/>
      <c r="AB68" s="78"/>
      <c r="AC68" s="320">
        <f t="shared" si="22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331">
        <f t="shared" si="23"/>
        <v>0</v>
      </c>
      <c r="AT68" s="320">
        <f t="shared" si="24"/>
        <v>0</v>
      </c>
      <c r="AU68" s="320">
        <f t="shared" si="25"/>
        <v>0</v>
      </c>
      <c r="AV68" s="86"/>
      <c r="AW68" s="334"/>
      <c r="AX68" s="334"/>
      <c r="AY68" s="334"/>
      <c r="AZ68" s="334"/>
      <c r="BA68" s="320">
        <f t="shared" si="26"/>
        <v>0</v>
      </c>
      <c r="BB68" s="93"/>
      <c r="BC68" s="94"/>
      <c r="BD68" s="310" t="str">
        <f t="shared" si="27"/>
        <v>正确</v>
      </c>
    </row>
    <row r="69" s="1" customFormat="1" ht="33" customHeight="1" spans="1:56">
      <c r="A69" s="289">
        <f t="shared" si="19"/>
        <v>65</v>
      </c>
      <c r="B69" s="286"/>
      <c r="C69" s="49"/>
      <c r="D69" s="50"/>
      <c r="E69" s="286"/>
      <c r="F69" s="269">
        <f t="shared" si="20"/>
        <v>31</v>
      </c>
      <c r="G69" s="44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11">
        <f t="shared" si="21"/>
        <v>0</v>
      </c>
      <c r="T69" s="74"/>
      <c r="U69" s="313"/>
      <c r="V69" s="71"/>
      <c r="W69" s="72"/>
      <c r="X69" s="72"/>
      <c r="Y69" s="72"/>
      <c r="Z69" s="72"/>
      <c r="AA69" s="72"/>
      <c r="AB69" s="78"/>
      <c r="AC69" s="320">
        <f t="shared" si="22"/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331">
        <f t="shared" si="23"/>
        <v>0</v>
      </c>
      <c r="AT69" s="320">
        <f t="shared" si="24"/>
        <v>0</v>
      </c>
      <c r="AU69" s="320">
        <f t="shared" si="25"/>
        <v>0</v>
      </c>
      <c r="AV69" s="86"/>
      <c r="AW69" s="334"/>
      <c r="AX69" s="334"/>
      <c r="AY69" s="334"/>
      <c r="AZ69" s="334"/>
      <c r="BA69" s="320">
        <f t="shared" si="26"/>
        <v>0</v>
      </c>
      <c r="BB69" s="93"/>
      <c r="BC69" s="94"/>
      <c r="BD69" s="310" t="str">
        <f t="shared" si="27"/>
        <v>正确</v>
      </c>
    </row>
    <row r="70" s="1" customFormat="1" ht="33" customHeight="1" spans="1:56">
      <c r="A70" s="289">
        <f t="shared" si="19"/>
        <v>66</v>
      </c>
      <c r="B70" s="286"/>
      <c r="C70" s="49"/>
      <c r="D70" s="50"/>
      <c r="E70" s="286"/>
      <c r="F70" s="269">
        <f t="shared" si="20"/>
        <v>31</v>
      </c>
      <c r="G70" s="44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11">
        <f t="shared" si="21"/>
        <v>0</v>
      </c>
      <c r="T70" s="74"/>
      <c r="U70" s="313"/>
      <c r="V70" s="71"/>
      <c r="W70" s="72"/>
      <c r="X70" s="72"/>
      <c r="Y70" s="72"/>
      <c r="Z70" s="72"/>
      <c r="AA70" s="72"/>
      <c r="AB70" s="78"/>
      <c r="AC70" s="320">
        <f t="shared" si="22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331">
        <f t="shared" si="23"/>
        <v>0</v>
      </c>
      <c r="AT70" s="320">
        <f t="shared" si="24"/>
        <v>0</v>
      </c>
      <c r="AU70" s="320">
        <f t="shared" si="25"/>
        <v>0</v>
      </c>
      <c r="AV70" s="86"/>
      <c r="AW70" s="334"/>
      <c r="AX70" s="334"/>
      <c r="AY70" s="334"/>
      <c r="AZ70" s="334"/>
      <c r="BA70" s="320">
        <f t="shared" si="26"/>
        <v>0</v>
      </c>
      <c r="BB70" s="93"/>
      <c r="BC70" s="94"/>
      <c r="BD70" s="310" t="str">
        <f t="shared" si="27"/>
        <v>正确</v>
      </c>
    </row>
    <row r="71" s="1" customFormat="1" ht="33" customHeight="1" spans="1:56">
      <c r="A71" s="289">
        <f t="shared" si="19"/>
        <v>67</v>
      </c>
      <c r="B71" s="286"/>
      <c r="C71" s="49"/>
      <c r="D71" s="50"/>
      <c r="E71" s="286"/>
      <c r="F71" s="269">
        <f t="shared" si="20"/>
        <v>31</v>
      </c>
      <c r="G71" s="44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11">
        <f t="shared" si="21"/>
        <v>0</v>
      </c>
      <c r="T71" s="74"/>
      <c r="U71" s="313"/>
      <c r="V71" s="71"/>
      <c r="W71" s="72"/>
      <c r="X71" s="72"/>
      <c r="Y71" s="72"/>
      <c r="Z71" s="72"/>
      <c r="AA71" s="72"/>
      <c r="AB71" s="78"/>
      <c r="AC71" s="320">
        <f t="shared" si="22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331">
        <f t="shared" si="23"/>
        <v>0</v>
      </c>
      <c r="AT71" s="320">
        <f t="shared" si="24"/>
        <v>0</v>
      </c>
      <c r="AU71" s="320">
        <f t="shared" si="25"/>
        <v>0</v>
      </c>
      <c r="AV71" s="86"/>
      <c r="AW71" s="334"/>
      <c r="AX71" s="334"/>
      <c r="AY71" s="334"/>
      <c r="AZ71" s="334"/>
      <c r="BA71" s="320">
        <f t="shared" si="26"/>
        <v>0</v>
      </c>
      <c r="BB71" s="93"/>
      <c r="BC71" s="94"/>
      <c r="BD71" s="310" t="str">
        <f t="shared" si="27"/>
        <v>正确</v>
      </c>
    </row>
    <row r="72" s="1" customFormat="1" ht="33" customHeight="1" spans="1:56">
      <c r="A72" s="289">
        <f t="shared" si="19"/>
        <v>68</v>
      </c>
      <c r="B72" s="286"/>
      <c r="C72" s="49"/>
      <c r="D72" s="50"/>
      <c r="E72" s="286"/>
      <c r="F72" s="269">
        <f t="shared" si="20"/>
        <v>31</v>
      </c>
      <c r="G72" s="44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11">
        <f t="shared" si="21"/>
        <v>0</v>
      </c>
      <c r="T72" s="74"/>
      <c r="U72" s="313"/>
      <c r="V72" s="71"/>
      <c r="W72" s="72"/>
      <c r="X72" s="72"/>
      <c r="Y72" s="72"/>
      <c r="Z72" s="72"/>
      <c r="AA72" s="72"/>
      <c r="AB72" s="78"/>
      <c r="AC72" s="320">
        <f t="shared" si="22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 t="shared" si="23"/>
        <v>0</v>
      </c>
      <c r="AT72" s="320">
        <f t="shared" si="24"/>
        <v>0</v>
      </c>
      <c r="AU72" s="320">
        <f t="shared" si="25"/>
        <v>0</v>
      </c>
      <c r="AV72" s="86"/>
      <c r="AW72" s="334"/>
      <c r="AX72" s="334"/>
      <c r="AY72" s="334"/>
      <c r="AZ72" s="334"/>
      <c r="BA72" s="320">
        <f t="shared" si="26"/>
        <v>0</v>
      </c>
      <c r="BB72" s="93"/>
      <c r="BC72" s="94"/>
      <c r="BD72" s="310" t="str">
        <f t="shared" si="27"/>
        <v>正确</v>
      </c>
    </row>
    <row r="73" s="1" customFormat="1" ht="33" customHeight="1" spans="1:56">
      <c r="A73" s="289">
        <f t="shared" si="19"/>
        <v>69</v>
      </c>
      <c r="B73" s="286"/>
      <c r="C73" s="49"/>
      <c r="D73" s="50"/>
      <c r="E73" s="286"/>
      <c r="F73" s="269">
        <f t="shared" si="20"/>
        <v>31</v>
      </c>
      <c r="G73" s="44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11">
        <f t="shared" si="21"/>
        <v>0</v>
      </c>
      <c r="T73" s="74"/>
      <c r="U73" s="313"/>
      <c r="V73" s="71"/>
      <c r="W73" s="72"/>
      <c r="X73" s="72"/>
      <c r="Y73" s="72"/>
      <c r="Z73" s="72"/>
      <c r="AA73" s="72"/>
      <c r="AB73" s="78"/>
      <c r="AC73" s="320">
        <f t="shared" si="22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331">
        <f t="shared" si="23"/>
        <v>0</v>
      </c>
      <c r="AT73" s="320">
        <f t="shared" si="24"/>
        <v>0</v>
      </c>
      <c r="AU73" s="320">
        <f t="shared" si="25"/>
        <v>0</v>
      </c>
      <c r="AV73" s="86"/>
      <c r="AW73" s="334"/>
      <c r="AX73" s="334"/>
      <c r="AY73" s="334"/>
      <c r="AZ73" s="334"/>
      <c r="BA73" s="320">
        <f t="shared" si="26"/>
        <v>0</v>
      </c>
      <c r="BB73" s="93"/>
      <c r="BC73" s="94"/>
      <c r="BD73" s="310" t="str">
        <f t="shared" si="27"/>
        <v>正确</v>
      </c>
    </row>
    <row r="74" s="1" customFormat="1" ht="33" customHeight="1" spans="1:56">
      <c r="A74" s="289">
        <f t="shared" si="19"/>
        <v>70</v>
      </c>
      <c r="B74" s="286"/>
      <c r="C74" s="49"/>
      <c r="D74" s="50"/>
      <c r="E74" s="286"/>
      <c r="F74" s="269">
        <f t="shared" si="20"/>
        <v>31</v>
      </c>
      <c r="G74" s="44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311">
        <f t="shared" si="21"/>
        <v>0</v>
      </c>
      <c r="T74" s="74"/>
      <c r="U74" s="313"/>
      <c r="V74" s="71"/>
      <c r="W74" s="72"/>
      <c r="X74" s="72"/>
      <c r="Y74" s="72"/>
      <c r="Z74" s="72"/>
      <c r="AA74" s="72"/>
      <c r="AB74" s="78"/>
      <c r="AC74" s="320">
        <f t="shared" si="22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331">
        <f t="shared" si="23"/>
        <v>0</v>
      </c>
      <c r="AT74" s="320">
        <f t="shared" si="24"/>
        <v>0</v>
      </c>
      <c r="AU74" s="320">
        <f t="shared" si="25"/>
        <v>0</v>
      </c>
      <c r="AV74" s="86"/>
      <c r="AW74" s="334"/>
      <c r="AX74" s="334"/>
      <c r="AY74" s="334"/>
      <c r="AZ74" s="334"/>
      <c r="BA74" s="320">
        <f t="shared" si="26"/>
        <v>0</v>
      </c>
      <c r="BB74" s="93"/>
      <c r="BC74" s="94"/>
      <c r="BD74" s="310" t="str">
        <f t="shared" si="27"/>
        <v>正确</v>
      </c>
    </row>
    <row r="75" s="1" customFormat="1" ht="33" customHeight="1" spans="1:56">
      <c r="A75" s="289">
        <f t="shared" si="19"/>
        <v>71</v>
      </c>
      <c r="B75" s="286"/>
      <c r="C75" s="49"/>
      <c r="D75" s="50"/>
      <c r="E75" s="286"/>
      <c r="F75" s="269">
        <f t="shared" si="20"/>
        <v>31</v>
      </c>
      <c r="G75" s="44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311">
        <f t="shared" si="21"/>
        <v>0</v>
      </c>
      <c r="T75" s="74"/>
      <c r="U75" s="313"/>
      <c r="V75" s="71"/>
      <c r="W75" s="72"/>
      <c r="X75" s="72"/>
      <c r="Y75" s="72"/>
      <c r="Z75" s="72"/>
      <c r="AA75" s="72"/>
      <c r="AB75" s="78"/>
      <c r="AC75" s="320">
        <f t="shared" si="22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 t="shared" si="23"/>
        <v>0</v>
      </c>
      <c r="AT75" s="320">
        <f t="shared" si="24"/>
        <v>0</v>
      </c>
      <c r="AU75" s="320">
        <f t="shared" si="25"/>
        <v>0</v>
      </c>
      <c r="AV75" s="86"/>
      <c r="AW75" s="334"/>
      <c r="AX75" s="334"/>
      <c r="AY75" s="334"/>
      <c r="AZ75" s="334"/>
      <c r="BA75" s="320">
        <f t="shared" si="26"/>
        <v>0</v>
      </c>
      <c r="BB75" s="93"/>
      <c r="BC75" s="94"/>
      <c r="BD75" s="310" t="str">
        <f t="shared" si="27"/>
        <v>正确</v>
      </c>
    </row>
    <row r="76" s="1" customFormat="1" ht="33" customHeight="1" spans="1:56">
      <c r="A76" s="289">
        <f t="shared" si="19"/>
        <v>72</v>
      </c>
      <c r="B76" s="286"/>
      <c r="C76" s="49"/>
      <c r="D76" s="50"/>
      <c r="E76" s="286"/>
      <c r="F76" s="269">
        <f t="shared" si="20"/>
        <v>31</v>
      </c>
      <c r="G76" s="44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11">
        <f t="shared" si="21"/>
        <v>0</v>
      </c>
      <c r="T76" s="74"/>
      <c r="U76" s="313"/>
      <c r="V76" s="71"/>
      <c r="W76" s="72"/>
      <c r="X76" s="72"/>
      <c r="Y76" s="72"/>
      <c r="Z76" s="72"/>
      <c r="AA76" s="72"/>
      <c r="AB76" s="78"/>
      <c r="AC76" s="320">
        <f t="shared" si="22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f t="shared" si="23"/>
        <v>0</v>
      </c>
      <c r="AT76" s="320">
        <f t="shared" si="24"/>
        <v>0</v>
      </c>
      <c r="AU76" s="320">
        <f t="shared" si="25"/>
        <v>0</v>
      </c>
      <c r="AV76" s="86"/>
      <c r="AW76" s="334"/>
      <c r="AX76" s="334"/>
      <c r="AY76" s="334"/>
      <c r="AZ76" s="334"/>
      <c r="BA76" s="320">
        <f t="shared" si="26"/>
        <v>0</v>
      </c>
      <c r="BB76" s="93"/>
      <c r="BC76" s="94"/>
      <c r="BD76" s="310" t="str">
        <f t="shared" si="27"/>
        <v>正确</v>
      </c>
    </row>
    <row r="77" s="1" customFormat="1" ht="33" customHeight="1" spans="1:56">
      <c r="A77" s="289">
        <f t="shared" si="19"/>
        <v>73</v>
      </c>
      <c r="B77" s="286"/>
      <c r="C77" s="49"/>
      <c r="D77" s="50"/>
      <c r="E77" s="286"/>
      <c r="F77" s="269">
        <f t="shared" si="20"/>
        <v>31</v>
      </c>
      <c r="G77" s="44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11">
        <f t="shared" si="21"/>
        <v>0</v>
      </c>
      <c r="T77" s="74"/>
      <c r="U77" s="313"/>
      <c r="V77" s="71"/>
      <c r="W77" s="72"/>
      <c r="X77" s="72"/>
      <c r="Y77" s="72"/>
      <c r="Z77" s="72"/>
      <c r="AA77" s="72"/>
      <c r="AB77" s="78"/>
      <c r="AC77" s="320">
        <f t="shared" si="22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si="23"/>
        <v>0</v>
      </c>
      <c r="AT77" s="320">
        <f t="shared" si="24"/>
        <v>0</v>
      </c>
      <c r="AU77" s="320">
        <f t="shared" si="25"/>
        <v>0</v>
      </c>
      <c r="AV77" s="86"/>
      <c r="AW77" s="334"/>
      <c r="AX77" s="334"/>
      <c r="AY77" s="334"/>
      <c r="AZ77" s="334"/>
      <c r="BA77" s="320">
        <f t="shared" si="26"/>
        <v>0</v>
      </c>
      <c r="BB77" s="93"/>
      <c r="BC77" s="94"/>
      <c r="BD77" s="310" t="str">
        <f t="shared" si="27"/>
        <v>正确</v>
      </c>
    </row>
    <row r="78" s="1" customFormat="1" ht="33" customHeight="1" spans="1:56">
      <c r="A78" s="289">
        <f t="shared" si="19"/>
        <v>74</v>
      </c>
      <c r="B78" s="286"/>
      <c r="C78" s="49"/>
      <c r="D78" s="50"/>
      <c r="E78" s="286"/>
      <c r="F78" s="269">
        <f t="shared" si="20"/>
        <v>31</v>
      </c>
      <c r="G78" s="44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11">
        <f t="shared" si="21"/>
        <v>0</v>
      </c>
      <c r="T78" s="74"/>
      <c r="U78" s="313"/>
      <c r="V78" s="71"/>
      <c r="W78" s="72"/>
      <c r="X78" s="72"/>
      <c r="Y78" s="72"/>
      <c r="Z78" s="72"/>
      <c r="AA78" s="72"/>
      <c r="AB78" s="78"/>
      <c r="AC78" s="320">
        <f t="shared" si="22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23"/>
        <v>0</v>
      </c>
      <c r="AT78" s="320">
        <f t="shared" si="24"/>
        <v>0</v>
      </c>
      <c r="AU78" s="320">
        <f t="shared" si="25"/>
        <v>0</v>
      </c>
      <c r="AV78" s="86"/>
      <c r="AW78" s="334"/>
      <c r="AX78" s="334"/>
      <c r="AY78" s="334"/>
      <c r="AZ78" s="334"/>
      <c r="BA78" s="320">
        <f t="shared" si="26"/>
        <v>0</v>
      </c>
      <c r="BB78" s="93"/>
      <c r="BC78" s="94"/>
      <c r="BD78" s="310" t="str">
        <f t="shared" si="27"/>
        <v>正确</v>
      </c>
    </row>
    <row r="79" s="1" customFormat="1" ht="33" customHeight="1" spans="1:56">
      <c r="A79" s="289">
        <f t="shared" si="19"/>
        <v>75</v>
      </c>
      <c r="B79" s="286"/>
      <c r="C79" s="49"/>
      <c r="D79" s="50"/>
      <c r="E79" s="286"/>
      <c r="F79" s="269">
        <f t="shared" si="20"/>
        <v>31</v>
      </c>
      <c r="G79" s="44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11">
        <f t="shared" si="21"/>
        <v>0</v>
      </c>
      <c r="T79" s="74"/>
      <c r="U79" s="313"/>
      <c r="V79" s="71"/>
      <c r="W79" s="72"/>
      <c r="X79" s="72"/>
      <c r="Y79" s="72"/>
      <c r="Z79" s="72"/>
      <c r="AA79" s="72"/>
      <c r="AB79" s="78"/>
      <c r="AC79" s="320">
        <f t="shared" si="22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23"/>
        <v>0</v>
      </c>
      <c r="AT79" s="320">
        <f t="shared" si="24"/>
        <v>0</v>
      </c>
      <c r="AU79" s="320">
        <f t="shared" si="25"/>
        <v>0</v>
      </c>
      <c r="AV79" s="86"/>
      <c r="AW79" s="334"/>
      <c r="AX79" s="334"/>
      <c r="AY79" s="334"/>
      <c r="AZ79" s="334"/>
      <c r="BA79" s="320">
        <f t="shared" si="26"/>
        <v>0</v>
      </c>
      <c r="BB79" s="93"/>
      <c r="BC79" s="94"/>
      <c r="BD79" s="310" t="str">
        <f t="shared" si="27"/>
        <v>正确</v>
      </c>
    </row>
    <row r="80" s="1" customFormat="1" ht="33" customHeight="1" spans="1:56">
      <c r="A80" s="289">
        <f t="shared" si="19"/>
        <v>76</v>
      </c>
      <c r="B80" s="286"/>
      <c r="C80" s="49"/>
      <c r="D80" s="50"/>
      <c r="E80" s="286"/>
      <c r="F80" s="269">
        <f t="shared" si="20"/>
        <v>31</v>
      </c>
      <c r="G80" s="44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11">
        <f t="shared" si="21"/>
        <v>0</v>
      </c>
      <c r="T80" s="74"/>
      <c r="U80" s="313"/>
      <c r="V80" s="71"/>
      <c r="W80" s="72"/>
      <c r="X80" s="72"/>
      <c r="Y80" s="72"/>
      <c r="Z80" s="72"/>
      <c r="AA80" s="72"/>
      <c r="AB80" s="78"/>
      <c r="AC80" s="320">
        <f t="shared" si="22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23"/>
        <v>0</v>
      </c>
      <c r="AT80" s="320">
        <f t="shared" si="24"/>
        <v>0</v>
      </c>
      <c r="AU80" s="320">
        <f t="shared" si="25"/>
        <v>0</v>
      </c>
      <c r="AV80" s="86"/>
      <c r="AW80" s="334"/>
      <c r="AX80" s="334"/>
      <c r="AY80" s="334"/>
      <c r="AZ80" s="334"/>
      <c r="BA80" s="320">
        <f t="shared" si="26"/>
        <v>0</v>
      </c>
      <c r="BB80" s="93"/>
      <c r="BC80" s="94"/>
      <c r="BD80" s="310" t="str">
        <f t="shared" si="27"/>
        <v>正确</v>
      </c>
    </row>
    <row r="81" s="1" customFormat="1" ht="33" customHeight="1" spans="1:56">
      <c r="A81" s="289">
        <f t="shared" si="19"/>
        <v>77</v>
      </c>
      <c r="B81" s="286"/>
      <c r="C81" s="49"/>
      <c r="D81" s="50"/>
      <c r="E81" s="286"/>
      <c r="F81" s="269">
        <f t="shared" si="20"/>
        <v>31</v>
      </c>
      <c r="G81" s="44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11">
        <f t="shared" si="21"/>
        <v>0</v>
      </c>
      <c r="T81" s="74"/>
      <c r="U81" s="313"/>
      <c r="V81" s="71"/>
      <c r="W81" s="72"/>
      <c r="X81" s="72"/>
      <c r="Y81" s="72"/>
      <c r="Z81" s="72"/>
      <c r="AA81" s="72"/>
      <c r="AB81" s="78"/>
      <c r="AC81" s="320">
        <f t="shared" si="22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23"/>
        <v>0</v>
      </c>
      <c r="AT81" s="320">
        <f t="shared" si="24"/>
        <v>0</v>
      </c>
      <c r="AU81" s="320">
        <f t="shared" si="25"/>
        <v>0</v>
      </c>
      <c r="AV81" s="86"/>
      <c r="AW81" s="334"/>
      <c r="AX81" s="334"/>
      <c r="AY81" s="334"/>
      <c r="AZ81" s="334"/>
      <c r="BA81" s="320">
        <f t="shared" si="26"/>
        <v>0</v>
      </c>
      <c r="BB81" s="93"/>
      <c r="BC81" s="94"/>
      <c r="BD81" s="310" t="str">
        <f t="shared" si="27"/>
        <v>正确</v>
      </c>
    </row>
    <row r="82" s="1" customFormat="1" ht="33" customHeight="1" spans="1:56">
      <c r="A82" s="289">
        <f t="shared" si="19"/>
        <v>78</v>
      </c>
      <c r="B82" s="286"/>
      <c r="C82" s="49"/>
      <c r="D82" s="50"/>
      <c r="E82" s="286"/>
      <c r="F82" s="269">
        <f t="shared" si="20"/>
        <v>31</v>
      </c>
      <c r="G82" s="44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11">
        <f t="shared" si="21"/>
        <v>0</v>
      </c>
      <c r="T82" s="74"/>
      <c r="U82" s="313"/>
      <c r="V82" s="71"/>
      <c r="W82" s="72"/>
      <c r="X82" s="72"/>
      <c r="Y82" s="72"/>
      <c r="Z82" s="72"/>
      <c r="AA82" s="72"/>
      <c r="AB82" s="78"/>
      <c r="AC82" s="320">
        <f t="shared" si="22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23"/>
        <v>0</v>
      </c>
      <c r="AT82" s="320">
        <f t="shared" si="24"/>
        <v>0</v>
      </c>
      <c r="AU82" s="320">
        <f t="shared" si="25"/>
        <v>0</v>
      </c>
      <c r="AV82" s="86"/>
      <c r="AW82" s="334"/>
      <c r="AX82" s="334"/>
      <c r="AY82" s="334"/>
      <c r="AZ82" s="334"/>
      <c r="BA82" s="320">
        <f t="shared" si="26"/>
        <v>0</v>
      </c>
      <c r="BB82" s="93"/>
      <c r="BC82" s="94"/>
      <c r="BD82" s="310" t="str">
        <f t="shared" si="27"/>
        <v>正确</v>
      </c>
    </row>
    <row r="83" s="1" customFormat="1" ht="33" customHeight="1" spans="1:56">
      <c r="A83" s="289">
        <f t="shared" si="19"/>
        <v>79</v>
      </c>
      <c r="B83" s="286"/>
      <c r="C83" s="49"/>
      <c r="D83" s="50"/>
      <c r="E83" s="286"/>
      <c r="F83" s="269">
        <f t="shared" si="20"/>
        <v>31</v>
      </c>
      <c r="G83" s="44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11">
        <f t="shared" si="21"/>
        <v>0</v>
      </c>
      <c r="T83" s="74"/>
      <c r="U83" s="313"/>
      <c r="V83" s="71"/>
      <c r="W83" s="72"/>
      <c r="X83" s="72"/>
      <c r="Y83" s="72"/>
      <c r="Z83" s="72"/>
      <c r="AA83" s="72"/>
      <c r="AB83" s="78"/>
      <c r="AC83" s="320">
        <f t="shared" si="22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23"/>
        <v>0</v>
      </c>
      <c r="AT83" s="320">
        <f t="shared" si="24"/>
        <v>0</v>
      </c>
      <c r="AU83" s="320">
        <f t="shared" si="25"/>
        <v>0</v>
      </c>
      <c r="AV83" s="86"/>
      <c r="AW83" s="334"/>
      <c r="AX83" s="334"/>
      <c r="AY83" s="334"/>
      <c r="AZ83" s="334"/>
      <c r="BA83" s="320">
        <f t="shared" si="26"/>
        <v>0</v>
      </c>
      <c r="BB83" s="93"/>
      <c r="BC83" s="94"/>
      <c r="BD83" s="310" t="str">
        <f t="shared" si="27"/>
        <v>正确</v>
      </c>
    </row>
    <row r="84" s="1" customFormat="1" ht="33" customHeight="1" spans="1:56">
      <c r="A84" s="289">
        <f t="shared" si="19"/>
        <v>80</v>
      </c>
      <c r="B84" s="286"/>
      <c r="C84" s="49"/>
      <c r="D84" s="50"/>
      <c r="E84" s="286"/>
      <c r="F84" s="269">
        <f t="shared" si="20"/>
        <v>31</v>
      </c>
      <c r="G84" s="44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11">
        <f t="shared" si="21"/>
        <v>0</v>
      </c>
      <c r="T84" s="74"/>
      <c r="U84" s="313"/>
      <c r="V84" s="71"/>
      <c r="W84" s="72"/>
      <c r="X84" s="72"/>
      <c r="Y84" s="72"/>
      <c r="Z84" s="72"/>
      <c r="AA84" s="72"/>
      <c r="AB84" s="78"/>
      <c r="AC84" s="320">
        <f t="shared" si="22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23"/>
        <v>0</v>
      </c>
      <c r="AT84" s="320">
        <f t="shared" si="24"/>
        <v>0</v>
      </c>
      <c r="AU84" s="320">
        <f t="shared" si="25"/>
        <v>0</v>
      </c>
      <c r="AV84" s="86"/>
      <c r="AW84" s="334"/>
      <c r="AX84" s="334"/>
      <c r="AY84" s="334"/>
      <c r="AZ84" s="334"/>
      <c r="BA84" s="320">
        <f t="shared" si="26"/>
        <v>0</v>
      </c>
      <c r="BB84" s="93"/>
      <c r="BC84" s="94"/>
      <c r="BD84" s="310" t="str">
        <f t="shared" si="27"/>
        <v>正确</v>
      </c>
    </row>
    <row r="85" s="1" customFormat="1" ht="33" customHeight="1" spans="1:56">
      <c r="A85" s="289">
        <f t="shared" si="19"/>
        <v>81</v>
      </c>
      <c r="B85" s="286"/>
      <c r="C85" s="49"/>
      <c r="D85" s="50"/>
      <c r="E85" s="286"/>
      <c r="F85" s="269">
        <f t="shared" si="20"/>
        <v>31</v>
      </c>
      <c r="G85" s="44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11">
        <f t="shared" si="21"/>
        <v>0</v>
      </c>
      <c r="T85" s="74"/>
      <c r="U85" s="313"/>
      <c r="V85" s="71"/>
      <c r="W85" s="72"/>
      <c r="X85" s="72"/>
      <c r="Y85" s="72"/>
      <c r="Z85" s="72"/>
      <c r="AA85" s="72"/>
      <c r="AB85" s="78"/>
      <c r="AC85" s="320">
        <f t="shared" si="22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23"/>
        <v>0</v>
      </c>
      <c r="AT85" s="320">
        <f t="shared" si="24"/>
        <v>0</v>
      </c>
      <c r="AU85" s="320">
        <f t="shared" si="25"/>
        <v>0</v>
      </c>
      <c r="AV85" s="86"/>
      <c r="AW85" s="334"/>
      <c r="AX85" s="334"/>
      <c r="AY85" s="334"/>
      <c r="AZ85" s="334"/>
      <c r="BA85" s="320">
        <f t="shared" si="26"/>
        <v>0</v>
      </c>
      <c r="BB85" s="93"/>
      <c r="BC85" s="94"/>
      <c r="BD85" s="310" t="str">
        <f t="shared" si="27"/>
        <v>正确</v>
      </c>
    </row>
    <row r="86" s="1" customFormat="1" ht="33" customHeight="1" spans="1:56">
      <c r="A86" s="289">
        <f t="shared" si="19"/>
        <v>82</v>
      </c>
      <c r="B86" s="286"/>
      <c r="C86" s="49"/>
      <c r="D86" s="50"/>
      <c r="E86" s="286"/>
      <c r="F86" s="269">
        <f t="shared" si="20"/>
        <v>31</v>
      </c>
      <c r="G86" s="44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311">
        <f t="shared" si="21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22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23"/>
        <v>0</v>
      </c>
      <c r="AT86" s="320">
        <f t="shared" si="24"/>
        <v>0</v>
      </c>
      <c r="AU86" s="320">
        <f t="shared" si="25"/>
        <v>0</v>
      </c>
      <c r="AV86" s="86"/>
      <c r="AW86" s="334"/>
      <c r="AX86" s="334"/>
      <c r="AY86" s="334"/>
      <c r="AZ86" s="334"/>
      <c r="BA86" s="320">
        <f t="shared" si="26"/>
        <v>0</v>
      </c>
      <c r="BB86" s="93"/>
      <c r="BC86" s="94"/>
      <c r="BD86" s="310" t="str">
        <f t="shared" si="27"/>
        <v>正确</v>
      </c>
    </row>
    <row r="87" s="1" customFormat="1" ht="33" customHeight="1" spans="1:56">
      <c r="A87" s="289">
        <f t="shared" si="19"/>
        <v>83</v>
      </c>
      <c r="B87" s="286"/>
      <c r="C87" s="49"/>
      <c r="D87" s="50"/>
      <c r="E87" s="286"/>
      <c r="F87" s="269">
        <f t="shared" si="20"/>
        <v>31</v>
      </c>
      <c r="G87" s="44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311">
        <f t="shared" si="21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22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23"/>
        <v>0</v>
      </c>
      <c r="AT87" s="320">
        <f t="shared" si="24"/>
        <v>0</v>
      </c>
      <c r="AU87" s="320">
        <f t="shared" si="25"/>
        <v>0</v>
      </c>
      <c r="AV87" s="86"/>
      <c r="AW87" s="334"/>
      <c r="AX87" s="334"/>
      <c r="AY87" s="334"/>
      <c r="AZ87" s="334"/>
      <c r="BA87" s="320">
        <f t="shared" si="26"/>
        <v>0</v>
      </c>
      <c r="BB87" s="93"/>
      <c r="BC87" s="94"/>
      <c r="BD87" s="310" t="str">
        <f t="shared" si="27"/>
        <v>正确</v>
      </c>
    </row>
    <row r="88" s="1" customFormat="1" ht="33" customHeight="1" spans="1:56">
      <c r="A88" s="289">
        <f t="shared" si="19"/>
        <v>84</v>
      </c>
      <c r="B88" s="286"/>
      <c r="C88" s="49"/>
      <c r="D88" s="50"/>
      <c r="E88" s="286"/>
      <c r="F88" s="269">
        <f t="shared" si="20"/>
        <v>31</v>
      </c>
      <c r="G88" s="44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311">
        <f t="shared" si="21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22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23"/>
        <v>0</v>
      </c>
      <c r="AT88" s="320">
        <f t="shared" si="24"/>
        <v>0</v>
      </c>
      <c r="AU88" s="320">
        <f t="shared" si="25"/>
        <v>0</v>
      </c>
      <c r="AV88" s="86"/>
      <c r="AW88" s="334"/>
      <c r="AX88" s="334"/>
      <c r="AY88" s="334"/>
      <c r="AZ88" s="334"/>
      <c r="BA88" s="320">
        <f t="shared" si="26"/>
        <v>0</v>
      </c>
      <c r="BB88" s="93"/>
      <c r="BC88" s="94"/>
      <c r="BD88" s="310" t="str">
        <f t="shared" si="27"/>
        <v>正确</v>
      </c>
    </row>
    <row r="89" s="1" customFormat="1" ht="33" customHeight="1" spans="1:56">
      <c r="A89" s="289">
        <f t="shared" si="19"/>
        <v>85</v>
      </c>
      <c r="B89" s="286"/>
      <c r="C89" s="49"/>
      <c r="D89" s="50"/>
      <c r="E89" s="286"/>
      <c r="F89" s="269">
        <f t="shared" si="20"/>
        <v>31</v>
      </c>
      <c r="G89" s="44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311">
        <f t="shared" si="21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22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23"/>
        <v>0</v>
      </c>
      <c r="AT89" s="320">
        <f t="shared" si="24"/>
        <v>0</v>
      </c>
      <c r="AU89" s="320">
        <f t="shared" si="25"/>
        <v>0</v>
      </c>
      <c r="AV89" s="86"/>
      <c r="AW89" s="334"/>
      <c r="AX89" s="334"/>
      <c r="AY89" s="334"/>
      <c r="AZ89" s="334"/>
      <c r="BA89" s="320">
        <f t="shared" si="26"/>
        <v>0</v>
      </c>
      <c r="BB89" s="93"/>
      <c r="BC89" s="94"/>
      <c r="BD89" s="310" t="str">
        <f t="shared" si="27"/>
        <v>正确</v>
      </c>
    </row>
    <row r="90" s="1" customFormat="1" ht="33" customHeight="1" spans="1:56">
      <c r="A90" s="289">
        <f t="shared" si="19"/>
        <v>86</v>
      </c>
      <c r="B90" s="286"/>
      <c r="C90" s="49"/>
      <c r="D90" s="50"/>
      <c r="E90" s="286"/>
      <c r="F90" s="269">
        <f t="shared" si="20"/>
        <v>31</v>
      </c>
      <c r="G90" s="44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311">
        <f t="shared" si="21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22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23"/>
        <v>0</v>
      </c>
      <c r="AT90" s="320">
        <f t="shared" si="24"/>
        <v>0</v>
      </c>
      <c r="AU90" s="320">
        <f t="shared" si="25"/>
        <v>0</v>
      </c>
      <c r="AV90" s="86"/>
      <c r="AW90" s="334"/>
      <c r="AX90" s="334"/>
      <c r="AY90" s="334"/>
      <c r="AZ90" s="334"/>
      <c r="BA90" s="320">
        <f t="shared" si="26"/>
        <v>0</v>
      </c>
      <c r="BB90" s="93"/>
      <c r="BC90" s="94"/>
      <c r="BD90" s="310" t="str">
        <f t="shared" si="27"/>
        <v>正确</v>
      </c>
    </row>
    <row r="91" s="1" customFormat="1" ht="33" customHeight="1" spans="1:56">
      <c r="A91" s="289">
        <f t="shared" si="19"/>
        <v>87</v>
      </c>
      <c r="B91" s="286"/>
      <c r="C91" s="49"/>
      <c r="D91" s="50"/>
      <c r="E91" s="286"/>
      <c r="F91" s="269">
        <f t="shared" si="20"/>
        <v>31</v>
      </c>
      <c r="G91" s="44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311">
        <f t="shared" si="21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22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23"/>
        <v>0</v>
      </c>
      <c r="AT91" s="320">
        <f t="shared" si="24"/>
        <v>0</v>
      </c>
      <c r="AU91" s="320">
        <f t="shared" si="25"/>
        <v>0</v>
      </c>
      <c r="AV91" s="86"/>
      <c r="AW91" s="334"/>
      <c r="AX91" s="334"/>
      <c r="AY91" s="334"/>
      <c r="AZ91" s="334"/>
      <c r="BA91" s="320">
        <f t="shared" si="26"/>
        <v>0</v>
      </c>
      <c r="BB91" s="93"/>
      <c r="BC91" s="94"/>
      <c r="BD91" s="310" t="str">
        <f t="shared" si="27"/>
        <v>正确</v>
      </c>
    </row>
    <row r="92" s="1" customFormat="1" ht="33" customHeight="1" spans="1:56">
      <c r="A92" s="289">
        <f t="shared" si="19"/>
        <v>88</v>
      </c>
      <c r="B92" s="286"/>
      <c r="C92" s="49"/>
      <c r="D92" s="50"/>
      <c r="E92" s="286"/>
      <c r="F92" s="269">
        <f t="shared" si="20"/>
        <v>31</v>
      </c>
      <c r="G92" s="44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311">
        <f t="shared" si="21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22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23"/>
        <v>0</v>
      </c>
      <c r="AT92" s="320">
        <f t="shared" si="24"/>
        <v>0</v>
      </c>
      <c r="AU92" s="320">
        <f t="shared" si="25"/>
        <v>0</v>
      </c>
      <c r="AV92" s="86"/>
      <c r="AW92" s="334"/>
      <c r="AX92" s="334"/>
      <c r="AY92" s="334"/>
      <c r="AZ92" s="334"/>
      <c r="BA92" s="320">
        <f t="shared" si="26"/>
        <v>0</v>
      </c>
      <c r="BB92" s="93"/>
      <c r="BC92" s="94"/>
      <c r="BD92" s="310" t="str">
        <f t="shared" si="27"/>
        <v>正确</v>
      </c>
    </row>
    <row r="93" s="1" customFormat="1" ht="33" customHeight="1" spans="1:56">
      <c r="A93" s="289">
        <f t="shared" si="19"/>
        <v>89</v>
      </c>
      <c r="B93" s="286"/>
      <c r="C93" s="49"/>
      <c r="D93" s="50"/>
      <c r="E93" s="286"/>
      <c r="F93" s="269">
        <f t="shared" si="20"/>
        <v>31</v>
      </c>
      <c r="G93" s="44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311">
        <f t="shared" si="21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22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23"/>
        <v>0</v>
      </c>
      <c r="AT93" s="320">
        <f t="shared" si="24"/>
        <v>0</v>
      </c>
      <c r="AU93" s="320">
        <f t="shared" si="25"/>
        <v>0</v>
      </c>
      <c r="AV93" s="86"/>
      <c r="AW93" s="334"/>
      <c r="AX93" s="334"/>
      <c r="AY93" s="334"/>
      <c r="AZ93" s="334"/>
      <c r="BA93" s="320">
        <f t="shared" si="26"/>
        <v>0</v>
      </c>
      <c r="BB93" s="93"/>
      <c r="BC93" s="94"/>
      <c r="BD93" s="310" t="str">
        <f t="shared" si="27"/>
        <v>正确</v>
      </c>
    </row>
    <row r="94" s="1" customFormat="1" ht="33" customHeight="1" spans="1:56">
      <c r="A94" s="289">
        <f t="shared" si="19"/>
        <v>90</v>
      </c>
      <c r="B94" s="286"/>
      <c r="C94" s="49"/>
      <c r="D94" s="50"/>
      <c r="E94" s="286"/>
      <c r="F94" s="269">
        <f t="shared" si="20"/>
        <v>31</v>
      </c>
      <c r="G94" s="44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311">
        <f t="shared" si="21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22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23"/>
        <v>0</v>
      </c>
      <c r="AT94" s="320">
        <f t="shared" si="24"/>
        <v>0</v>
      </c>
      <c r="AU94" s="320">
        <f t="shared" si="25"/>
        <v>0</v>
      </c>
      <c r="AV94" s="86"/>
      <c r="AW94" s="334"/>
      <c r="AX94" s="334"/>
      <c r="AY94" s="334"/>
      <c r="AZ94" s="334"/>
      <c r="BA94" s="320">
        <f t="shared" si="26"/>
        <v>0</v>
      </c>
      <c r="BB94" s="93"/>
      <c r="BC94" s="94"/>
      <c r="BD94" s="310" t="str">
        <f t="shared" si="27"/>
        <v>正确</v>
      </c>
    </row>
    <row r="95" s="1" customFormat="1" ht="33" customHeight="1" spans="1:56">
      <c r="A95" s="289">
        <f t="shared" si="19"/>
        <v>91</v>
      </c>
      <c r="B95" s="286"/>
      <c r="C95" s="49"/>
      <c r="D95" s="50"/>
      <c r="E95" s="286"/>
      <c r="F95" s="269">
        <f t="shared" si="20"/>
        <v>31</v>
      </c>
      <c r="G95" s="44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311">
        <f t="shared" si="21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22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23"/>
        <v>0</v>
      </c>
      <c r="AT95" s="320">
        <f t="shared" si="24"/>
        <v>0</v>
      </c>
      <c r="AU95" s="320">
        <f t="shared" si="25"/>
        <v>0</v>
      </c>
      <c r="AV95" s="86"/>
      <c r="AW95" s="334"/>
      <c r="AX95" s="334"/>
      <c r="AY95" s="334"/>
      <c r="AZ95" s="334"/>
      <c r="BA95" s="320">
        <f t="shared" si="26"/>
        <v>0</v>
      </c>
      <c r="BB95" s="93"/>
      <c r="BC95" s="94"/>
      <c r="BD95" s="310" t="str">
        <f t="shared" si="27"/>
        <v>正确</v>
      </c>
    </row>
    <row r="96" s="1" customFormat="1" ht="33" customHeight="1" spans="1:56">
      <c r="A96" s="289">
        <f t="shared" si="19"/>
        <v>92</v>
      </c>
      <c r="B96" s="286"/>
      <c r="C96" s="49"/>
      <c r="D96" s="50"/>
      <c r="E96" s="286"/>
      <c r="F96" s="269">
        <f t="shared" si="20"/>
        <v>31</v>
      </c>
      <c r="G96" s="44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311">
        <f t="shared" si="21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22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23"/>
        <v>0</v>
      </c>
      <c r="AT96" s="320">
        <f t="shared" si="24"/>
        <v>0</v>
      </c>
      <c r="AU96" s="320">
        <f t="shared" si="25"/>
        <v>0</v>
      </c>
      <c r="AV96" s="86"/>
      <c r="AW96" s="334"/>
      <c r="AX96" s="334"/>
      <c r="AY96" s="334"/>
      <c r="AZ96" s="334"/>
      <c r="BA96" s="320">
        <f t="shared" si="26"/>
        <v>0</v>
      </c>
      <c r="BB96" s="93"/>
      <c r="BC96" s="94"/>
      <c r="BD96" s="310" t="str">
        <f t="shared" si="27"/>
        <v>正确</v>
      </c>
    </row>
    <row r="97" s="1" customFormat="1" ht="33" customHeight="1" spans="1:56">
      <c r="A97" s="289">
        <f t="shared" si="19"/>
        <v>93</v>
      </c>
      <c r="B97" s="286"/>
      <c r="C97" s="49"/>
      <c r="D97" s="50"/>
      <c r="E97" s="286"/>
      <c r="F97" s="269">
        <f t="shared" si="20"/>
        <v>31</v>
      </c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311">
        <f t="shared" si="21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22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23"/>
        <v>0</v>
      </c>
      <c r="AT97" s="320">
        <f t="shared" si="24"/>
        <v>0</v>
      </c>
      <c r="AU97" s="320">
        <f t="shared" si="25"/>
        <v>0</v>
      </c>
      <c r="AV97" s="86"/>
      <c r="AW97" s="334"/>
      <c r="AX97" s="334"/>
      <c r="AY97" s="334"/>
      <c r="AZ97" s="334"/>
      <c r="BA97" s="320">
        <f t="shared" si="26"/>
        <v>0</v>
      </c>
      <c r="BB97" s="93"/>
      <c r="BC97" s="94"/>
      <c r="BD97" s="310" t="str">
        <f t="shared" si="27"/>
        <v>正确</v>
      </c>
    </row>
    <row r="98" s="1" customFormat="1" ht="33" customHeight="1" spans="1:56">
      <c r="A98" s="289">
        <f t="shared" si="19"/>
        <v>94</v>
      </c>
      <c r="B98" s="286"/>
      <c r="C98" s="49"/>
      <c r="D98" s="50"/>
      <c r="E98" s="286"/>
      <c r="F98" s="269">
        <f t="shared" si="20"/>
        <v>31</v>
      </c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311">
        <f t="shared" si="21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22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23"/>
        <v>0</v>
      </c>
      <c r="AT98" s="320">
        <f t="shared" si="24"/>
        <v>0</v>
      </c>
      <c r="AU98" s="320">
        <f t="shared" si="25"/>
        <v>0</v>
      </c>
      <c r="AV98" s="86"/>
      <c r="AW98" s="334"/>
      <c r="AX98" s="334"/>
      <c r="AY98" s="334"/>
      <c r="AZ98" s="334"/>
      <c r="BA98" s="320">
        <f t="shared" si="26"/>
        <v>0</v>
      </c>
      <c r="BB98" s="93"/>
      <c r="BC98" s="94"/>
      <c r="BD98" s="310" t="str">
        <f t="shared" si="27"/>
        <v>正确</v>
      </c>
    </row>
    <row r="99" s="1" customFormat="1" ht="33" customHeight="1" spans="1:56">
      <c r="A99" s="289">
        <f t="shared" si="19"/>
        <v>95</v>
      </c>
      <c r="B99" s="286"/>
      <c r="C99" s="49"/>
      <c r="D99" s="50"/>
      <c r="E99" s="286"/>
      <c r="F99" s="269">
        <f t="shared" si="20"/>
        <v>31</v>
      </c>
      <c r="G99" s="44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311">
        <f t="shared" si="21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22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23"/>
        <v>0</v>
      </c>
      <c r="AT99" s="320">
        <f t="shared" si="24"/>
        <v>0</v>
      </c>
      <c r="AU99" s="320">
        <f t="shared" si="25"/>
        <v>0</v>
      </c>
      <c r="AV99" s="86"/>
      <c r="AW99" s="334"/>
      <c r="AX99" s="334"/>
      <c r="AY99" s="334"/>
      <c r="AZ99" s="334"/>
      <c r="BA99" s="320">
        <f t="shared" si="26"/>
        <v>0</v>
      </c>
      <c r="BB99" s="93"/>
      <c r="BC99" s="94"/>
      <c r="BD99" s="310" t="str">
        <f t="shared" si="27"/>
        <v>正确</v>
      </c>
    </row>
    <row r="100" s="1" customFormat="1" ht="33" customHeight="1" spans="1:56">
      <c r="A100" s="289">
        <f t="shared" si="19"/>
        <v>96</v>
      </c>
      <c r="B100" s="286"/>
      <c r="C100" s="49"/>
      <c r="D100" s="50"/>
      <c r="E100" s="286"/>
      <c r="F100" s="269">
        <f t="shared" si="20"/>
        <v>31</v>
      </c>
      <c r="G100" s="44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311">
        <f t="shared" si="21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22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23"/>
        <v>0</v>
      </c>
      <c r="AT100" s="320">
        <f t="shared" si="24"/>
        <v>0</v>
      </c>
      <c r="AU100" s="320">
        <f t="shared" si="25"/>
        <v>0</v>
      </c>
      <c r="AV100" s="86"/>
      <c r="AW100" s="334"/>
      <c r="AX100" s="334"/>
      <c r="AY100" s="334"/>
      <c r="AZ100" s="334"/>
      <c r="BA100" s="320">
        <f t="shared" si="26"/>
        <v>0</v>
      </c>
      <c r="BB100" s="93"/>
      <c r="BC100" s="94"/>
      <c r="BD100" s="310" t="str">
        <f t="shared" si="27"/>
        <v>正确</v>
      </c>
    </row>
    <row r="101" s="1" customFormat="1" ht="33" customHeight="1" spans="1:56">
      <c r="A101" s="289">
        <f t="shared" si="19"/>
        <v>97</v>
      </c>
      <c r="B101" s="286"/>
      <c r="C101" s="49"/>
      <c r="D101" s="50"/>
      <c r="E101" s="286"/>
      <c r="F101" s="269">
        <f t="shared" si="20"/>
        <v>31</v>
      </c>
      <c r="G101" s="44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311">
        <f t="shared" si="21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22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23"/>
        <v>0</v>
      </c>
      <c r="AT101" s="320">
        <f t="shared" si="24"/>
        <v>0</v>
      </c>
      <c r="AU101" s="320">
        <f t="shared" si="25"/>
        <v>0</v>
      </c>
      <c r="AV101" s="86"/>
      <c r="AW101" s="334"/>
      <c r="AX101" s="334"/>
      <c r="AY101" s="334"/>
      <c r="AZ101" s="334"/>
      <c r="BA101" s="320">
        <f t="shared" si="26"/>
        <v>0</v>
      </c>
      <c r="BB101" s="93"/>
      <c r="BC101" s="94"/>
      <c r="BD101" s="310" t="str">
        <f t="shared" si="27"/>
        <v>正确</v>
      </c>
    </row>
    <row r="102" s="1" customFormat="1" ht="33" customHeight="1" spans="1:56">
      <c r="A102" s="289">
        <f t="shared" si="19"/>
        <v>98</v>
      </c>
      <c r="B102" s="286"/>
      <c r="C102" s="49"/>
      <c r="D102" s="50"/>
      <c r="E102" s="286"/>
      <c r="F102" s="269">
        <f t="shared" si="20"/>
        <v>31</v>
      </c>
      <c r="G102" s="44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311">
        <f t="shared" si="21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22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23"/>
        <v>0</v>
      </c>
      <c r="AT102" s="320">
        <f t="shared" si="24"/>
        <v>0</v>
      </c>
      <c r="AU102" s="320">
        <f t="shared" si="25"/>
        <v>0</v>
      </c>
      <c r="AV102" s="86"/>
      <c r="AW102" s="334"/>
      <c r="AX102" s="334"/>
      <c r="AY102" s="334"/>
      <c r="AZ102" s="334"/>
      <c r="BA102" s="320">
        <f t="shared" si="26"/>
        <v>0</v>
      </c>
      <c r="BB102" s="93"/>
      <c r="BC102" s="94"/>
      <c r="BD102" s="310" t="str">
        <f t="shared" si="27"/>
        <v>正确</v>
      </c>
    </row>
    <row r="103" s="1" customFormat="1" ht="33" customHeight="1" spans="1:56">
      <c r="A103" s="289">
        <f t="shared" si="19"/>
        <v>99</v>
      </c>
      <c r="B103" s="286"/>
      <c r="C103" s="49"/>
      <c r="D103" s="50"/>
      <c r="E103" s="286"/>
      <c r="F103" s="269">
        <f t="shared" si="20"/>
        <v>31</v>
      </c>
      <c r="G103" s="44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311">
        <f t="shared" si="21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22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23"/>
        <v>0</v>
      </c>
      <c r="AT103" s="320">
        <f t="shared" si="24"/>
        <v>0</v>
      </c>
      <c r="AU103" s="320">
        <f t="shared" si="25"/>
        <v>0</v>
      </c>
      <c r="AV103" s="86"/>
      <c r="AW103" s="334"/>
      <c r="AX103" s="334"/>
      <c r="AY103" s="334"/>
      <c r="AZ103" s="334"/>
      <c r="BA103" s="320">
        <f t="shared" si="26"/>
        <v>0</v>
      </c>
      <c r="BB103" s="93"/>
      <c r="BC103" s="94"/>
      <c r="BD103" s="310" t="str">
        <f t="shared" si="27"/>
        <v>正确</v>
      </c>
    </row>
    <row r="104" s="1" customFormat="1" ht="33" customHeight="1" spans="1:56">
      <c r="A104" s="289">
        <f t="shared" si="19"/>
        <v>100</v>
      </c>
      <c r="B104" s="286"/>
      <c r="C104" s="49"/>
      <c r="D104" s="50"/>
      <c r="E104" s="286"/>
      <c r="F104" s="269">
        <f t="shared" si="20"/>
        <v>31</v>
      </c>
      <c r="G104" s="44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311">
        <f t="shared" si="21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22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23"/>
        <v>0</v>
      </c>
      <c r="AT104" s="320">
        <f t="shared" si="24"/>
        <v>0</v>
      </c>
      <c r="AU104" s="320">
        <f t="shared" si="25"/>
        <v>0</v>
      </c>
      <c r="AV104" s="86"/>
      <c r="AW104" s="334"/>
      <c r="AX104" s="334"/>
      <c r="AY104" s="334"/>
      <c r="AZ104" s="334"/>
      <c r="BA104" s="320">
        <f t="shared" si="26"/>
        <v>0</v>
      </c>
      <c r="BB104" s="93"/>
      <c r="BC104" s="94"/>
      <c r="BD104" s="310" t="str">
        <f t="shared" si="27"/>
        <v>正确</v>
      </c>
    </row>
    <row r="105" s="1" customFormat="1" ht="33" customHeight="1" spans="1:56">
      <c r="A105" s="289">
        <f t="shared" si="19"/>
        <v>101</v>
      </c>
      <c r="B105" s="286"/>
      <c r="C105" s="49"/>
      <c r="D105" s="50"/>
      <c r="E105" s="286"/>
      <c r="F105" s="269">
        <f t="shared" si="20"/>
        <v>31</v>
      </c>
      <c r="G105" s="44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311">
        <f t="shared" si="21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22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23"/>
        <v>0</v>
      </c>
      <c r="AT105" s="320">
        <f t="shared" si="24"/>
        <v>0</v>
      </c>
      <c r="AU105" s="320">
        <f t="shared" si="25"/>
        <v>0</v>
      </c>
      <c r="AV105" s="86"/>
      <c r="AW105" s="334"/>
      <c r="AX105" s="334"/>
      <c r="AY105" s="334"/>
      <c r="AZ105" s="334"/>
      <c r="BA105" s="320">
        <f t="shared" si="26"/>
        <v>0</v>
      </c>
      <c r="BB105" s="93"/>
      <c r="BC105" s="94"/>
      <c r="BD105" s="310" t="str">
        <f t="shared" si="27"/>
        <v>正确</v>
      </c>
    </row>
    <row r="106" s="1" customFormat="1" ht="33" customHeight="1" spans="1:56">
      <c r="A106" s="289">
        <f t="shared" si="19"/>
        <v>102</v>
      </c>
      <c r="B106" s="286"/>
      <c r="C106" s="49"/>
      <c r="D106" s="50"/>
      <c r="E106" s="286"/>
      <c r="F106" s="269">
        <f t="shared" si="20"/>
        <v>31</v>
      </c>
      <c r="G106" s="44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311">
        <f t="shared" si="21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22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23"/>
        <v>0</v>
      </c>
      <c r="AT106" s="320">
        <f t="shared" si="24"/>
        <v>0</v>
      </c>
      <c r="AU106" s="320">
        <f t="shared" si="25"/>
        <v>0</v>
      </c>
      <c r="AV106" s="86"/>
      <c r="AW106" s="334"/>
      <c r="AX106" s="334"/>
      <c r="AY106" s="334"/>
      <c r="AZ106" s="334"/>
      <c r="BA106" s="320">
        <f t="shared" si="26"/>
        <v>0</v>
      </c>
      <c r="BB106" s="93"/>
      <c r="BC106" s="94"/>
      <c r="BD106" s="310" t="str">
        <f t="shared" si="27"/>
        <v>正确</v>
      </c>
    </row>
    <row r="107" s="1" customFormat="1" ht="33" customHeight="1" spans="1:56">
      <c r="A107" s="289">
        <f t="shared" si="19"/>
        <v>103</v>
      </c>
      <c r="B107" s="286"/>
      <c r="C107" s="49"/>
      <c r="D107" s="50"/>
      <c r="E107" s="286"/>
      <c r="F107" s="269">
        <f t="shared" si="20"/>
        <v>31</v>
      </c>
      <c r="G107" s="44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311">
        <f t="shared" si="21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22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23"/>
        <v>0</v>
      </c>
      <c r="AT107" s="320">
        <f t="shared" si="24"/>
        <v>0</v>
      </c>
      <c r="AU107" s="320">
        <f t="shared" si="25"/>
        <v>0</v>
      </c>
      <c r="AV107" s="86"/>
      <c r="AW107" s="334"/>
      <c r="AX107" s="334"/>
      <c r="AY107" s="334"/>
      <c r="AZ107" s="334"/>
      <c r="BA107" s="320">
        <f t="shared" si="26"/>
        <v>0</v>
      </c>
      <c r="BB107" s="93"/>
      <c r="BC107" s="94"/>
      <c r="BD107" s="310" t="str">
        <f t="shared" si="27"/>
        <v>正确</v>
      </c>
    </row>
    <row r="108" s="1" customFormat="1" ht="33" customHeight="1" spans="1:56">
      <c r="A108" s="289">
        <f t="shared" si="19"/>
        <v>104</v>
      </c>
      <c r="B108" s="286"/>
      <c r="C108" s="49"/>
      <c r="D108" s="50"/>
      <c r="E108" s="286"/>
      <c r="F108" s="269">
        <f t="shared" si="20"/>
        <v>31</v>
      </c>
      <c r="G108" s="44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311">
        <f t="shared" si="21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22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23"/>
        <v>0</v>
      </c>
      <c r="AT108" s="320">
        <f t="shared" si="24"/>
        <v>0</v>
      </c>
      <c r="AU108" s="320">
        <f t="shared" si="25"/>
        <v>0</v>
      </c>
      <c r="AV108" s="86"/>
      <c r="AW108" s="334"/>
      <c r="AX108" s="334"/>
      <c r="AY108" s="334"/>
      <c r="AZ108" s="334"/>
      <c r="BA108" s="320">
        <f t="shared" si="26"/>
        <v>0</v>
      </c>
      <c r="BB108" s="93"/>
      <c r="BC108" s="94"/>
      <c r="BD108" s="310" t="str">
        <f t="shared" si="27"/>
        <v>正确</v>
      </c>
    </row>
    <row r="109" s="1" customFormat="1" ht="33" customHeight="1" spans="1:56">
      <c r="A109" s="289">
        <f t="shared" si="19"/>
        <v>105</v>
      </c>
      <c r="B109" s="286"/>
      <c r="C109" s="49"/>
      <c r="D109" s="50"/>
      <c r="E109" s="286"/>
      <c r="F109" s="269">
        <f t="shared" si="20"/>
        <v>31</v>
      </c>
      <c r="G109" s="44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311">
        <f t="shared" si="21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22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23"/>
        <v>0</v>
      </c>
      <c r="AT109" s="320">
        <f t="shared" si="24"/>
        <v>0</v>
      </c>
      <c r="AU109" s="320">
        <f t="shared" si="25"/>
        <v>0</v>
      </c>
      <c r="AV109" s="86"/>
      <c r="AW109" s="334"/>
      <c r="AX109" s="334"/>
      <c r="AY109" s="334"/>
      <c r="AZ109" s="334"/>
      <c r="BA109" s="320">
        <f t="shared" si="26"/>
        <v>0</v>
      </c>
      <c r="BB109" s="93"/>
      <c r="BC109" s="94"/>
      <c r="BD109" s="310" t="str">
        <f t="shared" si="27"/>
        <v>正确</v>
      </c>
    </row>
    <row r="110" s="1" customFormat="1" ht="33" customHeight="1" spans="1:56">
      <c r="A110" s="289">
        <f t="shared" si="19"/>
        <v>106</v>
      </c>
      <c r="B110" s="286"/>
      <c r="C110" s="49"/>
      <c r="D110" s="50"/>
      <c r="E110" s="286"/>
      <c r="F110" s="269">
        <f t="shared" si="20"/>
        <v>31</v>
      </c>
      <c r="G110" s="44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311">
        <f t="shared" si="21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22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23"/>
        <v>0</v>
      </c>
      <c r="AT110" s="320">
        <f t="shared" si="24"/>
        <v>0</v>
      </c>
      <c r="AU110" s="320">
        <f t="shared" si="25"/>
        <v>0</v>
      </c>
      <c r="AV110" s="86"/>
      <c r="AW110" s="334"/>
      <c r="AX110" s="334"/>
      <c r="AY110" s="334"/>
      <c r="AZ110" s="334"/>
      <c r="BA110" s="320">
        <f t="shared" si="26"/>
        <v>0</v>
      </c>
      <c r="BB110" s="93"/>
      <c r="BC110" s="94"/>
      <c r="BD110" s="310" t="str">
        <f t="shared" si="27"/>
        <v>正确</v>
      </c>
    </row>
    <row r="111" s="1" customFormat="1" ht="33" customHeight="1" spans="1:56">
      <c r="A111" s="289">
        <f t="shared" si="19"/>
        <v>107</v>
      </c>
      <c r="B111" s="286"/>
      <c r="C111" s="49"/>
      <c r="D111" s="50"/>
      <c r="E111" s="286"/>
      <c r="F111" s="269">
        <f t="shared" si="20"/>
        <v>31</v>
      </c>
      <c r="G111" s="44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311">
        <f t="shared" si="21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22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23"/>
        <v>0</v>
      </c>
      <c r="AT111" s="320">
        <f t="shared" si="24"/>
        <v>0</v>
      </c>
      <c r="AU111" s="320">
        <f t="shared" si="25"/>
        <v>0</v>
      </c>
      <c r="AV111" s="86"/>
      <c r="AW111" s="334"/>
      <c r="AX111" s="334"/>
      <c r="AY111" s="334"/>
      <c r="AZ111" s="334"/>
      <c r="BA111" s="320">
        <f t="shared" si="26"/>
        <v>0</v>
      </c>
      <c r="BB111" s="93"/>
      <c r="BC111" s="94"/>
      <c r="BD111" s="310" t="str">
        <f t="shared" si="27"/>
        <v>正确</v>
      </c>
    </row>
    <row r="112" s="1" customFormat="1" ht="33" customHeight="1" spans="1:56">
      <c r="A112" s="289">
        <f t="shared" si="19"/>
        <v>108</v>
      </c>
      <c r="B112" s="286"/>
      <c r="C112" s="49"/>
      <c r="D112" s="50"/>
      <c r="E112" s="286"/>
      <c r="F112" s="269">
        <f t="shared" si="20"/>
        <v>31</v>
      </c>
      <c r="G112" s="44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311">
        <f t="shared" si="21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22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23"/>
        <v>0</v>
      </c>
      <c r="AT112" s="320">
        <f t="shared" si="24"/>
        <v>0</v>
      </c>
      <c r="AU112" s="320">
        <f t="shared" si="25"/>
        <v>0</v>
      </c>
      <c r="AV112" s="86"/>
      <c r="AW112" s="334"/>
      <c r="AX112" s="334"/>
      <c r="AY112" s="334"/>
      <c r="AZ112" s="334"/>
      <c r="BA112" s="320">
        <f t="shared" si="26"/>
        <v>0</v>
      </c>
      <c r="BB112" s="93"/>
      <c r="BC112" s="94"/>
      <c r="BD112" s="310" t="str">
        <f t="shared" si="27"/>
        <v>正确</v>
      </c>
    </row>
    <row r="113" s="1" customFormat="1" ht="33" customHeight="1" spans="1:56">
      <c r="A113" s="289">
        <f t="shared" si="19"/>
        <v>109</v>
      </c>
      <c r="B113" s="286"/>
      <c r="C113" s="49"/>
      <c r="D113" s="50"/>
      <c r="E113" s="286"/>
      <c r="F113" s="269">
        <f t="shared" si="20"/>
        <v>31</v>
      </c>
      <c r="G113" s="44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11">
        <f t="shared" si="21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22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23"/>
        <v>0</v>
      </c>
      <c r="AT113" s="320">
        <f t="shared" si="24"/>
        <v>0</v>
      </c>
      <c r="AU113" s="320">
        <f t="shared" si="25"/>
        <v>0</v>
      </c>
      <c r="AV113" s="86"/>
      <c r="AW113" s="334"/>
      <c r="AX113" s="334"/>
      <c r="AY113" s="334"/>
      <c r="AZ113" s="334"/>
      <c r="BA113" s="320">
        <f t="shared" si="26"/>
        <v>0</v>
      </c>
      <c r="BB113" s="93"/>
      <c r="BC113" s="94"/>
      <c r="BD113" s="310" t="str">
        <f t="shared" si="27"/>
        <v>正确</v>
      </c>
    </row>
    <row r="114" s="1" customFormat="1" ht="33" customHeight="1" spans="1:56">
      <c r="A114" s="289">
        <f t="shared" si="19"/>
        <v>110</v>
      </c>
      <c r="B114" s="286"/>
      <c r="C114" s="49"/>
      <c r="D114" s="50"/>
      <c r="E114" s="286"/>
      <c r="F114" s="269">
        <f t="shared" si="20"/>
        <v>31</v>
      </c>
      <c r="G114" s="44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311">
        <f t="shared" si="21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22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23"/>
        <v>0</v>
      </c>
      <c r="AT114" s="320">
        <f t="shared" si="24"/>
        <v>0</v>
      </c>
      <c r="AU114" s="320">
        <f t="shared" si="25"/>
        <v>0</v>
      </c>
      <c r="AV114" s="86"/>
      <c r="AW114" s="334"/>
      <c r="AX114" s="334"/>
      <c r="AY114" s="334"/>
      <c r="AZ114" s="334"/>
      <c r="BA114" s="320">
        <f t="shared" si="26"/>
        <v>0</v>
      </c>
      <c r="BB114" s="93"/>
      <c r="BC114" s="94"/>
      <c r="BD114" s="310" t="str">
        <f t="shared" si="27"/>
        <v>正确</v>
      </c>
    </row>
    <row r="115" s="1" customFormat="1" ht="33" customHeight="1" spans="1:56">
      <c r="A115" s="289">
        <f t="shared" si="19"/>
        <v>111</v>
      </c>
      <c r="B115" s="286"/>
      <c r="C115" s="49"/>
      <c r="D115" s="50"/>
      <c r="E115" s="286"/>
      <c r="F115" s="269">
        <f t="shared" si="20"/>
        <v>31</v>
      </c>
      <c r="G115" s="44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311">
        <f t="shared" si="21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22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23"/>
        <v>0</v>
      </c>
      <c r="AT115" s="320">
        <f t="shared" si="24"/>
        <v>0</v>
      </c>
      <c r="AU115" s="320">
        <f t="shared" si="25"/>
        <v>0</v>
      </c>
      <c r="AV115" s="86"/>
      <c r="AW115" s="334"/>
      <c r="AX115" s="334"/>
      <c r="AY115" s="334"/>
      <c r="AZ115" s="334"/>
      <c r="BA115" s="320">
        <f t="shared" si="26"/>
        <v>0</v>
      </c>
      <c r="BB115" s="93"/>
      <c r="BC115" s="94"/>
      <c r="BD115" s="310" t="str">
        <f t="shared" si="27"/>
        <v>正确</v>
      </c>
    </row>
    <row r="116" s="1" customFormat="1" ht="33" customHeight="1" spans="1:56">
      <c r="A116" s="289">
        <f t="shared" si="19"/>
        <v>112</v>
      </c>
      <c r="B116" s="286"/>
      <c r="C116" s="49"/>
      <c r="D116" s="50"/>
      <c r="E116" s="286"/>
      <c r="F116" s="269">
        <f t="shared" si="20"/>
        <v>31</v>
      </c>
      <c r="G116" s="44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311">
        <f t="shared" si="21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22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23"/>
        <v>0</v>
      </c>
      <c r="AT116" s="320">
        <f t="shared" si="24"/>
        <v>0</v>
      </c>
      <c r="AU116" s="320">
        <f t="shared" si="25"/>
        <v>0</v>
      </c>
      <c r="AV116" s="86"/>
      <c r="AW116" s="334"/>
      <c r="AX116" s="334"/>
      <c r="AY116" s="334"/>
      <c r="AZ116" s="334"/>
      <c r="BA116" s="320">
        <f t="shared" si="26"/>
        <v>0</v>
      </c>
      <c r="BB116" s="93"/>
      <c r="BC116" s="94"/>
      <c r="BD116" s="310" t="str">
        <f t="shared" si="27"/>
        <v>正确</v>
      </c>
    </row>
    <row r="117" s="1" customFormat="1" ht="33" customHeight="1" spans="1:56">
      <c r="A117" s="289">
        <f t="shared" si="19"/>
        <v>113</v>
      </c>
      <c r="B117" s="286"/>
      <c r="C117" s="49"/>
      <c r="D117" s="50"/>
      <c r="E117" s="286"/>
      <c r="F117" s="269">
        <f t="shared" si="20"/>
        <v>31</v>
      </c>
      <c r="G117" s="44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311">
        <f t="shared" si="21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22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23"/>
        <v>0</v>
      </c>
      <c r="AT117" s="320">
        <f t="shared" si="24"/>
        <v>0</v>
      </c>
      <c r="AU117" s="320">
        <f t="shared" si="25"/>
        <v>0</v>
      </c>
      <c r="AV117" s="86"/>
      <c r="AW117" s="334"/>
      <c r="AX117" s="334"/>
      <c r="AY117" s="334"/>
      <c r="AZ117" s="334"/>
      <c r="BA117" s="320">
        <f t="shared" si="26"/>
        <v>0</v>
      </c>
      <c r="BB117" s="93"/>
      <c r="BC117" s="94"/>
      <c r="BD117" s="310" t="str">
        <f t="shared" si="27"/>
        <v>正确</v>
      </c>
    </row>
    <row r="118" s="1" customFormat="1" ht="33" customHeight="1" spans="1:56">
      <c r="A118" s="289">
        <f t="shared" si="19"/>
        <v>114</v>
      </c>
      <c r="B118" s="286"/>
      <c r="C118" s="49"/>
      <c r="D118" s="50"/>
      <c r="E118" s="286"/>
      <c r="F118" s="269">
        <f t="shared" si="20"/>
        <v>31</v>
      </c>
      <c r="G118" s="44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311">
        <f t="shared" si="21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22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23"/>
        <v>0</v>
      </c>
      <c r="AT118" s="320">
        <f t="shared" si="24"/>
        <v>0</v>
      </c>
      <c r="AU118" s="320">
        <f t="shared" si="25"/>
        <v>0</v>
      </c>
      <c r="AV118" s="86"/>
      <c r="AW118" s="334"/>
      <c r="AX118" s="334"/>
      <c r="AY118" s="334"/>
      <c r="AZ118" s="334"/>
      <c r="BA118" s="320">
        <f t="shared" si="26"/>
        <v>0</v>
      </c>
      <c r="BB118" s="93"/>
      <c r="BC118" s="94"/>
      <c r="BD118" s="310" t="str">
        <f t="shared" si="27"/>
        <v>正确</v>
      </c>
    </row>
    <row r="119" s="1" customFormat="1" ht="33" customHeight="1" spans="1:56">
      <c r="A119" s="289">
        <f t="shared" si="19"/>
        <v>115</v>
      </c>
      <c r="B119" s="286"/>
      <c r="C119" s="49"/>
      <c r="D119" s="50"/>
      <c r="E119" s="286"/>
      <c r="F119" s="269">
        <f t="shared" si="20"/>
        <v>31</v>
      </c>
      <c r="G119" s="44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311">
        <f t="shared" si="21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22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23"/>
        <v>0</v>
      </c>
      <c r="AT119" s="320">
        <f t="shared" si="24"/>
        <v>0</v>
      </c>
      <c r="AU119" s="320">
        <f t="shared" si="25"/>
        <v>0</v>
      </c>
      <c r="AV119" s="86"/>
      <c r="AW119" s="334"/>
      <c r="AX119" s="334"/>
      <c r="AY119" s="334"/>
      <c r="AZ119" s="334"/>
      <c r="BA119" s="320">
        <f t="shared" si="26"/>
        <v>0</v>
      </c>
      <c r="BB119" s="93"/>
      <c r="BC119" s="94"/>
      <c r="BD119" s="310" t="str">
        <f t="shared" si="27"/>
        <v>正确</v>
      </c>
    </row>
    <row r="120" s="1" customFormat="1" ht="33" customHeight="1" spans="1:56">
      <c r="A120" s="289">
        <f t="shared" si="19"/>
        <v>116</v>
      </c>
      <c r="B120" s="286"/>
      <c r="C120" s="49"/>
      <c r="D120" s="50"/>
      <c r="E120" s="286"/>
      <c r="F120" s="269">
        <f t="shared" si="20"/>
        <v>31</v>
      </c>
      <c r="G120" s="44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311">
        <f t="shared" si="21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22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23"/>
        <v>0</v>
      </c>
      <c r="AT120" s="320">
        <f t="shared" si="24"/>
        <v>0</v>
      </c>
      <c r="AU120" s="320">
        <f t="shared" si="25"/>
        <v>0</v>
      </c>
      <c r="AV120" s="86"/>
      <c r="AW120" s="334"/>
      <c r="AX120" s="334"/>
      <c r="AY120" s="334"/>
      <c r="AZ120" s="334"/>
      <c r="BA120" s="320">
        <f t="shared" si="26"/>
        <v>0</v>
      </c>
      <c r="BB120" s="93"/>
      <c r="BC120" s="94"/>
      <c r="BD120" s="310" t="str">
        <f t="shared" si="27"/>
        <v>正确</v>
      </c>
    </row>
    <row r="121" s="1" customFormat="1" ht="33" customHeight="1" spans="1:56">
      <c r="A121" s="289">
        <f t="shared" si="19"/>
        <v>117</v>
      </c>
      <c r="B121" s="286"/>
      <c r="C121" s="49"/>
      <c r="D121" s="50"/>
      <c r="E121" s="286"/>
      <c r="F121" s="269">
        <f t="shared" si="20"/>
        <v>31</v>
      </c>
      <c r="G121" s="44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311">
        <f t="shared" si="21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22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23"/>
        <v>0</v>
      </c>
      <c r="AT121" s="320">
        <f t="shared" si="24"/>
        <v>0</v>
      </c>
      <c r="AU121" s="320">
        <f t="shared" si="25"/>
        <v>0</v>
      </c>
      <c r="AV121" s="86"/>
      <c r="AW121" s="334"/>
      <c r="AX121" s="334"/>
      <c r="AY121" s="334"/>
      <c r="AZ121" s="334"/>
      <c r="BA121" s="320">
        <f t="shared" si="26"/>
        <v>0</v>
      </c>
      <c r="BB121" s="93"/>
      <c r="BC121" s="94"/>
      <c r="BD121" s="310" t="str">
        <f t="shared" si="27"/>
        <v>正确</v>
      </c>
    </row>
    <row r="122" s="1" customFormat="1" ht="33" customHeight="1" spans="1:56">
      <c r="A122" s="289">
        <f t="shared" si="19"/>
        <v>118</v>
      </c>
      <c r="B122" s="286"/>
      <c r="C122" s="49"/>
      <c r="D122" s="50"/>
      <c r="E122" s="286"/>
      <c r="F122" s="269">
        <f t="shared" si="20"/>
        <v>31</v>
      </c>
      <c r="G122" s="44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311">
        <f t="shared" si="21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22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23"/>
        <v>0</v>
      </c>
      <c r="AT122" s="320">
        <f t="shared" si="24"/>
        <v>0</v>
      </c>
      <c r="AU122" s="320">
        <f t="shared" si="25"/>
        <v>0</v>
      </c>
      <c r="AV122" s="86"/>
      <c r="AW122" s="334"/>
      <c r="AX122" s="334"/>
      <c r="AY122" s="334"/>
      <c r="AZ122" s="334"/>
      <c r="BA122" s="320">
        <f t="shared" si="26"/>
        <v>0</v>
      </c>
      <c r="BB122" s="93"/>
      <c r="BC122" s="94"/>
      <c r="BD122" s="310" t="str">
        <f t="shared" si="27"/>
        <v>正确</v>
      </c>
    </row>
    <row r="123" s="1" customFormat="1" ht="33" customHeight="1" spans="1:56">
      <c r="A123" s="289">
        <f t="shared" si="19"/>
        <v>119</v>
      </c>
      <c r="B123" s="286"/>
      <c r="C123" s="49"/>
      <c r="D123" s="50"/>
      <c r="E123" s="286"/>
      <c r="F123" s="269">
        <f t="shared" si="20"/>
        <v>31</v>
      </c>
      <c r="G123" s="44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311">
        <f t="shared" si="21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22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23"/>
        <v>0</v>
      </c>
      <c r="AT123" s="320">
        <f t="shared" si="24"/>
        <v>0</v>
      </c>
      <c r="AU123" s="320">
        <f t="shared" si="25"/>
        <v>0</v>
      </c>
      <c r="AV123" s="86"/>
      <c r="AW123" s="334"/>
      <c r="AX123" s="334"/>
      <c r="AY123" s="334"/>
      <c r="AZ123" s="334"/>
      <c r="BA123" s="320">
        <f t="shared" si="26"/>
        <v>0</v>
      </c>
      <c r="BB123" s="93"/>
      <c r="BC123" s="94"/>
      <c r="BD123" s="310" t="str">
        <f t="shared" si="27"/>
        <v>正确</v>
      </c>
    </row>
    <row r="124" s="1" customFormat="1" ht="33" customHeight="1" spans="1:56">
      <c r="A124" s="289">
        <f t="shared" si="19"/>
        <v>120</v>
      </c>
      <c r="B124" s="286"/>
      <c r="C124" s="49"/>
      <c r="D124" s="50"/>
      <c r="E124" s="286"/>
      <c r="F124" s="269">
        <f t="shared" si="20"/>
        <v>31</v>
      </c>
      <c r="G124" s="44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311">
        <f t="shared" si="21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22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23"/>
        <v>0</v>
      </c>
      <c r="AT124" s="320">
        <f t="shared" si="24"/>
        <v>0</v>
      </c>
      <c r="AU124" s="320">
        <f t="shared" si="25"/>
        <v>0</v>
      </c>
      <c r="AV124" s="86"/>
      <c r="AW124" s="334"/>
      <c r="AX124" s="334"/>
      <c r="AY124" s="334"/>
      <c r="AZ124" s="334"/>
      <c r="BA124" s="320">
        <f t="shared" si="26"/>
        <v>0</v>
      </c>
      <c r="BB124" s="93"/>
      <c r="BC124" s="94"/>
      <c r="BD124" s="310" t="str">
        <f t="shared" si="27"/>
        <v>正确</v>
      </c>
    </row>
    <row r="125" s="1" customFormat="1" ht="33" customHeight="1" spans="1:56">
      <c r="A125" s="289">
        <f t="shared" si="19"/>
        <v>121</v>
      </c>
      <c r="B125" s="286"/>
      <c r="C125" s="49"/>
      <c r="D125" s="50"/>
      <c r="E125" s="286"/>
      <c r="F125" s="269">
        <f t="shared" si="20"/>
        <v>31</v>
      </c>
      <c r="G125" s="44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311">
        <f t="shared" si="21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22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23"/>
        <v>0</v>
      </c>
      <c r="AT125" s="320">
        <f t="shared" si="24"/>
        <v>0</v>
      </c>
      <c r="AU125" s="320">
        <f t="shared" si="25"/>
        <v>0</v>
      </c>
      <c r="AV125" s="86"/>
      <c r="AW125" s="334"/>
      <c r="AX125" s="334"/>
      <c r="AY125" s="334"/>
      <c r="AZ125" s="334"/>
      <c r="BA125" s="320">
        <f t="shared" si="26"/>
        <v>0</v>
      </c>
      <c r="BB125" s="93"/>
      <c r="BC125" s="94"/>
      <c r="BD125" s="310" t="str">
        <f t="shared" si="27"/>
        <v>正确</v>
      </c>
    </row>
    <row r="126" s="1" customFormat="1" ht="33" customHeight="1" spans="1:56">
      <c r="A126" s="289">
        <f t="shared" si="19"/>
        <v>122</v>
      </c>
      <c r="B126" s="286"/>
      <c r="C126" s="49"/>
      <c r="D126" s="50"/>
      <c r="E126" s="286"/>
      <c r="F126" s="269">
        <f t="shared" si="20"/>
        <v>31</v>
      </c>
      <c r="G126" s="44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311">
        <f t="shared" si="21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22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23"/>
        <v>0</v>
      </c>
      <c r="AT126" s="320">
        <f t="shared" si="24"/>
        <v>0</v>
      </c>
      <c r="AU126" s="320">
        <f t="shared" si="25"/>
        <v>0</v>
      </c>
      <c r="AV126" s="86"/>
      <c r="AW126" s="334"/>
      <c r="AX126" s="334"/>
      <c r="AY126" s="334"/>
      <c r="AZ126" s="334"/>
      <c r="BA126" s="320">
        <f t="shared" si="26"/>
        <v>0</v>
      </c>
      <c r="BB126" s="93"/>
      <c r="BC126" s="94"/>
      <c r="BD126" s="310" t="str">
        <f t="shared" si="27"/>
        <v>正确</v>
      </c>
    </row>
    <row r="127" s="1" customFormat="1" ht="33" customHeight="1" spans="1:56">
      <c r="A127" s="289">
        <f t="shared" si="19"/>
        <v>123</v>
      </c>
      <c r="B127" s="286"/>
      <c r="C127" s="49"/>
      <c r="D127" s="50"/>
      <c r="E127" s="286"/>
      <c r="F127" s="269">
        <f t="shared" si="20"/>
        <v>31</v>
      </c>
      <c r="G127" s="44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311">
        <f t="shared" si="21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22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23"/>
        <v>0</v>
      </c>
      <c r="AT127" s="320">
        <f t="shared" si="24"/>
        <v>0</v>
      </c>
      <c r="AU127" s="320">
        <f t="shared" si="25"/>
        <v>0</v>
      </c>
      <c r="AV127" s="86"/>
      <c r="AW127" s="334"/>
      <c r="AX127" s="334"/>
      <c r="AY127" s="334"/>
      <c r="AZ127" s="334"/>
      <c r="BA127" s="320">
        <f t="shared" si="26"/>
        <v>0</v>
      </c>
      <c r="BB127" s="93"/>
      <c r="BC127" s="94"/>
      <c r="BD127" s="310" t="str">
        <f t="shared" si="27"/>
        <v>正确</v>
      </c>
    </row>
    <row r="128" s="1" customFormat="1" ht="33" customHeight="1" spans="1:56">
      <c r="A128" s="289">
        <f t="shared" si="19"/>
        <v>124</v>
      </c>
      <c r="B128" s="286"/>
      <c r="C128" s="49"/>
      <c r="D128" s="50"/>
      <c r="E128" s="286"/>
      <c r="F128" s="269">
        <f t="shared" si="20"/>
        <v>31</v>
      </c>
      <c r="G128" s="44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311">
        <f t="shared" si="21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22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23"/>
        <v>0</v>
      </c>
      <c r="AT128" s="320">
        <f t="shared" si="24"/>
        <v>0</v>
      </c>
      <c r="AU128" s="320">
        <f t="shared" si="25"/>
        <v>0</v>
      </c>
      <c r="AV128" s="86"/>
      <c r="AW128" s="334"/>
      <c r="AX128" s="334"/>
      <c r="AY128" s="334"/>
      <c r="AZ128" s="334"/>
      <c r="BA128" s="320">
        <f t="shared" si="26"/>
        <v>0</v>
      </c>
      <c r="BB128" s="93"/>
      <c r="BC128" s="94"/>
      <c r="BD128" s="310" t="str">
        <f t="shared" si="27"/>
        <v>正确</v>
      </c>
    </row>
    <row r="129" s="1" customFormat="1" ht="33" customHeight="1" spans="1:56">
      <c r="A129" s="289">
        <f t="shared" si="19"/>
        <v>125</v>
      </c>
      <c r="B129" s="286"/>
      <c r="C129" s="49"/>
      <c r="D129" s="50"/>
      <c r="E129" s="286"/>
      <c r="F129" s="269">
        <f t="shared" si="20"/>
        <v>31</v>
      </c>
      <c r="G129" s="44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311">
        <f t="shared" si="21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22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23"/>
        <v>0</v>
      </c>
      <c r="AT129" s="320">
        <f t="shared" si="24"/>
        <v>0</v>
      </c>
      <c r="AU129" s="320">
        <f t="shared" si="25"/>
        <v>0</v>
      </c>
      <c r="AV129" s="86"/>
      <c r="AW129" s="334"/>
      <c r="AX129" s="334"/>
      <c r="AY129" s="334"/>
      <c r="AZ129" s="334"/>
      <c r="BA129" s="320">
        <f t="shared" si="26"/>
        <v>0</v>
      </c>
      <c r="BB129" s="93"/>
      <c r="BC129" s="94"/>
      <c r="BD129" s="310" t="str">
        <f t="shared" si="27"/>
        <v>正确</v>
      </c>
    </row>
    <row r="130" s="1" customFormat="1" ht="33" customHeight="1" spans="1:56">
      <c r="A130" s="289">
        <f t="shared" ref="A130:A155" si="28">ROW()-4</f>
        <v>126</v>
      </c>
      <c r="B130" s="286"/>
      <c r="C130" s="49"/>
      <c r="D130" s="50"/>
      <c r="E130" s="286"/>
      <c r="F130" s="269">
        <f t="shared" ref="F130:F155" si="29">IF($C$2-D130+1&lt;$E$2,$C$2-D130+1,$E$2)</f>
        <v>31</v>
      </c>
      <c r="G130" s="44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311">
        <f t="shared" ref="S130:S155" si="30">P130+Q130-R130</f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ref="AC130:AC155" si="31">IF(G130="是",30,0)</f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ref="AS130:AS155" si="32">IFERROR(U130/$E$2*2*H130+I130*2,0)</f>
        <v>0</v>
      </c>
      <c r="AT130" s="320">
        <f t="shared" ref="AT130:AT155" si="33">IFERROR(U130/$E$2*(J130+K130*0.2+L130+M130*0.5),0)</f>
        <v>0</v>
      </c>
      <c r="AU130" s="320">
        <f t="shared" ref="AU130:AU155" si="34">ROUND(SUM(V130:AP130)-SUM(AQ130:AT130),2)</f>
        <v>0</v>
      </c>
      <c r="AV130" s="86"/>
      <c r="AW130" s="334"/>
      <c r="AX130" s="334"/>
      <c r="AY130" s="334"/>
      <c r="AZ130" s="334"/>
      <c r="BA130" s="320">
        <f t="shared" ref="BA130:BA155" si="35">ROUND(AU130-SUM(AV130:AZ130),2)</f>
        <v>0</v>
      </c>
      <c r="BB130" s="93"/>
      <c r="BC130" s="94"/>
      <c r="BD130" s="310" t="str">
        <f t="shared" ref="BD130:BD155" si="36">IF(U130-SUM(V130:AB130)=0,"正确","错误")</f>
        <v>正确</v>
      </c>
    </row>
    <row r="131" s="1" customFormat="1" ht="33" customHeight="1" spans="1:56">
      <c r="A131" s="289">
        <f t="shared" si="28"/>
        <v>127</v>
      </c>
      <c r="B131" s="286"/>
      <c r="C131" s="49"/>
      <c r="D131" s="50"/>
      <c r="E131" s="286"/>
      <c r="F131" s="269">
        <f t="shared" si="29"/>
        <v>31</v>
      </c>
      <c r="G131" s="44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311">
        <f t="shared" si="30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31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32"/>
        <v>0</v>
      </c>
      <c r="AT131" s="320">
        <f t="shared" si="33"/>
        <v>0</v>
      </c>
      <c r="AU131" s="320">
        <f t="shared" si="34"/>
        <v>0</v>
      </c>
      <c r="AV131" s="86"/>
      <c r="AW131" s="334"/>
      <c r="AX131" s="334"/>
      <c r="AY131" s="334"/>
      <c r="AZ131" s="334"/>
      <c r="BA131" s="320">
        <f t="shared" si="35"/>
        <v>0</v>
      </c>
      <c r="BB131" s="93"/>
      <c r="BC131" s="94"/>
      <c r="BD131" s="310" t="str">
        <f t="shared" si="36"/>
        <v>正确</v>
      </c>
    </row>
    <row r="132" s="1" customFormat="1" ht="33" customHeight="1" spans="1:56">
      <c r="A132" s="289">
        <f t="shared" si="28"/>
        <v>128</v>
      </c>
      <c r="B132" s="286"/>
      <c r="C132" s="49"/>
      <c r="D132" s="50"/>
      <c r="E132" s="286"/>
      <c r="F132" s="269">
        <f t="shared" si="29"/>
        <v>31</v>
      </c>
      <c r="G132" s="44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311">
        <f t="shared" si="30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si="31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32"/>
        <v>0</v>
      </c>
      <c r="AT132" s="320">
        <f t="shared" si="33"/>
        <v>0</v>
      </c>
      <c r="AU132" s="320">
        <f t="shared" si="34"/>
        <v>0</v>
      </c>
      <c r="AV132" s="86"/>
      <c r="AW132" s="334"/>
      <c r="AX132" s="334"/>
      <c r="AY132" s="334"/>
      <c r="AZ132" s="334"/>
      <c r="BA132" s="320">
        <f t="shared" si="35"/>
        <v>0</v>
      </c>
      <c r="BB132" s="93"/>
      <c r="BC132" s="94"/>
      <c r="BD132" s="310" t="str">
        <f t="shared" si="36"/>
        <v>正确</v>
      </c>
    </row>
    <row r="133" s="1" customFormat="1" ht="33" customHeight="1" spans="1:56">
      <c r="A133" s="289">
        <f t="shared" si="28"/>
        <v>129</v>
      </c>
      <c r="B133" s="286"/>
      <c r="C133" s="49"/>
      <c r="D133" s="50"/>
      <c r="E133" s="286"/>
      <c r="F133" s="269">
        <f t="shared" si="29"/>
        <v>31</v>
      </c>
      <c r="G133" s="44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311">
        <f t="shared" si="30"/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si="31"/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si="32"/>
        <v>0</v>
      </c>
      <c r="AT133" s="320">
        <f t="shared" si="33"/>
        <v>0</v>
      </c>
      <c r="AU133" s="320">
        <f t="shared" si="34"/>
        <v>0</v>
      </c>
      <c r="AV133" s="86"/>
      <c r="AW133" s="334"/>
      <c r="AX133" s="334"/>
      <c r="AY133" s="334"/>
      <c r="AZ133" s="334"/>
      <c r="BA133" s="320">
        <f t="shared" si="35"/>
        <v>0</v>
      </c>
      <c r="BB133" s="93"/>
      <c r="BC133" s="94"/>
      <c r="BD133" s="310" t="str">
        <f t="shared" si="36"/>
        <v>正确</v>
      </c>
    </row>
    <row r="134" s="1" customFormat="1" ht="33" customHeight="1" spans="1:56">
      <c r="A134" s="289">
        <f t="shared" si="28"/>
        <v>130</v>
      </c>
      <c r="B134" s="286"/>
      <c r="C134" s="49"/>
      <c r="D134" s="50"/>
      <c r="E134" s="286"/>
      <c r="F134" s="269">
        <f t="shared" si="29"/>
        <v>31</v>
      </c>
      <c r="G134" s="44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311">
        <f t="shared" si="30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31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32"/>
        <v>0</v>
      </c>
      <c r="AT134" s="320">
        <f t="shared" si="33"/>
        <v>0</v>
      </c>
      <c r="AU134" s="320">
        <f t="shared" si="34"/>
        <v>0</v>
      </c>
      <c r="AV134" s="86"/>
      <c r="AW134" s="334"/>
      <c r="AX134" s="334"/>
      <c r="AY134" s="334"/>
      <c r="AZ134" s="334"/>
      <c r="BA134" s="320">
        <f t="shared" si="35"/>
        <v>0</v>
      </c>
      <c r="BB134" s="93"/>
      <c r="BC134" s="94"/>
      <c r="BD134" s="310" t="str">
        <f t="shared" si="36"/>
        <v>正确</v>
      </c>
    </row>
    <row r="135" s="1" customFormat="1" ht="33" customHeight="1" spans="1:56">
      <c r="A135" s="289">
        <f t="shared" si="28"/>
        <v>131</v>
      </c>
      <c r="B135" s="286"/>
      <c r="C135" s="49"/>
      <c r="D135" s="50"/>
      <c r="E135" s="286"/>
      <c r="F135" s="269">
        <f t="shared" si="29"/>
        <v>31</v>
      </c>
      <c r="G135" s="44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311">
        <f t="shared" si="30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31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32"/>
        <v>0</v>
      </c>
      <c r="AT135" s="320">
        <f t="shared" si="33"/>
        <v>0</v>
      </c>
      <c r="AU135" s="320">
        <f t="shared" si="34"/>
        <v>0</v>
      </c>
      <c r="AV135" s="86"/>
      <c r="AW135" s="334"/>
      <c r="AX135" s="334"/>
      <c r="AY135" s="334"/>
      <c r="AZ135" s="334"/>
      <c r="BA135" s="320">
        <f t="shared" si="35"/>
        <v>0</v>
      </c>
      <c r="BB135" s="93"/>
      <c r="BC135" s="94"/>
      <c r="BD135" s="310" t="str">
        <f t="shared" si="36"/>
        <v>正确</v>
      </c>
    </row>
    <row r="136" s="1" customFormat="1" ht="33" customHeight="1" spans="1:56">
      <c r="A136" s="289">
        <f t="shared" si="28"/>
        <v>132</v>
      </c>
      <c r="B136" s="286"/>
      <c r="C136" s="49"/>
      <c r="D136" s="50"/>
      <c r="E136" s="286"/>
      <c r="F136" s="269">
        <f t="shared" si="29"/>
        <v>31</v>
      </c>
      <c r="G136" s="44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311">
        <f t="shared" si="30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31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32"/>
        <v>0</v>
      </c>
      <c r="AT136" s="320">
        <f t="shared" si="33"/>
        <v>0</v>
      </c>
      <c r="AU136" s="320">
        <f t="shared" si="34"/>
        <v>0</v>
      </c>
      <c r="AV136" s="86"/>
      <c r="AW136" s="334"/>
      <c r="AX136" s="334"/>
      <c r="AY136" s="334"/>
      <c r="AZ136" s="334"/>
      <c r="BA136" s="320">
        <f t="shared" si="35"/>
        <v>0</v>
      </c>
      <c r="BB136" s="93"/>
      <c r="BC136" s="94"/>
      <c r="BD136" s="310" t="str">
        <f t="shared" si="36"/>
        <v>正确</v>
      </c>
    </row>
    <row r="137" s="1" customFormat="1" ht="33" customHeight="1" spans="1:56">
      <c r="A137" s="289">
        <f t="shared" si="28"/>
        <v>133</v>
      </c>
      <c r="B137" s="286"/>
      <c r="C137" s="49"/>
      <c r="D137" s="50"/>
      <c r="E137" s="286"/>
      <c r="F137" s="269">
        <f t="shared" si="29"/>
        <v>31</v>
      </c>
      <c r="G137" s="44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311">
        <f t="shared" si="30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31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32"/>
        <v>0</v>
      </c>
      <c r="AT137" s="320">
        <f t="shared" si="33"/>
        <v>0</v>
      </c>
      <c r="AU137" s="320">
        <f t="shared" si="34"/>
        <v>0</v>
      </c>
      <c r="AV137" s="86"/>
      <c r="AW137" s="334"/>
      <c r="AX137" s="334"/>
      <c r="AY137" s="334"/>
      <c r="AZ137" s="334"/>
      <c r="BA137" s="320">
        <f t="shared" si="35"/>
        <v>0</v>
      </c>
      <c r="BB137" s="93"/>
      <c r="BC137" s="94"/>
      <c r="BD137" s="310" t="str">
        <f t="shared" si="36"/>
        <v>正确</v>
      </c>
    </row>
    <row r="138" s="1" customFormat="1" ht="33" customHeight="1" spans="1:56">
      <c r="A138" s="289">
        <f t="shared" si="28"/>
        <v>134</v>
      </c>
      <c r="B138" s="286"/>
      <c r="C138" s="49"/>
      <c r="D138" s="50"/>
      <c r="E138" s="286"/>
      <c r="F138" s="269">
        <f t="shared" si="29"/>
        <v>31</v>
      </c>
      <c r="G138" s="44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311">
        <f t="shared" si="30"/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31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32"/>
        <v>0</v>
      </c>
      <c r="AT138" s="320">
        <f t="shared" si="33"/>
        <v>0</v>
      </c>
      <c r="AU138" s="320">
        <f t="shared" si="34"/>
        <v>0</v>
      </c>
      <c r="AV138" s="86"/>
      <c r="AW138" s="334"/>
      <c r="AX138" s="334"/>
      <c r="AY138" s="334"/>
      <c r="AZ138" s="334"/>
      <c r="BA138" s="320">
        <f t="shared" si="35"/>
        <v>0</v>
      </c>
      <c r="BB138" s="93"/>
      <c r="BC138" s="94"/>
      <c r="BD138" s="310" t="str">
        <f t="shared" si="36"/>
        <v>正确</v>
      </c>
    </row>
    <row r="139" s="1" customFormat="1" ht="33" customHeight="1" spans="1:56">
      <c r="A139" s="289">
        <f t="shared" si="28"/>
        <v>135</v>
      </c>
      <c r="B139" s="286"/>
      <c r="C139" s="49"/>
      <c r="D139" s="50"/>
      <c r="E139" s="286"/>
      <c r="F139" s="269">
        <f t="shared" si="29"/>
        <v>31</v>
      </c>
      <c r="G139" s="44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311">
        <f t="shared" si="30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31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32"/>
        <v>0</v>
      </c>
      <c r="AT139" s="320">
        <f t="shared" si="33"/>
        <v>0</v>
      </c>
      <c r="AU139" s="320">
        <f t="shared" si="34"/>
        <v>0</v>
      </c>
      <c r="AV139" s="86"/>
      <c r="AW139" s="334"/>
      <c r="AX139" s="334"/>
      <c r="AY139" s="334"/>
      <c r="AZ139" s="334"/>
      <c r="BA139" s="320">
        <f t="shared" si="35"/>
        <v>0</v>
      </c>
      <c r="BB139" s="93"/>
      <c r="BC139" s="94"/>
      <c r="BD139" s="310" t="str">
        <f t="shared" si="36"/>
        <v>正确</v>
      </c>
    </row>
    <row r="140" s="1" customFormat="1" ht="33" customHeight="1" spans="1:56">
      <c r="A140" s="289">
        <f t="shared" si="28"/>
        <v>136</v>
      </c>
      <c r="B140" s="286"/>
      <c r="C140" s="49"/>
      <c r="D140" s="50"/>
      <c r="E140" s="286"/>
      <c r="F140" s="269">
        <f t="shared" si="29"/>
        <v>31</v>
      </c>
      <c r="G140" s="44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311">
        <f t="shared" si="30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31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32"/>
        <v>0</v>
      </c>
      <c r="AT140" s="320">
        <f t="shared" si="33"/>
        <v>0</v>
      </c>
      <c r="AU140" s="320">
        <f t="shared" si="34"/>
        <v>0</v>
      </c>
      <c r="AV140" s="86"/>
      <c r="AW140" s="334"/>
      <c r="AX140" s="334"/>
      <c r="AY140" s="334"/>
      <c r="AZ140" s="334"/>
      <c r="BA140" s="320">
        <f t="shared" si="35"/>
        <v>0</v>
      </c>
      <c r="BB140" s="93"/>
      <c r="BC140" s="94"/>
      <c r="BD140" s="310" t="str">
        <f t="shared" si="36"/>
        <v>正确</v>
      </c>
    </row>
    <row r="141" s="1" customFormat="1" ht="33" customHeight="1" spans="1:56">
      <c r="A141" s="289">
        <f t="shared" si="28"/>
        <v>137</v>
      </c>
      <c r="B141" s="286"/>
      <c r="C141" s="49"/>
      <c r="D141" s="50"/>
      <c r="E141" s="286"/>
      <c r="F141" s="269">
        <f t="shared" si="29"/>
        <v>31</v>
      </c>
      <c r="G141" s="44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311">
        <f t="shared" si="30"/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si="31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si="32"/>
        <v>0</v>
      </c>
      <c r="AT141" s="320">
        <f t="shared" si="33"/>
        <v>0</v>
      </c>
      <c r="AU141" s="320">
        <f t="shared" si="34"/>
        <v>0</v>
      </c>
      <c r="AV141" s="86"/>
      <c r="AW141" s="334"/>
      <c r="AX141" s="334"/>
      <c r="AY141" s="334"/>
      <c r="AZ141" s="334"/>
      <c r="BA141" s="320">
        <f t="shared" si="35"/>
        <v>0</v>
      </c>
      <c r="BB141" s="93"/>
      <c r="BC141" s="94"/>
      <c r="BD141" s="310" t="str">
        <f t="shared" si="36"/>
        <v>正确</v>
      </c>
    </row>
    <row r="142" s="1" customFormat="1" ht="33" customHeight="1" spans="1:56">
      <c r="A142" s="289">
        <f t="shared" si="28"/>
        <v>138</v>
      </c>
      <c r="B142" s="286"/>
      <c r="C142" s="49"/>
      <c r="D142" s="50"/>
      <c r="E142" s="286"/>
      <c r="F142" s="269">
        <f t="shared" si="29"/>
        <v>31</v>
      </c>
      <c r="G142" s="44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311">
        <f t="shared" si="30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31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32"/>
        <v>0</v>
      </c>
      <c r="AT142" s="320">
        <f t="shared" si="33"/>
        <v>0</v>
      </c>
      <c r="AU142" s="320">
        <f t="shared" si="34"/>
        <v>0</v>
      </c>
      <c r="AV142" s="86"/>
      <c r="AW142" s="334"/>
      <c r="AX142" s="334"/>
      <c r="AY142" s="334"/>
      <c r="AZ142" s="334"/>
      <c r="BA142" s="320">
        <f t="shared" si="35"/>
        <v>0</v>
      </c>
      <c r="BB142" s="93"/>
      <c r="BC142" s="94"/>
      <c r="BD142" s="310" t="str">
        <f t="shared" si="36"/>
        <v>正确</v>
      </c>
    </row>
    <row r="143" s="1" customFormat="1" ht="33" customHeight="1" spans="1:56">
      <c r="A143" s="289">
        <f t="shared" si="28"/>
        <v>139</v>
      </c>
      <c r="B143" s="286"/>
      <c r="C143" s="49"/>
      <c r="D143" s="50"/>
      <c r="E143" s="286"/>
      <c r="F143" s="269">
        <f t="shared" si="29"/>
        <v>31</v>
      </c>
      <c r="G143" s="44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311">
        <f t="shared" si="30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31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32"/>
        <v>0</v>
      </c>
      <c r="AT143" s="320">
        <f t="shared" si="33"/>
        <v>0</v>
      </c>
      <c r="AU143" s="320">
        <f t="shared" si="34"/>
        <v>0</v>
      </c>
      <c r="AV143" s="86"/>
      <c r="AW143" s="334"/>
      <c r="AX143" s="334"/>
      <c r="AY143" s="334"/>
      <c r="AZ143" s="334"/>
      <c r="BA143" s="320">
        <f t="shared" si="35"/>
        <v>0</v>
      </c>
      <c r="BB143" s="93"/>
      <c r="BC143" s="94"/>
      <c r="BD143" s="310" t="str">
        <f t="shared" si="36"/>
        <v>正确</v>
      </c>
    </row>
    <row r="144" s="1" customFormat="1" ht="33" customHeight="1" spans="1:56">
      <c r="A144" s="289">
        <f t="shared" si="28"/>
        <v>140</v>
      </c>
      <c r="B144" s="286"/>
      <c r="C144" s="49"/>
      <c r="D144" s="50"/>
      <c r="E144" s="286"/>
      <c r="F144" s="269">
        <f t="shared" si="29"/>
        <v>31</v>
      </c>
      <c r="G144" s="44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311">
        <f t="shared" si="30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31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32"/>
        <v>0</v>
      </c>
      <c r="AT144" s="320">
        <f t="shared" si="33"/>
        <v>0</v>
      </c>
      <c r="AU144" s="320">
        <f t="shared" si="34"/>
        <v>0</v>
      </c>
      <c r="AV144" s="86"/>
      <c r="AW144" s="334"/>
      <c r="AX144" s="334"/>
      <c r="AY144" s="334"/>
      <c r="AZ144" s="334"/>
      <c r="BA144" s="320">
        <f t="shared" si="35"/>
        <v>0</v>
      </c>
      <c r="BB144" s="93"/>
      <c r="BC144" s="94"/>
      <c r="BD144" s="310" t="str">
        <f t="shared" si="36"/>
        <v>正确</v>
      </c>
    </row>
    <row r="145" s="1" customFormat="1" ht="33" customHeight="1" spans="1:56">
      <c r="A145" s="289">
        <f t="shared" si="28"/>
        <v>141</v>
      </c>
      <c r="B145" s="286"/>
      <c r="C145" s="49"/>
      <c r="D145" s="50"/>
      <c r="E145" s="286"/>
      <c r="F145" s="269">
        <f t="shared" si="29"/>
        <v>31</v>
      </c>
      <c r="G145" s="44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311">
        <f t="shared" si="30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31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32"/>
        <v>0</v>
      </c>
      <c r="AT145" s="320">
        <f t="shared" si="33"/>
        <v>0</v>
      </c>
      <c r="AU145" s="320">
        <f t="shared" si="34"/>
        <v>0</v>
      </c>
      <c r="AV145" s="86"/>
      <c r="AW145" s="334"/>
      <c r="AX145" s="334"/>
      <c r="AY145" s="334"/>
      <c r="AZ145" s="334"/>
      <c r="BA145" s="320">
        <f t="shared" si="35"/>
        <v>0</v>
      </c>
      <c r="BB145" s="93"/>
      <c r="BC145" s="94"/>
      <c r="BD145" s="310" t="str">
        <f t="shared" si="36"/>
        <v>正确</v>
      </c>
    </row>
    <row r="146" s="1" customFormat="1" ht="33" customHeight="1" spans="1:56">
      <c r="A146" s="289">
        <f t="shared" si="28"/>
        <v>142</v>
      </c>
      <c r="B146" s="286"/>
      <c r="C146" s="49"/>
      <c r="D146" s="50"/>
      <c r="E146" s="286"/>
      <c r="F146" s="269">
        <f t="shared" si="29"/>
        <v>31</v>
      </c>
      <c r="G146" s="44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311">
        <f t="shared" si="30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31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32"/>
        <v>0</v>
      </c>
      <c r="AT146" s="320">
        <f t="shared" si="33"/>
        <v>0</v>
      </c>
      <c r="AU146" s="320">
        <f t="shared" si="34"/>
        <v>0</v>
      </c>
      <c r="AV146" s="86"/>
      <c r="AW146" s="334"/>
      <c r="AX146" s="334"/>
      <c r="AY146" s="334"/>
      <c r="AZ146" s="334"/>
      <c r="BA146" s="320">
        <f t="shared" si="35"/>
        <v>0</v>
      </c>
      <c r="BB146" s="93"/>
      <c r="BC146" s="94"/>
      <c r="BD146" s="310" t="str">
        <f t="shared" si="36"/>
        <v>正确</v>
      </c>
    </row>
    <row r="147" s="1" customFormat="1" ht="33" customHeight="1" spans="1:56">
      <c r="A147" s="289">
        <f t="shared" si="28"/>
        <v>143</v>
      </c>
      <c r="B147" s="286"/>
      <c r="C147" s="49"/>
      <c r="D147" s="50"/>
      <c r="E147" s="286"/>
      <c r="F147" s="269">
        <f t="shared" si="29"/>
        <v>31</v>
      </c>
      <c r="G147" s="44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311">
        <f t="shared" si="30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31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32"/>
        <v>0</v>
      </c>
      <c r="AT147" s="320">
        <f t="shared" si="33"/>
        <v>0</v>
      </c>
      <c r="AU147" s="320">
        <f t="shared" si="34"/>
        <v>0</v>
      </c>
      <c r="AV147" s="86"/>
      <c r="AW147" s="334"/>
      <c r="AX147" s="334"/>
      <c r="AY147" s="334"/>
      <c r="AZ147" s="334"/>
      <c r="BA147" s="320">
        <f t="shared" si="35"/>
        <v>0</v>
      </c>
      <c r="BB147" s="93"/>
      <c r="BC147" s="94"/>
      <c r="BD147" s="310" t="str">
        <f t="shared" si="36"/>
        <v>正确</v>
      </c>
    </row>
    <row r="148" s="1" customFormat="1" ht="33" customHeight="1" spans="1:56">
      <c r="A148" s="289">
        <f t="shared" si="28"/>
        <v>144</v>
      </c>
      <c r="B148" s="286"/>
      <c r="C148" s="49"/>
      <c r="D148" s="50"/>
      <c r="E148" s="286"/>
      <c r="F148" s="269">
        <f t="shared" si="29"/>
        <v>31</v>
      </c>
      <c r="G148" s="44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311">
        <f t="shared" si="30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31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32"/>
        <v>0</v>
      </c>
      <c r="AT148" s="320">
        <f t="shared" si="33"/>
        <v>0</v>
      </c>
      <c r="AU148" s="320">
        <f t="shared" si="34"/>
        <v>0</v>
      </c>
      <c r="AV148" s="86"/>
      <c r="AW148" s="334"/>
      <c r="AX148" s="334"/>
      <c r="AY148" s="334"/>
      <c r="AZ148" s="334"/>
      <c r="BA148" s="320">
        <f t="shared" si="35"/>
        <v>0</v>
      </c>
      <c r="BB148" s="93"/>
      <c r="BC148" s="94"/>
      <c r="BD148" s="310" t="str">
        <f t="shared" si="36"/>
        <v>正确</v>
      </c>
    </row>
    <row r="149" s="1" customFormat="1" ht="33" customHeight="1" spans="1:56">
      <c r="A149" s="289">
        <f t="shared" si="28"/>
        <v>145</v>
      </c>
      <c r="B149" s="286"/>
      <c r="C149" s="49"/>
      <c r="D149" s="50"/>
      <c r="E149" s="286"/>
      <c r="F149" s="269">
        <f t="shared" si="29"/>
        <v>31</v>
      </c>
      <c r="G149" s="44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311">
        <f t="shared" si="30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31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32"/>
        <v>0</v>
      </c>
      <c r="AT149" s="320">
        <f t="shared" si="33"/>
        <v>0</v>
      </c>
      <c r="AU149" s="320">
        <f t="shared" si="34"/>
        <v>0</v>
      </c>
      <c r="AV149" s="86"/>
      <c r="AW149" s="334"/>
      <c r="AX149" s="334"/>
      <c r="AY149" s="334"/>
      <c r="AZ149" s="334"/>
      <c r="BA149" s="320">
        <f t="shared" si="35"/>
        <v>0</v>
      </c>
      <c r="BB149" s="93"/>
      <c r="BC149" s="94"/>
      <c r="BD149" s="310" t="str">
        <f t="shared" si="36"/>
        <v>正确</v>
      </c>
    </row>
    <row r="150" s="1" customFormat="1" ht="33" customHeight="1" spans="1:56">
      <c r="A150" s="289">
        <f t="shared" si="28"/>
        <v>146</v>
      </c>
      <c r="B150" s="286"/>
      <c r="C150" s="49"/>
      <c r="D150" s="50"/>
      <c r="E150" s="286"/>
      <c r="F150" s="269">
        <f t="shared" si="29"/>
        <v>31</v>
      </c>
      <c r="G150" s="44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311">
        <f t="shared" si="30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31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32"/>
        <v>0</v>
      </c>
      <c r="AT150" s="320">
        <f t="shared" si="33"/>
        <v>0</v>
      </c>
      <c r="AU150" s="320">
        <f t="shared" si="34"/>
        <v>0</v>
      </c>
      <c r="AV150" s="86"/>
      <c r="AW150" s="334"/>
      <c r="AX150" s="334"/>
      <c r="AY150" s="334"/>
      <c r="AZ150" s="334"/>
      <c r="BA150" s="320">
        <f t="shared" si="35"/>
        <v>0</v>
      </c>
      <c r="BB150" s="93"/>
      <c r="BC150" s="94"/>
      <c r="BD150" s="310" t="str">
        <f t="shared" si="36"/>
        <v>正确</v>
      </c>
    </row>
    <row r="151" s="1" customFormat="1" ht="33" customHeight="1" spans="1:56">
      <c r="A151" s="289">
        <f t="shared" si="28"/>
        <v>147</v>
      </c>
      <c r="B151" s="286"/>
      <c r="C151" s="49"/>
      <c r="D151" s="50"/>
      <c r="E151" s="286"/>
      <c r="F151" s="269">
        <f t="shared" si="29"/>
        <v>31</v>
      </c>
      <c r="G151" s="44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311">
        <f t="shared" si="30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31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32"/>
        <v>0</v>
      </c>
      <c r="AT151" s="320">
        <f t="shared" si="33"/>
        <v>0</v>
      </c>
      <c r="AU151" s="320">
        <f t="shared" si="34"/>
        <v>0</v>
      </c>
      <c r="AV151" s="86"/>
      <c r="AW151" s="334"/>
      <c r="AX151" s="334"/>
      <c r="AY151" s="334"/>
      <c r="AZ151" s="334"/>
      <c r="BA151" s="320">
        <f t="shared" si="35"/>
        <v>0</v>
      </c>
      <c r="BB151" s="93"/>
      <c r="BC151" s="94"/>
      <c r="BD151" s="310" t="str">
        <f t="shared" si="36"/>
        <v>正确</v>
      </c>
    </row>
    <row r="152" s="1" customFormat="1" ht="33" customHeight="1" spans="1:56">
      <c r="A152" s="289">
        <f t="shared" si="28"/>
        <v>148</v>
      </c>
      <c r="B152" s="286"/>
      <c r="C152" s="49"/>
      <c r="D152" s="50"/>
      <c r="E152" s="286"/>
      <c r="F152" s="269">
        <f t="shared" si="29"/>
        <v>31</v>
      </c>
      <c r="G152" s="44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311">
        <f t="shared" si="30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31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32"/>
        <v>0</v>
      </c>
      <c r="AT152" s="320">
        <f t="shared" si="33"/>
        <v>0</v>
      </c>
      <c r="AU152" s="320">
        <f t="shared" si="34"/>
        <v>0</v>
      </c>
      <c r="AV152" s="86"/>
      <c r="AW152" s="334"/>
      <c r="AX152" s="334"/>
      <c r="AY152" s="334"/>
      <c r="AZ152" s="334"/>
      <c r="BA152" s="320">
        <f t="shared" si="35"/>
        <v>0</v>
      </c>
      <c r="BB152" s="93"/>
      <c r="BC152" s="94"/>
      <c r="BD152" s="310" t="str">
        <f t="shared" si="36"/>
        <v>正确</v>
      </c>
    </row>
    <row r="153" s="1" customFormat="1" ht="33" customHeight="1" spans="1:56">
      <c r="A153" s="289">
        <f t="shared" si="28"/>
        <v>149</v>
      </c>
      <c r="B153" s="286"/>
      <c r="C153" s="49"/>
      <c r="D153" s="50"/>
      <c r="E153" s="286"/>
      <c r="F153" s="269">
        <f t="shared" si="29"/>
        <v>31</v>
      </c>
      <c r="G153" s="44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311">
        <f t="shared" si="30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31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32"/>
        <v>0</v>
      </c>
      <c r="AT153" s="320">
        <f t="shared" si="33"/>
        <v>0</v>
      </c>
      <c r="AU153" s="320">
        <f t="shared" si="34"/>
        <v>0</v>
      </c>
      <c r="AV153" s="86"/>
      <c r="AW153" s="334"/>
      <c r="AX153" s="334"/>
      <c r="AY153" s="334"/>
      <c r="AZ153" s="334"/>
      <c r="BA153" s="320">
        <f t="shared" si="35"/>
        <v>0</v>
      </c>
      <c r="BB153" s="93"/>
      <c r="BC153" s="94"/>
      <c r="BD153" s="310" t="str">
        <f t="shared" si="36"/>
        <v>正确</v>
      </c>
    </row>
    <row r="154" s="1" customFormat="1" ht="33" customHeight="1" spans="1:56">
      <c r="A154" s="289">
        <f t="shared" si="28"/>
        <v>150</v>
      </c>
      <c r="B154" s="286"/>
      <c r="C154" s="49"/>
      <c r="D154" s="50"/>
      <c r="E154" s="286"/>
      <c r="F154" s="269">
        <f t="shared" si="29"/>
        <v>31</v>
      </c>
      <c r="G154" s="44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311">
        <f t="shared" si="30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31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32"/>
        <v>0</v>
      </c>
      <c r="AT154" s="320">
        <f t="shared" si="33"/>
        <v>0</v>
      </c>
      <c r="AU154" s="320">
        <f t="shared" si="34"/>
        <v>0</v>
      </c>
      <c r="AV154" s="86"/>
      <c r="AW154" s="334"/>
      <c r="AX154" s="334"/>
      <c r="AY154" s="334"/>
      <c r="AZ154" s="334"/>
      <c r="BA154" s="320">
        <f t="shared" si="35"/>
        <v>0</v>
      </c>
      <c r="BB154" s="93"/>
      <c r="BC154" s="94"/>
      <c r="BD154" s="310" t="str">
        <f t="shared" si="36"/>
        <v>正确</v>
      </c>
    </row>
    <row r="155" s="1" customFormat="1" ht="33" customHeight="1" spans="1:56">
      <c r="A155" s="289">
        <f t="shared" si="28"/>
        <v>151</v>
      </c>
      <c r="B155" s="286"/>
      <c r="C155" s="49"/>
      <c r="D155" s="50"/>
      <c r="E155" s="286"/>
      <c r="F155" s="269">
        <f t="shared" si="29"/>
        <v>31</v>
      </c>
      <c r="G155" s="44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311">
        <f t="shared" si="30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31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32"/>
        <v>0</v>
      </c>
      <c r="AT155" s="320">
        <f t="shared" si="33"/>
        <v>0</v>
      </c>
      <c r="AU155" s="320">
        <f t="shared" si="34"/>
        <v>0</v>
      </c>
      <c r="AV155" s="86"/>
      <c r="AW155" s="334"/>
      <c r="AX155" s="334"/>
      <c r="AY155" s="334"/>
      <c r="AZ155" s="334"/>
      <c r="BA155" s="320">
        <f t="shared" si="35"/>
        <v>0</v>
      </c>
      <c r="BB155" s="93"/>
      <c r="BC155" s="94"/>
      <c r="BD155" s="310" t="str">
        <f t="shared" si="36"/>
        <v>正确</v>
      </c>
    </row>
  </sheetData>
  <sheetProtection formatCells="0" formatRows="0" deleteRows="0" autoFilter="0"/>
  <autoFilter xmlns:etc="http://www.wps.cn/officeDocument/2017/etCustomData" ref="A4:XFB155" etc:filterBottomFollowUsedRange="0">
    <extLst/>
  </autoFilter>
  <mergeCells count="2">
    <mergeCell ref="A1:BB1"/>
    <mergeCell ref="A4:E4"/>
  </mergeCells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  <ignoredErrors>
    <ignoredError sqref="AX157:AX165" evalError="1"/>
    <ignoredError sqref="AX4:AX6" evalError="1" unlockedFormula="1"/>
    <ignoredError sqref="A1:XFB3 A16:XFB155 AY4:BE4 BI4:XFB4 AY5:XFB13 AY14:BB14 BD14 BG14:XFB14 AY15:XFB15 A10:AW15 U9:AW9 U8:AI8 A8:S9 AK8:AW8 A4:AW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zoomScale="80" zoomScaleNormal="80" topLeftCell="A11" workbookViewId="0">
      <pane xSplit="6" topLeftCell="AS1" activePane="topRight" state="frozen"/>
      <selection/>
      <selection pane="topRight" activeCell="AM25" sqref="AM25"/>
    </sheetView>
  </sheetViews>
  <sheetFormatPr defaultColWidth="12.7583333333333" defaultRowHeight="16.5"/>
  <cols>
    <col min="1" max="1" width="8.5" style="248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653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87"/>
      <c r="BC1" s="11"/>
      <c r="BD1" s="15"/>
    </row>
    <row r="2" s="2" customFormat="1" ht="33" customHeight="1" spans="1:56">
      <c r="A2" s="251" t="s">
        <v>1</v>
      </c>
      <c r="B2" s="252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5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253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253" t="s">
        <v>9</v>
      </c>
      <c r="AS2" s="251" t="s">
        <v>10</v>
      </c>
      <c r="AT2" s="251" t="s">
        <v>10</v>
      </c>
      <c r="AU2" s="251" t="s">
        <v>11</v>
      </c>
      <c r="AV2" s="253" t="s">
        <v>12</v>
      </c>
      <c r="AW2" s="253" t="s">
        <v>12</v>
      </c>
      <c r="AX2" s="253" t="s">
        <v>12</v>
      </c>
      <c r="AY2" s="253" t="s">
        <v>13</v>
      </c>
      <c r="AZ2" s="253" t="s">
        <v>13</v>
      </c>
      <c r="BA2" s="251" t="s">
        <v>14</v>
      </c>
      <c r="BB2" s="253"/>
      <c r="BC2" s="88"/>
      <c r="BD2" s="251" t="s">
        <v>15</v>
      </c>
    </row>
    <row r="3" s="247" customFormat="1" ht="62" customHeight="1" spans="1:56">
      <c r="A3" s="376" t="s">
        <v>16</v>
      </c>
      <c r="B3" s="255" t="s">
        <v>17</v>
      </c>
      <c r="C3" s="255" t="s">
        <v>18</v>
      </c>
      <c r="D3" s="256" t="s">
        <v>19</v>
      </c>
      <c r="E3" s="255" t="s">
        <v>20</v>
      </c>
      <c r="F3" s="37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58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6" t="s">
        <v>58</v>
      </c>
      <c r="AS3" s="328" t="s">
        <v>59</v>
      </c>
      <c r="AT3" s="328" t="s">
        <v>60</v>
      </c>
      <c r="AU3" s="329" t="s">
        <v>61</v>
      </c>
      <c r="AV3" s="330" t="s">
        <v>62</v>
      </c>
      <c r="AW3" s="330" t="s">
        <v>63</v>
      </c>
      <c r="AX3" s="330" t="s">
        <v>64</v>
      </c>
      <c r="AY3" s="327" t="s">
        <v>65</v>
      </c>
      <c r="AZ3" s="327" t="s">
        <v>66</v>
      </c>
      <c r="BA3" s="329" t="s">
        <v>67</v>
      </c>
      <c r="BB3" s="332" t="s">
        <v>68</v>
      </c>
      <c r="BC3" s="332" t="s">
        <v>69</v>
      </c>
      <c r="BD3" s="329" t="s">
        <v>70</v>
      </c>
    </row>
    <row r="4" s="97" customFormat="1" ht="33" customHeight="1" spans="1:56">
      <c r="A4" s="378" t="s">
        <v>71</v>
      </c>
      <c r="B4" s="260"/>
      <c r="C4" s="260"/>
      <c r="D4" s="260"/>
      <c r="E4" s="260"/>
      <c r="F4" s="379"/>
      <c r="G4" s="262"/>
      <c r="H4" s="263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308"/>
      <c r="U4" s="309"/>
      <c r="V4" s="310">
        <f t="shared" ref="V4:BA4" si="0">SUBTOTAL(9,V5:V164)</f>
        <v>37700</v>
      </c>
      <c r="W4" s="310">
        <f t="shared" si="0"/>
        <v>6650</v>
      </c>
      <c r="X4" s="310">
        <f t="shared" si="0"/>
        <v>4400</v>
      </c>
      <c r="Y4" s="310">
        <f t="shared" si="0"/>
        <v>3750</v>
      </c>
      <c r="Z4" s="310">
        <f t="shared" si="0"/>
        <v>2850</v>
      </c>
      <c r="AA4" s="310">
        <f t="shared" si="0"/>
        <v>2850</v>
      </c>
      <c r="AB4" s="310">
        <f t="shared" si="0"/>
        <v>1950</v>
      </c>
      <c r="AC4" s="310">
        <f t="shared" si="0"/>
        <v>0</v>
      </c>
      <c r="AD4" s="310">
        <f t="shared" si="0"/>
        <v>0</v>
      </c>
      <c r="AE4" s="310">
        <f t="shared" si="0"/>
        <v>0</v>
      </c>
      <c r="AF4" s="310">
        <f t="shared" si="0"/>
        <v>0</v>
      </c>
      <c r="AG4" s="310">
        <f t="shared" si="0"/>
        <v>0</v>
      </c>
      <c r="AH4" s="310">
        <f t="shared" si="0"/>
        <v>0</v>
      </c>
      <c r="AI4" s="310">
        <f t="shared" si="0"/>
        <v>1140</v>
      </c>
      <c r="AJ4" s="310">
        <f t="shared" si="0"/>
        <v>654</v>
      </c>
      <c r="AK4" s="310">
        <f t="shared" si="0"/>
        <v>0</v>
      </c>
      <c r="AL4" s="310">
        <f t="shared" si="0"/>
        <v>0</v>
      </c>
      <c r="AM4" s="310">
        <f t="shared" si="0"/>
        <v>0</v>
      </c>
      <c r="AN4" s="310">
        <f t="shared" si="0"/>
        <v>0</v>
      </c>
      <c r="AO4" s="310">
        <f t="shared" si="0"/>
        <v>10</v>
      </c>
      <c r="AP4" s="310">
        <f t="shared" si="0"/>
        <v>0</v>
      </c>
      <c r="AQ4" s="310">
        <f t="shared" si="0"/>
        <v>0</v>
      </c>
      <c r="AR4" s="310">
        <f t="shared" si="0"/>
        <v>0</v>
      </c>
      <c r="AS4" s="310">
        <f t="shared" si="0"/>
        <v>0</v>
      </c>
      <c r="AT4" s="310">
        <f t="shared" si="0"/>
        <v>475.806451612903</v>
      </c>
      <c r="AU4" s="310">
        <f t="shared" si="0"/>
        <v>61478.19</v>
      </c>
      <c r="AV4" s="310">
        <f t="shared" si="0"/>
        <v>3299.4</v>
      </c>
      <c r="AW4" s="310">
        <f t="shared" si="0"/>
        <v>885</v>
      </c>
      <c r="AX4" s="310">
        <f t="shared" si="0"/>
        <v>0</v>
      </c>
      <c r="AY4" s="310">
        <f t="shared" si="0"/>
        <v>0</v>
      </c>
      <c r="AZ4" s="310">
        <f t="shared" si="0"/>
        <v>0</v>
      </c>
      <c r="BA4" s="310">
        <f t="shared" si="0"/>
        <v>57293.79</v>
      </c>
      <c r="BB4" s="310"/>
      <c r="BC4" s="333"/>
      <c r="BD4" s="310"/>
    </row>
    <row r="5" s="1" customFormat="1" ht="31" customHeight="1" spans="1:56">
      <c r="A5" s="264">
        <f t="shared" ref="A5:A68" si="1">ROW()-4</f>
        <v>1</v>
      </c>
      <c r="B5" s="380" t="s">
        <v>654</v>
      </c>
      <c r="C5" s="381" t="s">
        <v>347</v>
      </c>
      <c r="D5" s="382">
        <v>45546</v>
      </c>
      <c r="E5" s="380" t="s">
        <v>78</v>
      </c>
      <c r="F5" s="268">
        <f t="shared" ref="F5:F68" si="2">IF($C$2-D5+1&lt;$E$2,$C$2-D5+1,$E$2)</f>
        <v>31</v>
      </c>
      <c r="G5" s="40" t="s">
        <v>79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311">
        <f t="shared" ref="S5:S68" si="3">P5+Q5-R5</f>
        <v>0</v>
      </c>
      <c r="T5" s="74" t="s">
        <v>655</v>
      </c>
      <c r="U5" s="313" t="s">
        <v>294</v>
      </c>
      <c r="V5" s="71">
        <v>1900</v>
      </c>
      <c r="W5" s="72">
        <v>500</v>
      </c>
      <c r="X5" s="72">
        <v>400</v>
      </c>
      <c r="Y5" s="72">
        <v>300</v>
      </c>
      <c r="Z5" s="72">
        <v>400</v>
      </c>
      <c r="AA5" s="72">
        <v>200</v>
      </c>
      <c r="AB5" s="78">
        <v>100</v>
      </c>
      <c r="AC5" s="320">
        <f t="shared" ref="AC5:AC68" si="4">IF(G5="是",30,0)</f>
        <v>0</v>
      </c>
      <c r="AD5" s="78"/>
      <c r="AE5" s="78"/>
      <c r="AF5" s="78"/>
      <c r="AG5" s="78"/>
      <c r="AH5" s="78"/>
      <c r="AI5" s="78"/>
      <c r="AJ5" s="78">
        <v>654</v>
      </c>
      <c r="AK5" s="78"/>
      <c r="AL5" s="78"/>
      <c r="AM5" s="78"/>
      <c r="AN5" s="78"/>
      <c r="AO5" s="78">
        <v>10</v>
      </c>
      <c r="AP5" s="78"/>
      <c r="AQ5" s="78"/>
      <c r="AR5" s="78"/>
      <c r="AS5" s="331">
        <f t="shared" ref="AS5:AS68" si="5">IFERROR(U5/$E$2*2*H5+I5*2,0)</f>
        <v>0</v>
      </c>
      <c r="AT5" s="320">
        <f t="shared" ref="AT5:AT68" si="6">IFERROR(U5/$E$2*(J5+K5*0.2+L5+M5*0.5),0)</f>
        <v>0</v>
      </c>
      <c r="AU5" s="320">
        <f t="shared" ref="AU5:AU68" si="7">ROUND(SUM(V5:AP5)-SUM(AQ5:AT5),2)</f>
        <v>4464</v>
      </c>
      <c r="AV5" s="86">
        <f>VLOOKUP(B5,'[5]2025.08'!$B:$Q,16,0)</f>
        <v>549.9</v>
      </c>
      <c r="AW5" s="334"/>
      <c r="AX5" s="334"/>
      <c r="AY5" s="334"/>
      <c r="AZ5" s="334"/>
      <c r="BA5" s="320">
        <f t="shared" ref="BA5:BA68" si="8">ROUND(AU5-SUM(AV5:AZ5),2)</f>
        <v>3914.1</v>
      </c>
      <c r="BB5" s="93"/>
      <c r="BC5" s="94"/>
      <c r="BD5" s="310" t="str">
        <f t="shared" ref="BD5:BD68" si="9">IF(U5-SUM(V5:AB5)=0,"正确","错误")</f>
        <v>正确</v>
      </c>
    </row>
    <row r="6" s="1" customFormat="1" ht="31" customHeight="1" spans="1:56">
      <c r="A6" s="289">
        <f t="shared" si="1"/>
        <v>2</v>
      </c>
      <c r="B6" s="383" t="s">
        <v>656</v>
      </c>
      <c r="C6" s="384" t="s">
        <v>254</v>
      </c>
      <c r="D6" s="382">
        <v>45778</v>
      </c>
      <c r="E6" s="383" t="s">
        <v>78</v>
      </c>
      <c r="F6" s="269">
        <f t="shared" si="2"/>
        <v>31</v>
      </c>
      <c r="G6" s="44" t="s">
        <v>79</v>
      </c>
      <c r="H6" s="41"/>
      <c r="I6" s="41"/>
      <c r="J6" s="41"/>
      <c r="K6" s="41"/>
      <c r="L6" s="41"/>
      <c r="M6" s="41"/>
      <c r="N6" s="41"/>
      <c r="O6" s="54"/>
      <c r="P6" s="41"/>
      <c r="Q6" s="41"/>
      <c r="R6" s="41"/>
      <c r="S6" s="311">
        <f t="shared" si="3"/>
        <v>0</v>
      </c>
      <c r="T6" s="74"/>
      <c r="U6" s="313">
        <v>4625</v>
      </c>
      <c r="V6" s="71">
        <v>2700</v>
      </c>
      <c r="W6" s="72">
        <v>650</v>
      </c>
      <c r="X6" s="72">
        <v>400</v>
      </c>
      <c r="Y6" s="72">
        <v>250</v>
      </c>
      <c r="Z6" s="72">
        <v>200</v>
      </c>
      <c r="AA6" s="72">
        <v>275</v>
      </c>
      <c r="AB6" s="78">
        <v>150</v>
      </c>
      <c r="AC6" s="320">
        <f t="shared" si="4"/>
        <v>0</v>
      </c>
      <c r="AD6" s="86"/>
      <c r="AE6" s="334"/>
      <c r="AF6" s="334"/>
      <c r="AG6" s="334"/>
      <c r="AH6" s="334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331">
        <f t="shared" si="5"/>
        <v>0</v>
      </c>
      <c r="AT6" s="320">
        <f t="shared" si="6"/>
        <v>0</v>
      </c>
      <c r="AU6" s="320">
        <f t="shared" si="7"/>
        <v>4625</v>
      </c>
      <c r="AV6" s="86">
        <f>VLOOKUP(B6,'[5]2025.08'!$B:$Q,16,0)</f>
        <v>549.9</v>
      </c>
      <c r="AW6" s="334">
        <f>VLOOKUP(B6,'[5]2025.08'!$B:$T,19,0)</f>
        <v>231</v>
      </c>
      <c r="AX6" s="334"/>
      <c r="AY6" s="334"/>
      <c r="AZ6" s="334"/>
      <c r="BA6" s="320">
        <f t="shared" si="8"/>
        <v>3844.1</v>
      </c>
      <c r="BB6" s="93"/>
      <c r="BC6" s="94"/>
      <c r="BD6" s="310" t="str">
        <f t="shared" si="9"/>
        <v>正确</v>
      </c>
    </row>
    <row r="7" s="1" customFormat="1" ht="33" customHeight="1" spans="1:56">
      <c r="A7" s="289">
        <f t="shared" si="1"/>
        <v>3</v>
      </c>
      <c r="B7" s="383" t="s">
        <v>657</v>
      </c>
      <c r="C7" s="384" t="s">
        <v>254</v>
      </c>
      <c r="D7" s="382">
        <v>45778</v>
      </c>
      <c r="E7" s="383" t="s">
        <v>78</v>
      </c>
      <c r="F7" s="269">
        <f t="shared" si="2"/>
        <v>31</v>
      </c>
      <c r="G7" s="44" t="s">
        <v>79</v>
      </c>
      <c r="H7" s="41"/>
      <c r="I7" s="41"/>
      <c r="J7" s="41"/>
      <c r="K7" s="41"/>
      <c r="L7" s="41"/>
      <c r="M7" s="41"/>
      <c r="N7" s="41"/>
      <c r="O7" s="55"/>
      <c r="P7" s="41"/>
      <c r="Q7" s="41"/>
      <c r="R7" s="41"/>
      <c r="S7" s="311">
        <f t="shared" si="3"/>
        <v>0</v>
      </c>
      <c r="T7" s="356"/>
      <c r="U7" s="313">
        <v>4475</v>
      </c>
      <c r="V7" s="71">
        <v>2700</v>
      </c>
      <c r="W7" s="72">
        <v>650</v>
      </c>
      <c r="X7" s="72">
        <v>400</v>
      </c>
      <c r="Y7" s="72">
        <v>200</v>
      </c>
      <c r="Z7" s="72">
        <v>200</v>
      </c>
      <c r="AA7" s="72">
        <v>225</v>
      </c>
      <c r="AB7" s="78">
        <v>100</v>
      </c>
      <c r="AC7" s="320">
        <f t="shared" si="4"/>
        <v>0</v>
      </c>
      <c r="AD7" s="86"/>
      <c r="AE7" s="334"/>
      <c r="AF7" s="334"/>
      <c r="AG7" s="334"/>
      <c r="AH7" s="334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331">
        <f t="shared" si="5"/>
        <v>0</v>
      </c>
      <c r="AT7" s="320">
        <f t="shared" si="6"/>
        <v>0</v>
      </c>
      <c r="AU7" s="320">
        <f t="shared" si="7"/>
        <v>4475</v>
      </c>
      <c r="AV7" s="86">
        <f>VLOOKUP(B7,'[5]2025.08'!$B:$Q,16,0)</f>
        <v>549.9</v>
      </c>
      <c r="AW7" s="334">
        <f>VLOOKUP(B7,'[5]2025.08'!$B:$T,19,0)</f>
        <v>224</v>
      </c>
      <c r="AX7" s="334"/>
      <c r="AY7" s="334"/>
      <c r="AZ7" s="334"/>
      <c r="BA7" s="320">
        <f t="shared" si="8"/>
        <v>3701.1</v>
      </c>
      <c r="BB7" s="93"/>
      <c r="BC7" s="94"/>
      <c r="BD7" s="310" t="str">
        <f t="shared" si="9"/>
        <v>正确</v>
      </c>
    </row>
    <row r="8" s="1" customFormat="1" ht="33" customHeight="1" spans="1:56">
      <c r="A8" s="289">
        <f t="shared" si="1"/>
        <v>4</v>
      </c>
      <c r="B8" s="383" t="s">
        <v>658</v>
      </c>
      <c r="C8" s="384" t="s">
        <v>254</v>
      </c>
      <c r="D8" s="382">
        <v>45778</v>
      </c>
      <c r="E8" s="383" t="s">
        <v>78</v>
      </c>
      <c r="F8" s="269">
        <f t="shared" si="2"/>
        <v>31</v>
      </c>
      <c r="G8" s="44" t="s">
        <v>79</v>
      </c>
      <c r="H8" s="41"/>
      <c r="I8" s="41"/>
      <c r="J8" s="41"/>
      <c r="K8" s="41"/>
      <c r="L8" s="41"/>
      <c r="M8" s="41"/>
      <c r="N8" s="41"/>
      <c r="O8" s="56"/>
      <c r="P8" s="41"/>
      <c r="Q8" s="41"/>
      <c r="R8" s="41"/>
      <c r="S8" s="311">
        <f t="shared" si="3"/>
        <v>0</v>
      </c>
      <c r="T8" s="74"/>
      <c r="U8" s="313" t="s">
        <v>129</v>
      </c>
      <c r="V8" s="71">
        <v>2500</v>
      </c>
      <c r="W8" s="72">
        <v>600</v>
      </c>
      <c r="X8" s="72">
        <v>400</v>
      </c>
      <c r="Y8" s="72">
        <v>500</v>
      </c>
      <c r="Z8" s="72">
        <v>300</v>
      </c>
      <c r="AA8" s="72">
        <v>200</v>
      </c>
      <c r="AB8" s="78">
        <v>200</v>
      </c>
      <c r="AC8" s="320">
        <f t="shared" si="4"/>
        <v>0</v>
      </c>
      <c r="AD8" s="334"/>
      <c r="AE8" s="334"/>
      <c r="AG8" s="334"/>
      <c r="AH8" s="334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331">
        <f t="shared" si="5"/>
        <v>0</v>
      </c>
      <c r="AT8" s="320">
        <f t="shared" si="6"/>
        <v>0</v>
      </c>
      <c r="AU8" s="320">
        <f t="shared" si="7"/>
        <v>4700</v>
      </c>
      <c r="AV8" s="86">
        <f>VLOOKUP(B8,'[5]2025.08'!$B:$Q,16,0)</f>
        <v>549.9</v>
      </c>
      <c r="AW8" s="334">
        <f>VLOOKUP(B8,'[5]2025.08'!$B:$T,19,0)</f>
        <v>215</v>
      </c>
      <c r="AX8" s="334"/>
      <c r="AY8" s="334"/>
      <c r="AZ8" s="334"/>
      <c r="BA8" s="320">
        <f t="shared" si="8"/>
        <v>3935.1</v>
      </c>
      <c r="BB8" s="93"/>
      <c r="BC8" s="94"/>
      <c r="BD8" s="310" t="str">
        <f t="shared" si="9"/>
        <v>正确</v>
      </c>
    </row>
    <row r="9" s="1" customFormat="1" ht="33" customHeight="1" spans="1:56">
      <c r="A9" s="289">
        <f t="shared" si="1"/>
        <v>5</v>
      </c>
      <c r="B9" s="383" t="s">
        <v>659</v>
      </c>
      <c r="C9" s="384" t="s">
        <v>254</v>
      </c>
      <c r="D9" s="382">
        <v>45778</v>
      </c>
      <c r="E9" s="383" t="s">
        <v>78</v>
      </c>
      <c r="F9" s="269">
        <f t="shared" si="2"/>
        <v>31</v>
      </c>
      <c r="G9" s="44" t="s">
        <v>79</v>
      </c>
      <c r="H9" s="41"/>
      <c r="I9" s="41"/>
      <c r="J9" s="41"/>
      <c r="L9" s="41"/>
      <c r="M9" s="41"/>
      <c r="N9" s="41"/>
      <c r="O9" s="56"/>
      <c r="P9" s="41"/>
      <c r="Q9" s="41"/>
      <c r="R9" s="41"/>
      <c r="S9" s="311">
        <f t="shared" si="3"/>
        <v>0</v>
      </c>
      <c r="T9" s="74"/>
      <c r="U9" s="313">
        <v>4300</v>
      </c>
      <c r="V9" s="71">
        <v>2500</v>
      </c>
      <c r="W9" s="72">
        <v>600</v>
      </c>
      <c r="X9" s="72">
        <v>400</v>
      </c>
      <c r="Y9" s="72">
        <v>250</v>
      </c>
      <c r="Z9" s="72">
        <v>200</v>
      </c>
      <c r="AA9" s="72">
        <v>200</v>
      </c>
      <c r="AB9" s="78">
        <v>150</v>
      </c>
      <c r="AC9" s="320">
        <f t="shared" si="4"/>
        <v>0</v>
      </c>
      <c r="AD9" s="86"/>
      <c r="AE9" s="334"/>
      <c r="AF9" s="334"/>
      <c r="AG9" s="334"/>
      <c r="AH9" s="334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331">
        <f t="shared" si="5"/>
        <v>0</v>
      </c>
      <c r="AT9" s="320">
        <f t="shared" si="6"/>
        <v>0</v>
      </c>
      <c r="AU9" s="320">
        <f t="shared" si="7"/>
        <v>4300</v>
      </c>
      <c r="AV9" s="86"/>
      <c r="AW9" s="334">
        <f>VLOOKUP(B9,'[5]2025.08'!$B:$T,19,0)</f>
        <v>215</v>
      </c>
      <c r="AX9" s="334"/>
      <c r="AY9" s="334"/>
      <c r="AZ9" s="334"/>
      <c r="BA9" s="320">
        <f t="shared" si="8"/>
        <v>4085</v>
      </c>
      <c r="BB9" s="93"/>
      <c r="BC9" s="94"/>
      <c r="BD9" s="310" t="str">
        <f t="shared" si="9"/>
        <v>正确</v>
      </c>
    </row>
    <row r="10" s="1" customFormat="1" ht="33" customHeight="1" spans="1:56">
      <c r="A10" s="289">
        <f t="shared" si="1"/>
        <v>6</v>
      </c>
      <c r="B10" s="383" t="s">
        <v>660</v>
      </c>
      <c r="C10" s="384" t="s">
        <v>190</v>
      </c>
      <c r="D10" s="382">
        <v>45778</v>
      </c>
      <c r="E10" s="383" t="s">
        <v>78</v>
      </c>
      <c r="F10" s="269">
        <f t="shared" si="2"/>
        <v>31</v>
      </c>
      <c r="G10" s="44" t="s">
        <v>79</v>
      </c>
      <c r="H10" s="41"/>
      <c r="I10" s="41"/>
      <c r="J10" s="41"/>
      <c r="K10" s="41"/>
      <c r="L10" s="41"/>
      <c r="M10" s="41"/>
      <c r="N10" s="41"/>
      <c r="O10" s="57"/>
      <c r="P10" s="41"/>
      <c r="Q10" s="41"/>
      <c r="R10" s="41"/>
      <c r="S10" s="311">
        <f t="shared" si="3"/>
        <v>0</v>
      </c>
      <c r="T10" s="74"/>
      <c r="U10" s="313">
        <v>2950</v>
      </c>
      <c r="V10" s="71">
        <v>2000</v>
      </c>
      <c r="W10" s="72">
        <v>250</v>
      </c>
      <c r="X10" s="72">
        <v>200</v>
      </c>
      <c r="Y10" s="72">
        <v>150</v>
      </c>
      <c r="Z10" s="72">
        <v>100</v>
      </c>
      <c r="AA10" s="72">
        <v>150</v>
      </c>
      <c r="AB10" s="78">
        <v>100</v>
      </c>
      <c r="AC10" s="320">
        <f t="shared" si="4"/>
        <v>0</v>
      </c>
      <c r="AD10" s="86"/>
      <c r="AE10" s="334"/>
      <c r="AF10" s="334"/>
      <c r="AG10" s="334"/>
      <c r="AH10" s="334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331">
        <f t="shared" si="5"/>
        <v>0</v>
      </c>
      <c r="AT10" s="320">
        <f t="shared" si="6"/>
        <v>0</v>
      </c>
      <c r="AU10" s="320">
        <f t="shared" si="7"/>
        <v>2950</v>
      </c>
      <c r="AV10" s="86">
        <f>VLOOKUP(B10,'[5]2025.08'!$B:$Q,16,0)</f>
        <v>549.9</v>
      </c>
      <c r="AW10" s="334"/>
      <c r="AX10" s="334"/>
      <c r="AY10" s="334"/>
      <c r="AZ10" s="334"/>
      <c r="BA10" s="320">
        <f t="shared" si="8"/>
        <v>2400.1</v>
      </c>
      <c r="BB10" s="93"/>
      <c r="BC10" s="94"/>
      <c r="BD10" s="310" t="str">
        <f t="shared" si="9"/>
        <v>正确</v>
      </c>
    </row>
    <row r="11" s="1" customFormat="1" ht="33" customHeight="1" spans="1:56">
      <c r="A11" s="289">
        <f t="shared" si="1"/>
        <v>7</v>
      </c>
      <c r="B11" s="385" t="s">
        <v>661</v>
      </c>
      <c r="C11" s="384" t="s">
        <v>190</v>
      </c>
      <c r="D11" s="50">
        <v>45778</v>
      </c>
      <c r="E11" s="383" t="s">
        <v>78</v>
      </c>
      <c r="F11" s="269">
        <f t="shared" si="2"/>
        <v>31</v>
      </c>
      <c r="G11" s="44" t="s">
        <v>79</v>
      </c>
      <c r="H11" s="41"/>
      <c r="I11" s="41"/>
      <c r="J11" s="41"/>
      <c r="K11" s="41"/>
      <c r="L11" s="41">
        <v>5</v>
      </c>
      <c r="M11" s="41"/>
      <c r="N11" s="41"/>
      <c r="O11" s="41"/>
      <c r="P11" s="41"/>
      <c r="Q11" s="41"/>
      <c r="R11" s="41"/>
      <c r="S11" s="311">
        <f t="shared" si="3"/>
        <v>0</v>
      </c>
      <c r="T11" s="74" t="s">
        <v>662</v>
      </c>
      <c r="U11" s="313">
        <v>2950</v>
      </c>
      <c r="V11" s="71">
        <v>2000</v>
      </c>
      <c r="W11" s="72">
        <v>250</v>
      </c>
      <c r="X11" s="72">
        <v>200</v>
      </c>
      <c r="Y11" s="72">
        <v>150</v>
      </c>
      <c r="Z11" s="72">
        <v>100</v>
      </c>
      <c r="AA11" s="72">
        <v>150</v>
      </c>
      <c r="AB11" s="78">
        <v>100</v>
      </c>
      <c r="AC11" s="320">
        <f t="shared" si="4"/>
        <v>0</v>
      </c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331">
        <f t="shared" si="5"/>
        <v>0</v>
      </c>
      <c r="AT11" s="320">
        <f t="shared" si="6"/>
        <v>475.806451612903</v>
      </c>
      <c r="AU11" s="320">
        <f t="shared" si="7"/>
        <v>2474.19</v>
      </c>
      <c r="AV11" s="86">
        <f>VLOOKUP(B11,'[5]2025.08'!$B:$Q,16,0)</f>
        <v>549.9</v>
      </c>
      <c r="AW11" s="334"/>
      <c r="AX11" s="334"/>
      <c r="AY11" s="334"/>
      <c r="AZ11" s="334"/>
      <c r="BA11" s="320">
        <f t="shared" si="8"/>
        <v>1924.29</v>
      </c>
      <c r="BB11" s="93"/>
      <c r="BC11" s="94"/>
      <c r="BD11" s="310" t="str">
        <f t="shared" si="9"/>
        <v>正确</v>
      </c>
    </row>
    <row r="12" s="1" customFormat="1" ht="33" customHeight="1" spans="1:56">
      <c r="A12" s="289">
        <f t="shared" si="1"/>
        <v>8</v>
      </c>
      <c r="B12" s="286" t="s">
        <v>663</v>
      </c>
      <c r="C12" s="384" t="s">
        <v>190</v>
      </c>
      <c r="D12" s="50">
        <v>45778</v>
      </c>
      <c r="E12" s="386" t="s">
        <v>78</v>
      </c>
      <c r="F12" s="269">
        <f t="shared" si="2"/>
        <v>31</v>
      </c>
      <c r="G12" s="44" t="s">
        <v>79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11">
        <f t="shared" si="3"/>
        <v>0</v>
      </c>
      <c r="T12" s="74"/>
      <c r="U12" s="313">
        <v>2950</v>
      </c>
      <c r="V12" s="71">
        <v>2000</v>
      </c>
      <c r="W12" s="72">
        <v>250</v>
      </c>
      <c r="X12" s="72">
        <v>200</v>
      </c>
      <c r="Y12" s="72">
        <v>150</v>
      </c>
      <c r="Z12" s="72">
        <v>100</v>
      </c>
      <c r="AA12" s="72">
        <v>150</v>
      </c>
      <c r="AB12" s="78">
        <v>100</v>
      </c>
      <c r="AC12" s="320">
        <f t="shared" si="4"/>
        <v>0</v>
      </c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331">
        <f t="shared" si="5"/>
        <v>0</v>
      </c>
      <c r="AT12" s="320">
        <f t="shared" si="6"/>
        <v>0</v>
      </c>
      <c r="AU12" s="320">
        <f t="shared" si="7"/>
        <v>2950</v>
      </c>
      <c r="AV12" s="86"/>
      <c r="AW12" s="334"/>
      <c r="AX12" s="334"/>
      <c r="AY12" s="334"/>
      <c r="AZ12" s="334"/>
      <c r="BA12" s="320">
        <f t="shared" si="8"/>
        <v>2950</v>
      </c>
      <c r="BB12" s="93"/>
      <c r="BC12" s="94"/>
      <c r="BD12" s="310" t="str">
        <f t="shared" si="9"/>
        <v>正确</v>
      </c>
    </row>
    <row r="13" s="1" customFormat="1" ht="33" customHeight="1" spans="1:56">
      <c r="A13" s="289">
        <f t="shared" si="1"/>
        <v>9</v>
      </c>
      <c r="B13" s="387" t="s">
        <v>664</v>
      </c>
      <c r="C13" s="384" t="s">
        <v>190</v>
      </c>
      <c r="D13" s="50">
        <v>45778</v>
      </c>
      <c r="E13" s="386" t="s">
        <v>78</v>
      </c>
      <c r="F13" s="269">
        <f t="shared" si="2"/>
        <v>31</v>
      </c>
      <c r="G13" s="44" t="s">
        <v>79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11">
        <f t="shared" si="3"/>
        <v>0</v>
      </c>
      <c r="T13" s="74"/>
      <c r="U13" s="313">
        <v>2950</v>
      </c>
      <c r="V13" s="71">
        <v>2000</v>
      </c>
      <c r="W13" s="72">
        <v>250</v>
      </c>
      <c r="X13" s="72">
        <v>200</v>
      </c>
      <c r="Y13" s="72">
        <v>150</v>
      </c>
      <c r="Z13" s="72">
        <v>100</v>
      </c>
      <c r="AA13" s="72">
        <v>150</v>
      </c>
      <c r="AB13" s="78">
        <v>100</v>
      </c>
      <c r="AC13" s="320">
        <f t="shared" si="4"/>
        <v>0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331">
        <f t="shared" si="5"/>
        <v>0</v>
      </c>
      <c r="AT13" s="320">
        <f t="shared" si="6"/>
        <v>0</v>
      </c>
      <c r="AU13" s="320">
        <f t="shared" si="7"/>
        <v>2950</v>
      </c>
      <c r="AV13" s="86"/>
      <c r="AW13" s="334"/>
      <c r="AX13" s="334"/>
      <c r="AY13" s="334"/>
      <c r="AZ13" s="334"/>
      <c r="BA13" s="320">
        <f t="shared" si="8"/>
        <v>2950</v>
      </c>
      <c r="BB13" s="93"/>
      <c r="BC13" s="94"/>
      <c r="BD13" s="310" t="str">
        <f t="shared" si="9"/>
        <v>正确</v>
      </c>
    </row>
    <row r="14" s="1" customFormat="1" ht="33" customHeight="1" spans="1:56">
      <c r="A14" s="289">
        <f t="shared" si="1"/>
        <v>10</v>
      </c>
      <c r="B14" s="388" t="s">
        <v>665</v>
      </c>
      <c r="C14" s="384" t="s">
        <v>190</v>
      </c>
      <c r="D14" s="50">
        <v>45852</v>
      </c>
      <c r="E14" s="389" t="s">
        <v>116</v>
      </c>
      <c r="F14" s="269">
        <f t="shared" si="2"/>
        <v>31</v>
      </c>
      <c r="G14" s="44" t="s">
        <v>79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11">
        <f t="shared" si="3"/>
        <v>0</v>
      </c>
      <c r="T14" s="74"/>
      <c r="U14" s="313" t="s">
        <v>136</v>
      </c>
      <c r="V14" s="71">
        <v>2000</v>
      </c>
      <c r="W14" s="72">
        <v>250</v>
      </c>
      <c r="X14" s="72">
        <v>400</v>
      </c>
      <c r="Y14" s="72">
        <v>150</v>
      </c>
      <c r="Z14" s="72">
        <v>100</v>
      </c>
      <c r="AA14" s="72">
        <v>200</v>
      </c>
      <c r="AB14" s="78">
        <v>100</v>
      </c>
      <c r="AC14" s="320">
        <f t="shared" si="4"/>
        <v>0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331">
        <f t="shared" si="5"/>
        <v>0</v>
      </c>
      <c r="AT14" s="320">
        <f t="shared" si="6"/>
        <v>0</v>
      </c>
      <c r="AU14" s="320">
        <f t="shared" si="7"/>
        <v>3200</v>
      </c>
      <c r="AV14" s="86"/>
      <c r="AW14" s="334"/>
      <c r="AX14" s="334"/>
      <c r="AY14" s="334"/>
      <c r="AZ14" s="334"/>
      <c r="BA14" s="320">
        <f t="shared" si="8"/>
        <v>3200</v>
      </c>
      <c r="BB14" s="93"/>
      <c r="BC14" s="94"/>
      <c r="BD14" s="310" t="str">
        <f t="shared" si="9"/>
        <v>正确</v>
      </c>
    </row>
    <row r="15" s="1" customFormat="1" ht="33" customHeight="1" spans="1:56">
      <c r="A15" s="289">
        <f t="shared" si="1"/>
        <v>11</v>
      </c>
      <c r="B15" s="286" t="s">
        <v>666</v>
      </c>
      <c r="C15" s="381" t="s">
        <v>132</v>
      </c>
      <c r="D15" s="50">
        <v>45778</v>
      </c>
      <c r="E15" s="386" t="s">
        <v>78</v>
      </c>
      <c r="F15" s="269">
        <f t="shared" si="2"/>
        <v>31</v>
      </c>
      <c r="G15" s="44" t="s">
        <v>79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11">
        <f t="shared" si="3"/>
        <v>0</v>
      </c>
      <c r="T15" s="74"/>
      <c r="U15" s="313">
        <v>4050</v>
      </c>
      <c r="V15" s="71">
        <v>2700</v>
      </c>
      <c r="W15" s="72">
        <v>500</v>
      </c>
      <c r="X15" s="72">
        <v>200</v>
      </c>
      <c r="Y15" s="72">
        <v>200</v>
      </c>
      <c r="Z15" s="72">
        <v>200</v>
      </c>
      <c r="AA15" s="72">
        <v>150</v>
      </c>
      <c r="AB15" s="78">
        <v>100</v>
      </c>
      <c r="AC15" s="320">
        <f t="shared" si="4"/>
        <v>0</v>
      </c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331">
        <f t="shared" si="5"/>
        <v>0</v>
      </c>
      <c r="AT15" s="320">
        <f t="shared" si="6"/>
        <v>0</v>
      </c>
      <c r="AU15" s="320">
        <f t="shared" si="7"/>
        <v>4050</v>
      </c>
      <c r="AV15" s="86"/>
      <c r="AW15" s="334"/>
      <c r="AX15" s="334"/>
      <c r="AY15" s="334"/>
      <c r="AZ15" s="334"/>
      <c r="BA15" s="320">
        <f t="shared" si="8"/>
        <v>4050</v>
      </c>
      <c r="BB15" s="93"/>
      <c r="BC15" s="94"/>
      <c r="BD15" s="310" t="str">
        <f t="shared" si="9"/>
        <v>正确</v>
      </c>
    </row>
    <row r="16" s="1" customFormat="1" ht="33" customHeight="1" spans="1:56">
      <c r="A16" s="289">
        <f t="shared" si="1"/>
        <v>12</v>
      </c>
      <c r="B16" s="286" t="s">
        <v>667</v>
      </c>
      <c r="C16" s="381" t="s">
        <v>132</v>
      </c>
      <c r="D16" s="50">
        <v>45778</v>
      </c>
      <c r="E16" s="386" t="s">
        <v>78</v>
      </c>
      <c r="F16" s="269">
        <f t="shared" si="2"/>
        <v>31</v>
      </c>
      <c r="G16" s="44" t="s">
        <v>79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11">
        <f t="shared" si="3"/>
        <v>0</v>
      </c>
      <c r="T16" s="74"/>
      <c r="U16" s="313">
        <v>4000</v>
      </c>
      <c r="V16" s="71">
        <v>2700</v>
      </c>
      <c r="W16" s="72">
        <v>500</v>
      </c>
      <c r="X16" s="72">
        <v>200</v>
      </c>
      <c r="Y16" s="72">
        <v>200</v>
      </c>
      <c r="Z16" s="72">
        <v>200</v>
      </c>
      <c r="AA16" s="72">
        <v>100</v>
      </c>
      <c r="AB16" s="78">
        <v>100</v>
      </c>
      <c r="AC16" s="320">
        <f t="shared" si="4"/>
        <v>0</v>
      </c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331">
        <f t="shared" si="5"/>
        <v>0</v>
      </c>
      <c r="AT16" s="320">
        <f t="shared" si="6"/>
        <v>0</v>
      </c>
      <c r="AU16" s="320">
        <f t="shared" si="7"/>
        <v>4000</v>
      </c>
      <c r="AV16" s="86"/>
      <c r="AW16" s="334"/>
      <c r="AX16" s="334"/>
      <c r="AY16" s="334"/>
      <c r="AZ16" s="334"/>
      <c r="BA16" s="320">
        <f t="shared" si="8"/>
        <v>4000</v>
      </c>
      <c r="BB16" s="93"/>
      <c r="BC16" s="94"/>
      <c r="BD16" s="310" t="str">
        <f t="shared" si="9"/>
        <v>正确</v>
      </c>
    </row>
    <row r="17" s="1" customFormat="1" ht="33" customHeight="1" spans="1:56">
      <c r="A17" s="289">
        <f t="shared" si="1"/>
        <v>13</v>
      </c>
      <c r="B17" s="286" t="s">
        <v>668</v>
      </c>
      <c r="C17" s="381" t="s">
        <v>132</v>
      </c>
      <c r="D17" s="50">
        <v>45778</v>
      </c>
      <c r="E17" s="386" t="s">
        <v>78</v>
      </c>
      <c r="F17" s="269">
        <f t="shared" si="2"/>
        <v>31</v>
      </c>
      <c r="G17" s="44" t="s">
        <v>79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11">
        <f t="shared" si="3"/>
        <v>0</v>
      </c>
      <c r="T17" s="74"/>
      <c r="U17" s="313">
        <v>3800</v>
      </c>
      <c r="V17" s="71">
        <v>2500</v>
      </c>
      <c r="W17" s="72">
        <v>500</v>
      </c>
      <c r="X17" s="72">
        <v>200</v>
      </c>
      <c r="Y17" s="72">
        <v>200</v>
      </c>
      <c r="Z17" s="72">
        <v>200</v>
      </c>
      <c r="AA17" s="72">
        <v>100</v>
      </c>
      <c r="AB17" s="78">
        <v>100</v>
      </c>
      <c r="AC17" s="320">
        <f t="shared" si="4"/>
        <v>0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331">
        <f t="shared" si="5"/>
        <v>0</v>
      </c>
      <c r="AT17" s="320">
        <f t="shared" si="6"/>
        <v>0</v>
      </c>
      <c r="AU17" s="320">
        <f t="shared" si="7"/>
        <v>3800</v>
      </c>
      <c r="AV17" s="86"/>
      <c r="AW17" s="334"/>
      <c r="AX17" s="334"/>
      <c r="AY17" s="334"/>
      <c r="AZ17" s="334"/>
      <c r="BA17" s="320">
        <f t="shared" si="8"/>
        <v>3800</v>
      </c>
      <c r="BB17" s="93"/>
      <c r="BC17" s="94"/>
      <c r="BD17" s="310" t="str">
        <f t="shared" si="9"/>
        <v>正确</v>
      </c>
    </row>
    <row r="18" s="1" customFormat="1" ht="33" customHeight="1" spans="1:56">
      <c r="A18" s="289">
        <f t="shared" si="1"/>
        <v>14</v>
      </c>
      <c r="B18" s="390" t="s">
        <v>669</v>
      </c>
      <c r="C18" s="391" t="s">
        <v>203</v>
      </c>
      <c r="D18" s="50">
        <v>45778</v>
      </c>
      <c r="E18" s="386" t="s">
        <v>78</v>
      </c>
      <c r="F18" s="269">
        <f t="shared" si="2"/>
        <v>31</v>
      </c>
      <c r="G18" s="44" t="s">
        <v>79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11">
        <f t="shared" si="3"/>
        <v>0</v>
      </c>
      <c r="T18" s="74"/>
      <c r="U18" s="313">
        <v>3800</v>
      </c>
      <c r="V18" s="71">
        <v>2500</v>
      </c>
      <c r="W18" s="72">
        <v>300</v>
      </c>
      <c r="X18" s="72">
        <v>200</v>
      </c>
      <c r="Y18" s="72">
        <v>300</v>
      </c>
      <c r="Z18" s="72">
        <v>150</v>
      </c>
      <c r="AA18" s="72">
        <v>200</v>
      </c>
      <c r="AB18" s="78">
        <v>150</v>
      </c>
      <c r="AC18" s="320">
        <f t="shared" si="4"/>
        <v>0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331">
        <f t="shared" si="5"/>
        <v>0</v>
      </c>
      <c r="AT18" s="320">
        <f t="shared" si="6"/>
        <v>0</v>
      </c>
      <c r="AU18" s="320">
        <f t="shared" si="7"/>
        <v>3800</v>
      </c>
      <c r="AV18" s="86"/>
      <c r="AW18" s="334"/>
      <c r="AX18" s="334"/>
      <c r="AY18" s="334"/>
      <c r="AZ18" s="334"/>
      <c r="BA18" s="320">
        <f t="shared" si="8"/>
        <v>3800</v>
      </c>
      <c r="BB18" s="93"/>
      <c r="BC18" s="94"/>
      <c r="BD18" s="310" t="str">
        <f t="shared" si="9"/>
        <v>正确</v>
      </c>
    </row>
    <row r="19" s="1" customFormat="1" ht="33" customHeight="1" spans="1:56">
      <c r="A19" s="289">
        <f t="shared" si="1"/>
        <v>15</v>
      </c>
      <c r="B19" s="390" t="s">
        <v>670</v>
      </c>
      <c r="C19" s="391" t="s">
        <v>203</v>
      </c>
      <c r="D19" s="50">
        <v>45789</v>
      </c>
      <c r="E19" s="386" t="s">
        <v>78</v>
      </c>
      <c r="F19" s="269">
        <f t="shared" si="2"/>
        <v>31</v>
      </c>
      <c r="G19" s="44" t="s">
        <v>79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11">
        <f t="shared" si="3"/>
        <v>0</v>
      </c>
      <c r="T19" s="74"/>
      <c r="U19" s="313">
        <v>3800</v>
      </c>
      <c r="V19" s="71">
        <v>2500</v>
      </c>
      <c r="W19" s="72">
        <v>300</v>
      </c>
      <c r="X19" s="72">
        <v>200</v>
      </c>
      <c r="Y19" s="72">
        <v>300</v>
      </c>
      <c r="Z19" s="72">
        <v>150</v>
      </c>
      <c r="AA19" s="72">
        <v>200</v>
      </c>
      <c r="AB19" s="78">
        <v>150</v>
      </c>
      <c r="AC19" s="320">
        <f t="shared" si="4"/>
        <v>0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331">
        <f t="shared" si="5"/>
        <v>0</v>
      </c>
      <c r="AT19" s="320">
        <f t="shared" si="6"/>
        <v>0</v>
      </c>
      <c r="AU19" s="320">
        <f t="shared" si="7"/>
        <v>3800</v>
      </c>
      <c r="AV19" s="86"/>
      <c r="AW19" s="334"/>
      <c r="AX19" s="334"/>
      <c r="AY19" s="334"/>
      <c r="AZ19" s="334"/>
      <c r="BA19" s="320">
        <f t="shared" si="8"/>
        <v>3800</v>
      </c>
      <c r="BB19" s="93"/>
      <c r="BC19" s="94"/>
      <c r="BD19" s="310" t="str">
        <f t="shared" si="9"/>
        <v>正确</v>
      </c>
    </row>
    <row r="20" s="1" customFormat="1" ht="58" customHeight="1" spans="1:56">
      <c r="A20" s="289">
        <f t="shared" si="1"/>
        <v>16</v>
      </c>
      <c r="B20" s="392" t="s">
        <v>671</v>
      </c>
      <c r="C20" s="391" t="s">
        <v>203</v>
      </c>
      <c r="D20" s="50">
        <v>45803</v>
      </c>
      <c r="E20" s="393" t="s">
        <v>265</v>
      </c>
      <c r="F20" s="269">
        <f t="shared" si="2"/>
        <v>31</v>
      </c>
      <c r="G20" s="44" t="s">
        <v>79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11">
        <f t="shared" si="3"/>
        <v>0</v>
      </c>
      <c r="T20" s="353" t="s">
        <v>672</v>
      </c>
      <c r="U20" s="313">
        <v>3800</v>
      </c>
      <c r="V20" s="71">
        <v>2500</v>
      </c>
      <c r="W20" s="72">
        <v>300</v>
      </c>
      <c r="X20" s="72">
        <v>200</v>
      </c>
      <c r="Y20" s="72">
        <v>300</v>
      </c>
      <c r="Z20" s="72">
        <v>150</v>
      </c>
      <c r="AA20" s="72">
        <v>200</v>
      </c>
      <c r="AB20" s="78">
        <v>150</v>
      </c>
      <c r="AC20" s="320">
        <f t="shared" si="4"/>
        <v>0</v>
      </c>
      <c r="AD20" s="78"/>
      <c r="AE20" s="78"/>
      <c r="AF20" s="78"/>
      <c r="AG20" s="78"/>
      <c r="AH20" s="78"/>
      <c r="AI20" s="78">
        <f>3800/30*9</f>
        <v>1140</v>
      </c>
      <c r="AJ20" s="78"/>
      <c r="AK20" s="78"/>
      <c r="AL20" s="78"/>
      <c r="AM20" s="78"/>
      <c r="AN20" s="78"/>
      <c r="AO20" s="78"/>
      <c r="AP20" s="78"/>
      <c r="AQ20" s="78"/>
      <c r="AR20" s="78"/>
      <c r="AS20" s="331">
        <f t="shared" si="5"/>
        <v>0</v>
      </c>
      <c r="AT20" s="320">
        <f t="shared" si="6"/>
        <v>0</v>
      </c>
      <c r="AU20" s="320">
        <f t="shared" si="7"/>
        <v>4940</v>
      </c>
      <c r="AV20" s="86"/>
      <c r="AW20" s="334"/>
      <c r="AX20" s="334"/>
      <c r="AY20" s="334"/>
      <c r="AZ20" s="334"/>
      <c r="BA20" s="320">
        <f t="shared" si="8"/>
        <v>4940</v>
      </c>
      <c r="BB20" s="93"/>
      <c r="BC20" s="353" t="s">
        <v>672</v>
      </c>
      <c r="BD20" s="310" t="str">
        <f t="shared" si="9"/>
        <v>正确</v>
      </c>
    </row>
    <row r="21" s="1" customFormat="1" ht="33" customHeight="1" spans="1:56">
      <c r="A21" s="289">
        <f t="shared" si="1"/>
        <v>17</v>
      </c>
      <c r="B21" s="286"/>
      <c r="C21" s="49"/>
      <c r="D21" s="50"/>
      <c r="E21" s="286"/>
      <c r="F21" s="269">
        <f t="shared" si="2"/>
        <v>31</v>
      </c>
      <c r="G21" s="44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11">
        <f t="shared" si="3"/>
        <v>0</v>
      </c>
      <c r="T21" s="74"/>
      <c r="U21" s="313"/>
      <c r="V21" s="71"/>
      <c r="W21" s="72"/>
      <c r="X21" s="72"/>
      <c r="Y21" s="72"/>
      <c r="Z21" s="72"/>
      <c r="AA21" s="72"/>
      <c r="AB21" s="78"/>
      <c r="AC21" s="320">
        <f t="shared" si="4"/>
        <v>0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331">
        <f t="shared" si="5"/>
        <v>0</v>
      </c>
      <c r="AT21" s="320">
        <f t="shared" si="6"/>
        <v>0</v>
      </c>
      <c r="AU21" s="320">
        <f t="shared" si="7"/>
        <v>0</v>
      </c>
      <c r="AV21" s="86"/>
      <c r="AW21" s="334"/>
      <c r="AX21" s="334"/>
      <c r="AY21" s="334"/>
      <c r="AZ21" s="334"/>
      <c r="BA21" s="320">
        <f t="shared" si="8"/>
        <v>0</v>
      </c>
      <c r="BB21" s="93"/>
      <c r="BC21" s="94"/>
      <c r="BD21" s="310" t="str">
        <f t="shared" si="9"/>
        <v>正确</v>
      </c>
    </row>
    <row r="22" s="1" customFormat="1" ht="33" customHeight="1" spans="1:56">
      <c r="A22" s="289">
        <f t="shared" si="1"/>
        <v>18</v>
      </c>
      <c r="B22" s="286"/>
      <c r="C22" s="49"/>
      <c r="D22" s="50"/>
      <c r="E22" s="286"/>
      <c r="F22" s="269">
        <f t="shared" si="2"/>
        <v>31</v>
      </c>
      <c r="G22" s="44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11">
        <f t="shared" si="3"/>
        <v>0</v>
      </c>
      <c r="T22" s="74"/>
      <c r="U22" s="313"/>
      <c r="V22" s="71"/>
      <c r="W22" s="72"/>
      <c r="X22" s="72"/>
      <c r="Y22" s="72"/>
      <c r="Z22" s="72"/>
      <c r="AA22" s="72"/>
      <c r="AB22" s="78"/>
      <c r="AC22" s="320">
        <f t="shared" si="4"/>
        <v>0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331">
        <f t="shared" si="5"/>
        <v>0</v>
      </c>
      <c r="AT22" s="320">
        <f t="shared" si="6"/>
        <v>0</v>
      </c>
      <c r="AU22" s="320">
        <f t="shared" si="7"/>
        <v>0</v>
      </c>
      <c r="AV22" s="86"/>
      <c r="AW22" s="334"/>
      <c r="AX22" s="334"/>
      <c r="AY22" s="334"/>
      <c r="AZ22" s="334"/>
      <c r="BA22" s="320">
        <f t="shared" si="8"/>
        <v>0</v>
      </c>
      <c r="BB22" s="93"/>
      <c r="BC22" s="94"/>
      <c r="BD22" s="310" t="str">
        <f t="shared" si="9"/>
        <v>正确</v>
      </c>
    </row>
    <row r="23" s="1" customFormat="1" ht="33" customHeight="1" spans="1:56">
      <c r="A23" s="289">
        <f t="shared" si="1"/>
        <v>19</v>
      </c>
      <c r="B23" s="286"/>
      <c r="C23" s="49"/>
      <c r="D23" s="50"/>
      <c r="E23" s="286"/>
      <c r="F23" s="269">
        <f t="shared" si="2"/>
        <v>31</v>
      </c>
      <c r="G23" s="44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311">
        <f t="shared" si="3"/>
        <v>0</v>
      </c>
      <c r="T23" s="74"/>
      <c r="U23" s="313"/>
      <c r="V23" s="71"/>
      <c r="W23" s="72"/>
      <c r="X23" s="72"/>
      <c r="Y23" s="72"/>
      <c r="Z23" s="72"/>
      <c r="AA23" s="72"/>
      <c r="AB23" s="78"/>
      <c r="AC23" s="320">
        <f t="shared" si="4"/>
        <v>0</v>
      </c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331">
        <f t="shared" si="5"/>
        <v>0</v>
      </c>
      <c r="AT23" s="320">
        <f t="shared" si="6"/>
        <v>0</v>
      </c>
      <c r="AU23" s="320">
        <f t="shared" si="7"/>
        <v>0</v>
      </c>
      <c r="AV23" s="86"/>
      <c r="AW23" s="334"/>
      <c r="AX23" s="334"/>
      <c r="AY23" s="334"/>
      <c r="AZ23" s="334"/>
      <c r="BA23" s="320">
        <f t="shared" si="8"/>
        <v>0</v>
      </c>
      <c r="BB23" s="93"/>
      <c r="BC23" s="94"/>
      <c r="BD23" s="310" t="str">
        <f t="shared" si="9"/>
        <v>正确</v>
      </c>
    </row>
    <row r="24" s="1" customFormat="1" ht="33" customHeight="1" spans="1:56">
      <c r="A24" s="289">
        <f t="shared" si="1"/>
        <v>20</v>
      </c>
      <c r="B24" s="286"/>
      <c r="C24" s="49"/>
      <c r="D24" s="50"/>
      <c r="E24" s="286"/>
      <c r="F24" s="269">
        <f t="shared" si="2"/>
        <v>31</v>
      </c>
      <c r="G24" s="44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311">
        <f t="shared" si="3"/>
        <v>0</v>
      </c>
      <c r="T24" s="74"/>
      <c r="U24" s="313"/>
      <c r="V24" s="71"/>
      <c r="W24" s="72"/>
      <c r="X24" s="72"/>
      <c r="Y24" s="72"/>
      <c r="Z24" s="72"/>
      <c r="AA24" s="72"/>
      <c r="AB24" s="78"/>
      <c r="AC24" s="320">
        <f t="shared" si="4"/>
        <v>0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331">
        <f t="shared" si="5"/>
        <v>0</v>
      </c>
      <c r="AT24" s="320">
        <f t="shared" si="6"/>
        <v>0</v>
      </c>
      <c r="AU24" s="320">
        <f t="shared" si="7"/>
        <v>0</v>
      </c>
      <c r="AV24" s="86"/>
      <c r="AW24" s="334"/>
      <c r="AX24" s="334"/>
      <c r="AY24" s="334"/>
      <c r="AZ24" s="334"/>
      <c r="BA24" s="320">
        <f t="shared" si="8"/>
        <v>0</v>
      </c>
      <c r="BB24" s="93"/>
      <c r="BC24" s="94"/>
      <c r="BD24" s="310" t="str">
        <f t="shared" si="9"/>
        <v>正确</v>
      </c>
    </row>
    <row r="25" s="1" customFormat="1" ht="33" customHeight="1" spans="1:56">
      <c r="A25" s="289">
        <f t="shared" si="1"/>
        <v>21</v>
      </c>
      <c r="B25" s="286"/>
      <c r="C25" s="49"/>
      <c r="D25" s="50"/>
      <c r="E25" s="286"/>
      <c r="F25" s="269">
        <f t="shared" si="2"/>
        <v>31</v>
      </c>
      <c r="G25" s="44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11">
        <f t="shared" si="3"/>
        <v>0</v>
      </c>
      <c r="T25" s="74"/>
      <c r="U25" s="313"/>
      <c r="V25" s="71"/>
      <c r="W25" s="72"/>
      <c r="X25" s="72"/>
      <c r="Y25" s="72"/>
      <c r="Z25" s="72"/>
      <c r="AA25" s="72"/>
      <c r="AB25" s="78"/>
      <c r="AC25" s="320">
        <f t="shared" si="4"/>
        <v>0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331">
        <f t="shared" si="5"/>
        <v>0</v>
      </c>
      <c r="AT25" s="320">
        <f t="shared" si="6"/>
        <v>0</v>
      </c>
      <c r="AU25" s="320">
        <f t="shared" si="7"/>
        <v>0</v>
      </c>
      <c r="AV25" s="86"/>
      <c r="AW25" s="334"/>
      <c r="AX25" s="334"/>
      <c r="AY25" s="334"/>
      <c r="AZ25" s="334"/>
      <c r="BA25" s="320">
        <f t="shared" si="8"/>
        <v>0</v>
      </c>
      <c r="BB25" s="93"/>
      <c r="BC25" s="94"/>
      <c r="BD25" s="310" t="str">
        <f t="shared" si="9"/>
        <v>正确</v>
      </c>
    </row>
    <row r="26" s="1" customFormat="1" ht="33" customHeight="1" spans="1:56">
      <c r="A26" s="289">
        <f t="shared" si="1"/>
        <v>22</v>
      </c>
      <c r="B26" s="286"/>
      <c r="C26" s="49"/>
      <c r="D26" s="50"/>
      <c r="E26" s="286"/>
      <c r="F26" s="269">
        <f t="shared" si="2"/>
        <v>31</v>
      </c>
      <c r="G26" s="44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11">
        <f t="shared" si="3"/>
        <v>0</v>
      </c>
      <c r="T26" s="74"/>
      <c r="U26" s="313"/>
      <c r="V26" s="71"/>
      <c r="W26" s="72"/>
      <c r="X26" s="72"/>
      <c r="Y26" s="72"/>
      <c r="Z26" s="72"/>
      <c r="AA26" s="72"/>
      <c r="AB26" s="78"/>
      <c r="AC26" s="320">
        <f t="shared" si="4"/>
        <v>0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331">
        <f t="shared" si="5"/>
        <v>0</v>
      </c>
      <c r="AT26" s="320">
        <f t="shared" si="6"/>
        <v>0</v>
      </c>
      <c r="AU26" s="320">
        <f t="shared" si="7"/>
        <v>0</v>
      </c>
      <c r="AV26" s="86"/>
      <c r="AW26" s="334"/>
      <c r="AX26" s="334"/>
      <c r="AY26" s="334"/>
      <c r="AZ26" s="334"/>
      <c r="BA26" s="320">
        <f t="shared" si="8"/>
        <v>0</v>
      </c>
      <c r="BB26" s="93"/>
      <c r="BC26" s="94"/>
      <c r="BD26" s="310" t="str">
        <f t="shared" si="9"/>
        <v>正确</v>
      </c>
    </row>
    <row r="27" s="1" customFormat="1" ht="33" customHeight="1" spans="1:56">
      <c r="A27" s="289">
        <f t="shared" si="1"/>
        <v>23</v>
      </c>
      <c r="B27" s="286"/>
      <c r="C27" s="49"/>
      <c r="D27" s="50"/>
      <c r="E27" s="286"/>
      <c r="F27" s="269">
        <f t="shared" si="2"/>
        <v>31</v>
      </c>
      <c r="G27" s="44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311">
        <f t="shared" si="3"/>
        <v>0</v>
      </c>
      <c r="T27" s="74"/>
      <c r="U27" s="313"/>
      <c r="V27" s="71"/>
      <c r="W27" s="72"/>
      <c r="X27" s="72"/>
      <c r="Y27" s="72"/>
      <c r="Z27" s="72"/>
      <c r="AA27" s="72"/>
      <c r="AB27" s="78"/>
      <c r="AC27" s="320">
        <f t="shared" si="4"/>
        <v>0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331">
        <f t="shared" si="5"/>
        <v>0</v>
      </c>
      <c r="AT27" s="320">
        <f t="shared" si="6"/>
        <v>0</v>
      </c>
      <c r="AU27" s="320">
        <f t="shared" si="7"/>
        <v>0</v>
      </c>
      <c r="AV27" s="86"/>
      <c r="AW27" s="334"/>
      <c r="AX27" s="334"/>
      <c r="AY27" s="334"/>
      <c r="AZ27" s="334"/>
      <c r="BA27" s="320">
        <f t="shared" si="8"/>
        <v>0</v>
      </c>
      <c r="BB27" s="93"/>
      <c r="BC27" s="94"/>
      <c r="BD27" s="310" t="str">
        <f t="shared" si="9"/>
        <v>正确</v>
      </c>
    </row>
    <row r="28" s="1" customFormat="1" ht="33" customHeight="1" spans="1:56">
      <c r="A28" s="289">
        <f t="shared" si="1"/>
        <v>24</v>
      </c>
      <c r="B28" s="286"/>
      <c r="C28" s="49"/>
      <c r="D28" s="50"/>
      <c r="E28" s="286"/>
      <c r="F28" s="269">
        <f t="shared" si="2"/>
        <v>31</v>
      </c>
      <c r="G28" s="44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311">
        <f t="shared" si="3"/>
        <v>0</v>
      </c>
      <c r="T28" s="74"/>
      <c r="U28" s="313"/>
      <c r="V28" s="71"/>
      <c r="W28" s="72"/>
      <c r="X28" s="72"/>
      <c r="Y28" s="72"/>
      <c r="Z28" s="72"/>
      <c r="AA28" s="72"/>
      <c r="AB28" s="78"/>
      <c r="AC28" s="320">
        <f t="shared" si="4"/>
        <v>0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331">
        <f t="shared" si="5"/>
        <v>0</v>
      </c>
      <c r="AT28" s="320">
        <f t="shared" si="6"/>
        <v>0</v>
      </c>
      <c r="AU28" s="320">
        <f t="shared" si="7"/>
        <v>0</v>
      </c>
      <c r="AV28" s="86"/>
      <c r="AW28" s="334"/>
      <c r="AX28" s="334"/>
      <c r="AY28" s="334"/>
      <c r="AZ28" s="334"/>
      <c r="BA28" s="320">
        <f t="shared" si="8"/>
        <v>0</v>
      </c>
      <c r="BB28" s="93"/>
      <c r="BC28" s="94"/>
      <c r="BD28" s="310" t="str">
        <f t="shared" si="9"/>
        <v>正确</v>
      </c>
    </row>
    <row r="29" s="1" customFormat="1" ht="33" customHeight="1" spans="1:56">
      <c r="A29" s="289">
        <f t="shared" si="1"/>
        <v>25</v>
      </c>
      <c r="B29" s="286"/>
      <c r="C29" s="49"/>
      <c r="D29" s="50"/>
      <c r="E29" s="286"/>
      <c r="F29" s="269">
        <f t="shared" si="2"/>
        <v>31</v>
      </c>
      <c r="G29" s="44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311">
        <f t="shared" si="3"/>
        <v>0</v>
      </c>
      <c r="T29" s="74"/>
      <c r="U29" s="313"/>
      <c r="V29" s="71"/>
      <c r="W29" s="72"/>
      <c r="X29" s="72"/>
      <c r="Y29" s="72"/>
      <c r="Z29" s="72"/>
      <c r="AA29" s="72"/>
      <c r="AB29" s="78"/>
      <c r="AC29" s="320">
        <f t="shared" si="4"/>
        <v>0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331">
        <f t="shared" si="5"/>
        <v>0</v>
      </c>
      <c r="AT29" s="320">
        <f t="shared" si="6"/>
        <v>0</v>
      </c>
      <c r="AU29" s="320">
        <f t="shared" si="7"/>
        <v>0</v>
      </c>
      <c r="AV29" s="86"/>
      <c r="AW29" s="334"/>
      <c r="AX29" s="334"/>
      <c r="AY29" s="334"/>
      <c r="AZ29" s="334"/>
      <c r="BA29" s="320">
        <f t="shared" si="8"/>
        <v>0</v>
      </c>
      <c r="BB29" s="93"/>
      <c r="BC29" s="94"/>
      <c r="BD29" s="310" t="str">
        <f t="shared" si="9"/>
        <v>正确</v>
      </c>
    </row>
    <row r="30" s="1" customFormat="1" ht="33" customHeight="1" spans="1:56">
      <c r="A30" s="289">
        <f t="shared" si="1"/>
        <v>26</v>
      </c>
      <c r="B30" s="286"/>
      <c r="C30" s="49"/>
      <c r="D30" s="50"/>
      <c r="E30" s="286"/>
      <c r="F30" s="269">
        <f t="shared" si="2"/>
        <v>31</v>
      </c>
      <c r="G30" s="4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11">
        <f t="shared" si="3"/>
        <v>0</v>
      </c>
      <c r="T30" s="74"/>
      <c r="U30" s="313"/>
      <c r="V30" s="71"/>
      <c r="W30" s="72"/>
      <c r="X30" s="72"/>
      <c r="Y30" s="72"/>
      <c r="Z30" s="72"/>
      <c r="AA30" s="72"/>
      <c r="AB30" s="78"/>
      <c r="AC30" s="320">
        <f t="shared" si="4"/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331">
        <f t="shared" si="5"/>
        <v>0</v>
      </c>
      <c r="AT30" s="320">
        <f t="shared" si="6"/>
        <v>0</v>
      </c>
      <c r="AU30" s="320">
        <f t="shared" si="7"/>
        <v>0</v>
      </c>
      <c r="AV30" s="86"/>
      <c r="AW30" s="334"/>
      <c r="AX30" s="334"/>
      <c r="AY30" s="334"/>
      <c r="AZ30" s="334"/>
      <c r="BA30" s="320">
        <f t="shared" si="8"/>
        <v>0</v>
      </c>
      <c r="BB30" s="93"/>
      <c r="BC30" s="94"/>
      <c r="BD30" s="310" t="str">
        <f t="shared" si="9"/>
        <v>正确</v>
      </c>
    </row>
    <row r="31" s="1" customFormat="1" ht="33" customHeight="1" spans="1:56">
      <c r="A31" s="289">
        <f t="shared" si="1"/>
        <v>27</v>
      </c>
      <c r="B31" s="286"/>
      <c r="C31" s="49"/>
      <c r="D31" s="50"/>
      <c r="E31" s="286"/>
      <c r="F31" s="269">
        <f t="shared" si="2"/>
        <v>31</v>
      </c>
      <c r="G31" s="44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11">
        <f t="shared" si="3"/>
        <v>0</v>
      </c>
      <c r="T31" s="74"/>
      <c r="U31" s="313"/>
      <c r="V31" s="71"/>
      <c r="W31" s="72"/>
      <c r="X31" s="72"/>
      <c r="Y31" s="72"/>
      <c r="Z31" s="72"/>
      <c r="AA31" s="72"/>
      <c r="AB31" s="78"/>
      <c r="AC31" s="320">
        <f t="shared" si="4"/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331">
        <f t="shared" si="5"/>
        <v>0</v>
      </c>
      <c r="AT31" s="320">
        <f t="shared" si="6"/>
        <v>0</v>
      </c>
      <c r="AU31" s="320">
        <f t="shared" si="7"/>
        <v>0</v>
      </c>
      <c r="AV31" s="86"/>
      <c r="AW31" s="334"/>
      <c r="AX31" s="334"/>
      <c r="AY31" s="334"/>
      <c r="AZ31" s="334"/>
      <c r="BA31" s="320">
        <f t="shared" si="8"/>
        <v>0</v>
      </c>
      <c r="BB31" s="93"/>
      <c r="BC31" s="94"/>
      <c r="BD31" s="310" t="str">
        <f t="shared" si="9"/>
        <v>正确</v>
      </c>
    </row>
    <row r="32" s="1" customFormat="1" ht="33" customHeight="1" spans="1:56">
      <c r="A32" s="289">
        <f t="shared" si="1"/>
        <v>28</v>
      </c>
      <c r="B32" s="286"/>
      <c r="C32" s="49"/>
      <c r="D32" s="50"/>
      <c r="E32" s="286"/>
      <c r="F32" s="269">
        <f t="shared" si="2"/>
        <v>31</v>
      </c>
      <c r="G32" s="44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11">
        <f t="shared" si="3"/>
        <v>0</v>
      </c>
      <c r="T32" s="74"/>
      <c r="U32" s="313"/>
      <c r="V32" s="71"/>
      <c r="W32" s="72"/>
      <c r="X32" s="72"/>
      <c r="Y32" s="72"/>
      <c r="Z32" s="72"/>
      <c r="AA32" s="72"/>
      <c r="AB32" s="78"/>
      <c r="AC32" s="320">
        <f t="shared" si="4"/>
        <v>0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331">
        <f t="shared" si="5"/>
        <v>0</v>
      </c>
      <c r="AT32" s="320">
        <f t="shared" si="6"/>
        <v>0</v>
      </c>
      <c r="AU32" s="320">
        <f t="shared" si="7"/>
        <v>0</v>
      </c>
      <c r="AV32" s="86"/>
      <c r="AW32" s="334"/>
      <c r="AX32" s="334"/>
      <c r="AY32" s="334"/>
      <c r="AZ32" s="334"/>
      <c r="BA32" s="320">
        <f t="shared" si="8"/>
        <v>0</v>
      </c>
      <c r="BB32" s="93"/>
      <c r="BC32" s="94"/>
      <c r="BD32" s="310" t="str">
        <f t="shared" si="9"/>
        <v>正确</v>
      </c>
    </row>
    <row r="33" s="1" customFormat="1" ht="33" customHeight="1" spans="1:56">
      <c r="A33" s="289">
        <f t="shared" si="1"/>
        <v>29</v>
      </c>
      <c r="B33" s="286"/>
      <c r="C33" s="49"/>
      <c r="D33" s="50"/>
      <c r="E33" s="286"/>
      <c r="F33" s="269">
        <f t="shared" si="2"/>
        <v>31</v>
      </c>
      <c r="G33" s="44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11">
        <f t="shared" si="3"/>
        <v>0</v>
      </c>
      <c r="T33" s="74"/>
      <c r="U33" s="313"/>
      <c r="V33" s="71"/>
      <c r="W33" s="72"/>
      <c r="X33" s="72"/>
      <c r="Y33" s="72"/>
      <c r="Z33" s="72"/>
      <c r="AA33" s="72"/>
      <c r="AB33" s="78"/>
      <c r="AC33" s="320">
        <f t="shared" si="4"/>
        <v>0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331">
        <f t="shared" si="5"/>
        <v>0</v>
      </c>
      <c r="AT33" s="320">
        <f t="shared" si="6"/>
        <v>0</v>
      </c>
      <c r="AU33" s="320">
        <f t="shared" si="7"/>
        <v>0</v>
      </c>
      <c r="AV33" s="86"/>
      <c r="AW33" s="334"/>
      <c r="AX33" s="334"/>
      <c r="AY33" s="334"/>
      <c r="AZ33" s="334"/>
      <c r="BA33" s="320">
        <f t="shared" si="8"/>
        <v>0</v>
      </c>
      <c r="BB33" s="93"/>
      <c r="BC33" s="94"/>
      <c r="BD33" s="310" t="str">
        <f t="shared" si="9"/>
        <v>正确</v>
      </c>
    </row>
    <row r="34" s="1" customFormat="1" ht="33" customHeight="1" spans="1:56">
      <c r="A34" s="289">
        <f t="shared" si="1"/>
        <v>30</v>
      </c>
      <c r="B34" s="286"/>
      <c r="C34" s="49"/>
      <c r="D34" s="50"/>
      <c r="E34" s="286"/>
      <c r="F34" s="269">
        <f t="shared" si="2"/>
        <v>31</v>
      </c>
      <c r="G34" s="44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11">
        <f t="shared" si="3"/>
        <v>0</v>
      </c>
      <c r="T34" s="74"/>
      <c r="U34" s="313"/>
      <c r="V34" s="71"/>
      <c r="W34" s="72"/>
      <c r="X34" s="72"/>
      <c r="Y34" s="72"/>
      <c r="Z34" s="72"/>
      <c r="AA34" s="72"/>
      <c r="AB34" s="78"/>
      <c r="AC34" s="320">
        <f t="shared" si="4"/>
        <v>0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331">
        <f t="shared" si="5"/>
        <v>0</v>
      </c>
      <c r="AT34" s="320">
        <f t="shared" si="6"/>
        <v>0</v>
      </c>
      <c r="AU34" s="320">
        <f t="shared" si="7"/>
        <v>0</v>
      </c>
      <c r="AV34" s="86"/>
      <c r="AW34" s="334"/>
      <c r="AX34" s="334"/>
      <c r="AY34" s="334"/>
      <c r="AZ34" s="334"/>
      <c r="BA34" s="320">
        <f t="shared" si="8"/>
        <v>0</v>
      </c>
      <c r="BB34" s="93"/>
      <c r="BC34" s="94"/>
      <c r="BD34" s="310" t="str">
        <f t="shared" si="9"/>
        <v>正确</v>
      </c>
    </row>
    <row r="35" s="1" customFormat="1" ht="33" customHeight="1" spans="1:56">
      <c r="A35" s="289">
        <f t="shared" si="1"/>
        <v>31</v>
      </c>
      <c r="B35" s="286"/>
      <c r="C35" s="49"/>
      <c r="D35" s="50"/>
      <c r="E35" s="286"/>
      <c r="F35" s="269">
        <f t="shared" si="2"/>
        <v>31</v>
      </c>
      <c r="G35" s="44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11">
        <f t="shared" si="3"/>
        <v>0</v>
      </c>
      <c r="T35" s="74"/>
      <c r="U35" s="313"/>
      <c r="V35" s="71"/>
      <c r="W35" s="72"/>
      <c r="X35" s="72"/>
      <c r="Y35" s="72"/>
      <c r="Z35" s="72"/>
      <c r="AA35" s="72"/>
      <c r="AB35" s="78"/>
      <c r="AC35" s="320">
        <f t="shared" si="4"/>
        <v>0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331">
        <f t="shared" si="5"/>
        <v>0</v>
      </c>
      <c r="AT35" s="320">
        <f t="shared" si="6"/>
        <v>0</v>
      </c>
      <c r="AU35" s="320">
        <f t="shared" si="7"/>
        <v>0</v>
      </c>
      <c r="AV35" s="86"/>
      <c r="AW35" s="334"/>
      <c r="AX35" s="334"/>
      <c r="AY35" s="334"/>
      <c r="AZ35" s="334"/>
      <c r="BA35" s="320">
        <f t="shared" si="8"/>
        <v>0</v>
      </c>
      <c r="BB35" s="93"/>
      <c r="BC35" s="94"/>
      <c r="BD35" s="310" t="str">
        <f t="shared" si="9"/>
        <v>正确</v>
      </c>
    </row>
    <row r="36" s="1" customFormat="1" ht="33" customHeight="1" spans="1:56">
      <c r="A36" s="289">
        <f t="shared" si="1"/>
        <v>32</v>
      </c>
      <c r="B36" s="286"/>
      <c r="C36" s="49"/>
      <c r="D36" s="50"/>
      <c r="E36" s="286"/>
      <c r="F36" s="269">
        <f t="shared" si="2"/>
        <v>31</v>
      </c>
      <c r="G36" s="44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11">
        <f t="shared" si="3"/>
        <v>0</v>
      </c>
      <c r="T36" s="74"/>
      <c r="U36" s="313"/>
      <c r="V36" s="71"/>
      <c r="W36" s="72"/>
      <c r="X36" s="72"/>
      <c r="Y36" s="72"/>
      <c r="Z36" s="72"/>
      <c r="AA36" s="72"/>
      <c r="AB36" s="78"/>
      <c r="AC36" s="320">
        <f t="shared" si="4"/>
        <v>0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331">
        <f t="shared" si="5"/>
        <v>0</v>
      </c>
      <c r="AT36" s="320">
        <f t="shared" si="6"/>
        <v>0</v>
      </c>
      <c r="AU36" s="320">
        <f t="shared" si="7"/>
        <v>0</v>
      </c>
      <c r="AV36" s="86"/>
      <c r="AW36" s="334"/>
      <c r="AX36" s="334"/>
      <c r="AY36" s="334"/>
      <c r="AZ36" s="334"/>
      <c r="BA36" s="320">
        <f t="shared" si="8"/>
        <v>0</v>
      </c>
      <c r="BB36" s="93"/>
      <c r="BC36" s="94"/>
      <c r="BD36" s="310" t="str">
        <f t="shared" si="9"/>
        <v>正确</v>
      </c>
    </row>
    <row r="37" s="1" customFormat="1" ht="33" customHeight="1" spans="1:56">
      <c r="A37" s="289">
        <f t="shared" si="1"/>
        <v>33</v>
      </c>
      <c r="B37" s="286"/>
      <c r="C37" s="49"/>
      <c r="D37" s="50"/>
      <c r="E37" s="286"/>
      <c r="F37" s="269">
        <f t="shared" si="2"/>
        <v>31</v>
      </c>
      <c r="G37" s="44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11">
        <f t="shared" si="3"/>
        <v>0</v>
      </c>
      <c r="T37" s="74"/>
      <c r="U37" s="313"/>
      <c r="V37" s="71"/>
      <c r="W37" s="72"/>
      <c r="X37" s="72"/>
      <c r="Y37" s="72"/>
      <c r="Z37" s="72"/>
      <c r="AA37" s="72"/>
      <c r="AB37" s="78"/>
      <c r="AC37" s="320">
        <f t="shared" si="4"/>
        <v>0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331">
        <f t="shared" si="5"/>
        <v>0</v>
      </c>
      <c r="AT37" s="320">
        <f t="shared" si="6"/>
        <v>0</v>
      </c>
      <c r="AU37" s="320">
        <f t="shared" si="7"/>
        <v>0</v>
      </c>
      <c r="AV37" s="86"/>
      <c r="AW37" s="334"/>
      <c r="AX37" s="334"/>
      <c r="AY37" s="334"/>
      <c r="AZ37" s="334"/>
      <c r="BA37" s="320">
        <f t="shared" si="8"/>
        <v>0</v>
      </c>
      <c r="BB37" s="93"/>
      <c r="BC37" s="94"/>
      <c r="BD37" s="310" t="str">
        <f t="shared" si="9"/>
        <v>正确</v>
      </c>
    </row>
    <row r="38" s="1" customFormat="1" ht="33" customHeight="1" spans="1:56">
      <c r="A38" s="289">
        <f t="shared" si="1"/>
        <v>34</v>
      </c>
      <c r="B38" s="286"/>
      <c r="C38" s="49"/>
      <c r="D38" s="50"/>
      <c r="E38" s="286"/>
      <c r="F38" s="269">
        <f t="shared" si="2"/>
        <v>31</v>
      </c>
      <c r="G38" s="44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11">
        <f t="shared" si="3"/>
        <v>0</v>
      </c>
      <c r="T38" s="74"/>
      <c r="U38" s="313"/>
      <c r="V38" s="71"/>
      <c r="W38" s="72"/>
      <c r="X38" s="72"/>
      <c r="Y38" s="72"/>
      <c r="Z38" s="72"/>
      <c r="AA38" s="72"/>
      <c r="AB38" s="78"/>
      <c r="AC38" s="320">
        <f t="shared" si="4"/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331">
        <f t="shared" si="5"/>
        <v>0</v>
      </c>
      <c r="AT38" s="320">
        <f t="shared" si="6"/>
        <v>0</v>
      </c>
      <c r="AU38" s="320">
        <f t="shared" si="7"/>
        <v>0</v>
      </c>
      <c r="AV38" s="86"/>
      <c r="AW38" s="334"/>
      <c r="AX38" s="334"/>
      <c r="AY38" s="334"/>
      <c r="AZ38" s="334"/>
      <c r="BA38" s="320">
        <f t="shared" si="8"/>
        <v>0</v>
      </c>
      <c r="BB38" s="93"/>
      <c r="BC38" s="94"/>
      <c r="BD38" s="310" t="str">
        <f t="shared" si="9"/>
        <v>正确</v>
      </c>
    </row>
    <row r="39" s="1" customFormat="1" ht="33" customHeight="1" spans="1:56">
      <c r="A39" s="289">
        <f t="shared" si="1"/>
        <v>35</v>
      </c>
      <c r="B39" s="286"/>
      <c r="C39" s="49"/>
      <c r="D39" s="50"/>
      <c r="E39" s="286"/>
      <c r="F39" s="269">
        <f t="shared" si="2"/>
        <v>31</v>
      </c>
      <c r="G39" s="44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311">
        <f t="shared" si="3"/>
        <v>0</v>
      </c>
      <c r="T39" s="74"/>
      <c r="U39" s="313"/>
      <c r="V39" s="71"/>
      <c r="W39" s="72"/>
      <c r="X39" s="72"/>
      <c r="Y39" s="72"/>
      <c r="Z39" s="72"/>
      <c r="AA39" s="72"/>
      <c r="AB39" s="78"/>
      <c r="AC39" s="320">
        <f t="shared" si="4"/>
        <v>0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331">
        <f t="shared" si="5"/>
        <v>0</v>
      </c>
      <c r="AT39" s="320">
        <f t="shared" si="6"/>
        <v>0</v>
      </c>
      <c r="AU39" s="320">
        <f t="shared" si="7"/>
        <v>0</v>
      </c>
      <c r="AV39" s="86"/>
      <c r="AW39" s="334"/>
      <c r="AX39" s="334"/>
      <c r="AY39" s="334"/>
      <c r="AZ39" s="334"/>
      <c r="BA39" s="320">
        <f t="shared" si="8"/>
        <v>0</v>
      </c>
      <c r="BB39" s="93"/>
      <c r="BC39" s="94"/>
      <c r="BD39" s="310" t="str">
        <f t="shared" si="9"/>
        <v>正确</v>
      </c>
    </row>
    <row r="40" s="1" customFormat="1" ht="33" customHeight="1" spans="1:56">
      <c r="A40" s="289">
        <f t="shared" si="1"/>
        <v>36</v>
      </c>
      <c r="B40" s="286"/>
      <c r="C40" s="49"/>
      <c r="D40" s="50"/>
      <c r="E40" s="286"/>
      <c r="F40" s="269">
        <f t="shared" si="2"/>
        <v>31</v>
      </c>
      <c r="G40" s="44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311">
        <f t="shared" si="3"/>
        <v>0</v>
      </c>
      <c r="T40" s="74"/>
      <c r="U40" s="313"/>
      <c r="V40" s="71"/>
      <c r="W40" s="72"/>
      <c r="X40" s="72"/>
      <c r="Y40" s="72"/>
      <c r="Z40" s="72"/>
      <c r="AA40" s="72"/>
      <c r="AB40" s="78"/>
      <c r="AC40" s="320">
        <f t="shared" si="4"/>
        <v>0</v>
      </c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331">
        <f t="shared" si="5"/>
        <v>0</v>
      </c>
      <c r="AT40" s="320">
        <f t="shared" si="6"/>
        <v>0</v>
      </c>
      <c r="AU40" s="320">
        <f t="shared" si="7"/>
        <v>0</v>
      </c>
      <c r="AV40" s="86"/>
      <c r="AW40" s="334"/>
      <c r="AX40" s="334"/>
      <c r="AY40" s="334"/>
      <c r="AZ40" s="334"/>
      <c r="BA40" s="320">
        <f t="shared" si="8"/>
        <v>0</v>
      </c>
      <c r="BB40" s="93"/>
      <c r="BC40" s="94"/>
      <c r="BD40" s="310" t="str">
        <f t="shared" si="9"/>
        <v>正确</v>
      </c>
    </row>
    <row r="41" s="1" customFormat="1" ht="33" customHeight="1" spans="1:56">
      <c r="A41" s="289">
        <f t="shared" si="1"/>
        <v>37</v>
      </c>
      <c r="B41" s="286"/>
      <c r="C41" s="49"/>
      <c r="D41" s="50"/>
      <c r="E41" s="286"/>
      <c r="F41" s="269">
        <f t="shared" si="2"/>
        <v>31</v>
      </c>
      <c r="G41" s="44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311">
        <f t="shared" si="3"/>
        <v>0</v>
      </c>
      <c r="T41" s="74"/>
      <c r="U41" s="313"/>
      <c r="V41" s="71"/>
      <c r="W41" s="72"/>
      <c r="X41" s="72"/>
      <c r="Y41" s="72"/>
      <c r="Z41" s="72"/>
      <c r="AA41" s="72"/>
      <c r="AB41" s="78"/>
      <c r="AC41" s="320">
        <f t="shared" si="4"/>
        <v>0</v>
      </c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331">
        <f t="shared" si="5"/>
        <v>0</v>
      </c>
      <c r="AT41" s="320">
        <f t="shared" si="6"/>
        <v>0</v>
      </c>
      <c r="AU41" s="320">
        <f t="shared" si="7"/>
        <v>0</v>
      </c>
      <c r="AV41" s="86"/>
      <c r="AW41" s="334"/>
      <c r="AX41" s="334"/>
      <c r="AY41" s="334"/>
      <c r="AZ41" s="334"/>
      <c r="BA41" s="320">
        <f t="shared" si="8"/>
        <v>0</v>
      </c>
      <c r="BB41" s="93"/>
      <c r="BC41" s="94"/>
      <c r="BD41" s="310" t="str">
        <f t="shared" si="9"/>
        <v>正确</v>
      </c>
    </row>
    <row r="42" s="1" customFormat="1" ht="33" customHeight="1" spans="1:56">
      <c r="A42" s="289">
        <f t="shared" si="1"/>
        <v>38</v>
      </c>
      <c r="B42" s="286"/>
      <c r="C42" s="49"/>
      <c r="D42" s="50"/>
      <c r="E42" s="286"/>
      <c r="F42" s="269">
        <f t="shared" si="2"/>
        <v>31</v>
      </c>
      <c r="G42" s="44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11">
        <f t="shared" si="3"/>
        <v>0</v>
      </c>
      <c r="T42" s="74"/>
      <c r="U42" s="313"/>
      <c r="V42" s="71"/>
      <c r="W42" s="72"/>
      <c r="X42" s="72"/>
      <c r="Y42" s="72"/>
      <c r="Z42" s="72"/>
      <c r="AA42" s="72"/>
      <c r="AB42" s="78"/>
      <c r="AC42" s="320">
        <f t="shared" si="4"/>
        <v>0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331">
        <f t="shared" si="5"/>
        <v>0</v>
      </c>
      <c r="AT42" s="320">
        <f t="shared" si="6"/>
        <v>0</v>
      </c>
      <c r="AU42" s="320">
        <f t="shared" si="7"/>
        <v>0</v>
      </c>
      <c r="AV42" s="86"/>
      <c r="AW42" s="334"/>
      <c r="AX42" s="334"/>
      <c r="AY42" s="334"/>
      <c r="AZ42" s="334"/>
      <c r="BA42" s="320">
        <f t="shared" si="8"/>
        <v>0</v>
      </c>
      <c r="BB42" s="93"/>
      <c r="BC42" s="94"/>
      <c r="BD42" s="310" t="str">
        <f t="shared" si="9"/>
        <v>正确</v>
      </c>
    </row>
    <row r="43" s="1" customFormat="1" ht="33" customHeight="1" spans="1:56">
      <c r="A43" s="289">
        <f t="shared" si="1"/>
        <v>39</v>
      </c>
      <c r="B43" s="286"/>
      <c r="C43" s="49"/>
      <c r="D43" s="50"/>
      <c r="E43" s="286"/>
      <c r="F43" s="269">
        <f t="shared" si="2"/>
        <v>31</v>
      </c>
      <c r="G43" s="44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311">
        <f t="shared" si="3"/>
        <v>0</v>
      </c>
      <c r="T43" s="74"/>
      <c r="U43" s="313"/>
      <c r="V43" s="71"/>
      <c r="W43" s="72"/>
      <c r="X43" s="72"/>
      <c r="Y43" s="72"/>
      <c r="Z43" s="72"/>
      <c r="AA43" s="72"/>
      <c r="AB43" s="78"/>
      <c r="AC43" s="320">
        <f t="shared" si="4"/>
        <v>0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331">
        <f t="shared" si="5"/>
        <v>0</v>
      </c>
      <c r="AT43" s="320">
        <f t="shared" si="6"/>
        <v>0</v>
      </c>
      <c r="AU43" s="320">
        <f t="shared" si="7"/>
        <v>0</v>
      </c>
      <c r="AV43" s="86"/>
      <c r="AW43" s="334"/>
      <c r="AX43" s="334"/>
      <c r="AY43" s="334"/>
      <c r="AZ43" s="334"/>
      <c r="BA43" s="320">
        <f t="shared" si="8"/>
        <v>0</v>
      </c>
      <c r="BB43" s="93"/>
      <c r="BC43" s="94"/>
      <c r="BD43" s="310" t="str">
        <f t="shared" si="9"/>
        <v>正确</v>
      </c>
    </row>
    <row r="44" s="1" customFormat="1" ht="33" customHeight="1" spans="1:56">
      <c r="A44" s="289">
        <f t="shared" si="1"/>
        <v>40</v>
      </c>
      <c r="B44" s="286"/>
      <c r="C44" s="49"/>
      <c r="D44" s="50"/>
      <c r="E44" s="286"/>
      <c r="F44" s="269">
        <f t="shared" si="2"/>
        <v>31</v>
      </c>
      <c r="G44" s="44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311">
        <f t="shared" si="3"/>
        <v>0</v>
      </c>
      <c r="T44" s="74"/>
      <c r="U44" s="313"/>
      <c r="V44" s="71"/>
      <c r="W44" s="72"/>
      <c r="X44" s="72"/>
      <c r="Y44" s="72"/>
      <c r="Z44" s="72"/>
      <c r="AA44" s="72"/>
      <c r="AB44" s="78"/>
      <c r="AC44" s="320">
        <f t="shared" si="4"/>
        <v>0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331">
        <f t="shared" si="5"/>
        <v>0</v>
      </c>
      <c r="AT44" s="320">
        <f t="shared" si="6"/>
        <v>0</v>
      </c>
      <c r="AU44" s="320">
        <f t="shared" si="7"/>
        <v>0</v>
      </c>
      <c r="AV44" s="86"/>
      <c r="AW44" s="334"/>
      <c r="AX44" s="334"/>
      <c r="AY44" s="334"/>
      <c r="AZ44" s="334"/>
      <c r="BA44" s="320">
        <f t="shared" si="8"/>
        <v>0</v>
      </c>
      <c r="BB44" s="93"/>
      <c r="BC44" s="94"/>
      <c r="BD44" s="310" t="str">
        <f t="shared" si="9"/>
        <v>正确</v>
      </c>
    </row>
    <row r="45" s="1" customFormat="1" ht="33" customHeight="1" spans="1:56">
      <c r="A45" s="289">
        <f t="shared" si="1"/>
        <v>41</v>
      </c>
      <c r="B45" s="286"/>
      <c r="C45" s="49"/>
      <c r="D45" s="50"/>
      <c r="E45" s="286"/>
      <c r="F45" s="269">
        <f t="shared" si="2"/>
        <v>31</v>
      </c>
      <c r="G45" s="44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311">
        <f t="shared" si="3"/>
        <v>0</v>
      </c>
      <c r="T45" s="74"/>
      <c r="U45" s="313"/>
      <c r="V45" s="71"/>
      <c r="W45" s="72"/>
      <c r="X45" s="72"/>
      <c r="Y45" s="72"/>
      <c r="Z45" s="72"/>
      <c r="AA45" s="72"/>
      <c r="AB45" s="78"/>
      <c r="AC45" s="320">
        <f t="shared" si="4"/>
        <v>0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331">
        <f t="shared" si="5"/>
        <v>0</v>
      </c>
      <c r="AT45" s="320">
        <f t="shared" si="6"/>
        <v>0</v>
      </c>
      <c r="AU45" s="320">
        <f t="shared" si="7"/>
        <v>0</v>
      </c>
      <c r="AV45" s="86"/>
      <c r="AW45" s="334"/>
      <c r="AX45" s="334"/>
      <c r="AY45" s="334"/>
      <c r="AZ45" s="334"/>
      <c r="BA45" s="320">
        <f t="shared" si="8"/>
        <v>0</v>
      </c>
      <c r="BB45" s="93"/>
      <c r="BC45" s="94"/>
      <c r="BD45" s="310" t="str">
        <f t="shared" si="9"/>
        <v>正确</v>
      </c>
    </row>
    <row r="46" s="1" customFormat="1" ht="33" customHeight="1" spans="1:56">
      <c r="A46" s="289">
        <f t="shared" si="1"/>
        <v>42</v>
      </c>
      <c r="B46" s="286"/>
      <c r="C46" s="49"/>
      <c r="D46" s="50"/>
      <c r="E46" s="286"/>
      <c r="F46" s="269">
        <f t="shared" si="2"/>
        <v>31</v>
      </c>
      <c r="G46" s="44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311">
        <f t="shared" si="3"/>
        <v>0</v>
      </c>
      <c r="T46" s="74"/>
      <c r="U46" s="313"/>
      <c r="V46" s="71"/>
      <c r="W46" s="72"/>
      <c r="X46" s="72"/>
      <c r="Y46" s="72"/>
      <c r="Z46" s="72"/>
      <c r="AA46" s="72"/>
      <c r="AB46" s="78"/>
      <c r="AC46" s="320">
        <f t="shared" si="4"/>
        <v>0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331">
        <f t="shared" si="5"/>
        <v>0</v>
      </c>
      <c r="AT46" s="320">
        <f t="shared" si="6"/>
        <v>0</v>
      </c>
      <c r="AU46" s="320">
        <f t="shared" si="7"/>
        <v>0</v>
      </c>
      <c r="AV46" s="86"/>
      <c r="AW46" s="334"/>
      <c r="AX46" s="334"/>
      <c r="AY46" s="334"/>
      <c r="AZ46" s="334"/>
      <c r="BA46" s="320">
        <f t="shared" si="8"/>
        <v>0</v>
      </c>
      <c r="BB46" s="93"/>
      <c r="BC46" s="94"/>
      <c r="BD46" s="310" t="str">
        <f t="shared" si="9"/>
        <v>正确</v>
      </c>
    </row>
    <row r="47" s="1" customFormat="1" ht="33" customHeight="1" spans="1:56">
      <c r="A47" s="289">
        <f t="shared" si="1"/>
        <v>43</v>
      </c>
      <c r="B47" s="286"/>
      <c r="C47" s="49"/>
      <c r="D47" s="50"/>
      <c r="E47" s="286"/>
      <c r="F47" s="269">
        <f t="shared" si="2"/>
        <v>31</v>
      </c>
      <c r="G47" s="44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311">
        <f t="shared" si="3"/>
        <v>0</v>
      </c>
      <c r="T47" s="74"/>
      <c r="U47" s="313"/>
      <c r="V47" s="71"/>
      <c r="W47" s="72"/>
      <c r="X47" s="72"/>
      <c r="Y47" s="72"/>
      <c r="Z47" s="72"/>
      <c r="AA47" s="72"/>
      <c r="AB47" s="78"/>
      <c r="AC47" s="320">
        <f t="shared" si="4"/>
        <v>0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331">
        <f t="shared" si="5"/>
        <v>0</v>
      </c>
      <c r="AT47" s="320">
        <f t="shared" si="6"/>
        <v>0</v>
      </c>
      <c r="AU47" s="320">
        <f t="shared" si="7"/>
        <v>0</v>
      </c>
      <c r="AV47" s="86"/>
      <c r="AW47" s="334"/>
      <c r="AX47" s="334"/>
      <c r="AY47" s="334"/>
      <c r="AZ47" s="334"/>
      <c r="BA47" s="320">
        <f t="shared" si="8"/>
        <v>0</v>
      </c>
      <c r="BB47" s="93"/>
      <c r="BC47" s="94"/>
      <c r="BD47" s="310" t="str">
        <f t="shared" si="9"/>
        <v>正确</v>
      </c>
    </row>
    <row r="48" s="1" customFormat="1" ht="33" customHeight="1" spans="1:56">
      <c r="A48" s="289">
        <f t="shared" si="1"/>
        <v>44</v>
      </c>
      <c r="B48" s="286"/>
      <c r="C48" s="49"/>
      <c r="D48" s="50"/>
      <c r="E48" s="286"/>
      <c r="F48" s="269">
        <f t="shared" si="2"/>
        <v>31</v>
      </c>
      <c r="G48" s="44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311">
        <f t="shared" si="3"/>
        <v>0</v>
      </c>
      <c r="T48" s="74"/>
      <c r="U48" s="313"/>
      <c r="V48" s="71"/>
      <c r="W48" s="72"/>
      <c r="X48" s="72"/>
      <c r="Y48" s="72"/>
      <c r="Z48" s="72"/>
      <c r="AA48" s="72"/>
      <c r="AB48" s="78"/>
      <c r="AC48" s="320">
        <f t="shared" si="4"/>
        <v>0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331">
        <f t="shared" si="5"/>
        <v>0</v>
      </c>
      <c r="AT48" s="320">
        <f t="shared" si="6"/>
        <v>0</v>
      </c>
      <c r="AU48" s="320">
        <f t="shared" si="7"/>
        <v>0</v>
      </c>
      <c r="AV48" s="86"/>
      <c r="AW48" s="334"/>
      <c r="AX48" s="334"/>
      <c r="AY48" s="334"/>
      <c r="AZ48" s="334"/>
      <c r="BA48" s="320">
        <f t="shared" si="8"/>
        <v>0</v>
      </c>
      <c r="BB48" s="93"/>
      <c r="BC48" s="94"/>
      <c r="BD48" s="310" t="str">
        <f t="shared" si="9"/>
        <v>正确</v>
      </c>
    </row>
    <row r="49" s="1" customFormat="1" ht="33" customHeight="1" spans="1:56">
      <c r="A49" s="289">
        <f t="shared" si="1"/>
        <v>45</v>
      </c>
      <c r="B49" s="286"/>
      <c r="C49" s="49"/>
      <c r="D49" s="50"/>
      <c r="E49" s="286"/>
      <c r="F49" s="269">
        <f t="shared" si="2"/>
        <v>31</v>
      </c>
      <c r="G49" s="44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11">
        <f t="shared" si="3"/>
        <v>0</v>
      </c>
      <c r="T49" s="74"/>
      <c r="U49" s="313"/>
      <c r="V49" s="71"/>
      <c r="W49" s="72"/>
      <c r="X49" s="72"/>
      <c r="Y49" s="72"/>
      <c r="Z49" s="72"/>
      <c r="AA49" s="72"/>
      <c r="AB49" s="78"/>
      <c r="AC49" s="320">
        <f t="shared" si="4"/>
        <v>0</v>
      </c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331">
        <f t="shared" si="5"/>
        <v>0</v>
      </c>
      <c r="AT49" s="320">
        <f t="shared" si="6"/>
        <v>0</v>
      </c>
      <c r="AU49" s="320">
        <f t="shared" si="7"/>
        <v>0</v>
      </c>
      <c r="AV49" s="86"/>
      <c r="AW49" s="334"/>
      <c r="AX49" s="334"/>
      <c r="AY49" s="334"/>
      <c r="AZ49" s="334"/>
      <c r="BA49" s="320">
        <f t="shared" si="8"/>
        <v>0</v>
      </c>
      <c r="BB49" s="93"/>
      <c r="BC49" s="94"/>
      <c r="BD49" s="310" t="str">
        <f t="shared" si="9"/>
        <v>正确</v>
      </c>
    </row>
    <row r="50" s="1" customFormat="1" ht="33" customHeight="1" spans="1:56">
      <c r="A50" s="289">
        <f t="shared" si="1"/>
        <v>46</v>
      </c>
      <c r="B50" s="286"/>
      <c r="C50" s="49"/>
      <c r="D50" s="50"/>
      <c r="E50" s="286"/>
      <c r="F50" s="269">
        <f t="shared" si="2"/>
        <v>31</v>
      </c>
      <c r="G50" s="44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311">
        <f t="shared" si="3"/>
        <v>0</v>
      </c>
      <c r="T50" s="74"/>
      <c r="U50" s="313"/>
      <c r="V50" s="71"/>
      <c r="W50" s="72"/>
      <c r="X50" s="72"/>
      <c r="Y50" s="72"/>
      <c r="Z50" s="72"/>
      <c r="AA50" s="72"/>
      <c r="AB50" s="78"/>
      <c r="AC50" s="320">
        <f t="shared" si="4"/>
        <v>0</v>
      </c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331">
        <f t="shared" si="5"/>
        <v>0</v>
      </c>
      <c r="AT50" s="320">
        <f t="shared" si="6"/>
        <v>0</v>
      </c>
      <c r="AU50" s="320">
        <f t="shared" si="7"/>
        <v>0</v>
      </c>
      <c r="AV50" s="86"/>
      <c r="AW50" s="334"/>
      <c r="AX50" s="334"/>
      <c r="AY50" s="334"/>
      <c r="AZ50" s="334"/>
      <c r="BA50" s="320">
        <f t="shared" si="8"/>
        <v>0</v>
      </c>
      <c r="BB50" s="93"/>
      <c r="BC50" s="94"/>
      <c r="BD50" s="310" t="str">
        <f t="shared" si="9"/>
        <v>正确</v>
      </c>
    </row>
    <row r="51" s="1" customFormat="1" ht="33" customHeight="1" spans="1:56">
      <c r="A51" s="289">
        <f t="shared" si="1"/>
        <v>47</v>
      </c>
      <c r="B51" s="286"/>
      <c r="C51" s="49"/>
      <c r="D51" s="50"/>
      <c r="E51" s="286"/>
      <c r="F51" s="269">
        <f t="shared" si="2"/>
        <v>31</v>
      </c>
      <c r="G51" s="44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311">
        <f t="shared" si="3"/>
        <v>0</v>
      </c>
      <c r="T51" s="74"/>
      <c r="U51" s="313"/>
      <c r="V51" s="71"/>
      <c r="W51" s="72"/>
      <c r="X51" s="72"/>
      <c r="Y51" s="72"/>
      <c r="Z51" s="72"/>
      <c r="AA51" s="72"/>
      <c r="AB51" s="78"/>
      <c r="AC51" s="320">
        <f t="shared" si="4"/>
        <v>0</v>
      </c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331">
        <f t="shared" si="5"/>
        <v>0</v>
      </c>
      <c r="AT51" s="320">
        <f t="shared" si="6"/>
        <v>0</v>
      </c>
      <c r="AU51" s="320">
        <f t="shared" si="7"/>
        <v>0</v>
      </c>
      <c r="AV51" s="86"/>
      <c r="AW51" s="334"/>
      <c r="AX51" s="334"/>
      <c r="AY51" s="334"/>
      <c r="AZ51" s="334"/>
      <c r="BA51" s="320">
        <f t="shared" si="8"/>
        <v>0</v>
      </c>
      <c r="BB51" s="93"/>
      <c r="BC51" s="94"/>
      <c r="BD51" s="310" t="str">
        <f t="shared" si="9"/>
        <v>正确</v>
      </c>
    </row>
    <row r="52" s="1" customFormat="1" ht="33" customHeight="1" spans="1:56">
      <c r="A52" s="289">
        <f t="shared" si="1"/>
        <v>48</v>
      </c>
      <c r="B52" s="286"/>
      <c r="C52" s="49"/>
      <c r="D52" s="50"/>
      <c r="E52" s="286"/>
      <c r="F52" s="269">
        <f t="shared" si="2"/>
        <v>31</v>
      </c>
      <c r="G52" s="44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311">
        <f t="shared" si="3"/>
        <v>0</v>
      </c>
      <c r="T52" s="74"/>
      <c r="U52" s="313"/>
      <c r="V52" s="71"/>
      <c r="W52" s="72"/>
      <c r="X52" s="72"/>
      <c r="Y52" s="72"/>
      <c r="Z52" s="72"/>
      <c r="AA52" s="72"/>
      <c r="AB52" s="78"/>
      <c r="AC52" s="320">
        <f t="shared" si="4"/>
        <v>0</v>
      </c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331">
        <f t="shared" si="5"/>
        <v>0</v>
      </c>
      <c r="AT52" s="320">
        <f t="shared" si="6"/>
        <v>0</v>
      </c>
      <c r="AU52" s="320">
        <f t="shared" si="7"/>
        <v>0</v>
      </c>
      <c r="AV52" s="86"/>
      <c r="AW52" s="334"/>
      <c r="AX52" s="334"/>
      <c r="AY52" s="334"/>
      <c r="AZ52" s="334"/>
      <c r="BA52" s="320">
        <f t="shared" si="8"/>
        <v>0</v>
      </c>
      <c r="BB52" s="93"/>
      <c r="BC52" s="94"/>
      <c r="BD52" s="310" t="str">
        <f t="shared" si="9"/>
        <v>正确</v>
      </c>
    </row>
    <row r="53" s="1" customFormat="1" ht="33" customHeight="1" spans="1:56">
      <c r="A53" s="289">
        <f t="shared" si="1"/>
        <v>49</v>
      </c>
      <c r="B53" s="286"/>
      <c r="C53" s="49"/>
      <c r="D53" s="50"/>
      <c r="E53" s="286"/>
      <c r="F53" s="269">
        <f t="shared" si="2"/>
        <v>31</v>
      </c>
      <c r="G53" s="44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311">
        <f t="shared" si="3"/>
        <v>0</v>
      </c>
      <c r="T53" s="74"/>
      <c r="U53" s="313"/>
      <c r="V53" s="71"/>
      <c r="W53" s="72"/>
      <c r="X53" s="72"/>
      <c r="Y53" s="72"/>
      <c r="Z53" s="72"/>
      <c r="AA53" s="72"/>
      <c r="AB53" s="78"/>
      <c r="AC53" s="320">
        <f t="shared" si="4"/>
        <v>0</v>
      </c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331">
        <f t="shared" si="5"/>
        <v>0</v>
      </c>
      <c r="AT53" s="320">
        <f t="shared" si="6"/>
        <v>0</v>
      </c>
      <c r="AU53" s="320">
        <f t="shared" si="7"/>
        <v>0</v>
      </c>
      <c r="AV53" s="86"/>
      <c r="AW53" s="334"/>
      <c r="AX53" s="334"/>
      <c r="AY53" s="334"/>
      <c r="AZ53" s="334"/>
      <c r="BA53" s="320">
        <f t="shared" si="8"/>
        <v>0</v>
      </c>
      <c r="BB53" s="93"/>
      <c r="BC53" s="94"/>
      <c r="BD53" s="310" t="str">
        <f t="shared" si="9"/>
        <v>正确</v>
      </c>
    </row>
    <row r="54" s="1" customFormat="1" ht="33" customHeight="1" spans="1:56">
      <c r="A54" s="289">
        <f t="shared" si="1"/>
        <v>50</v>
      </c>
      <c r="B54" s="286"/>
      <c r="C54" s="49"/>
      <c r="D54" s="50"/>
      <c r="E54" s="286"/>
      <c r="F54" s="269">
        <f t="shared" si="2"/>
        <v>31</v>
      </c>
      <c r="G54" s="44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311">
        <f t="shared" si="3"/>
        <v>0</v>
      </c>
      <c r="T54" s="74"/>
      <c r="U54" s="313"/>
      <c r="V54" s="71"/>
      <c r="W54" s="72"/>
      <c r="X54" s="72"/>
      <c r="Y54" s="72"/>
      <c r="Z54" s="72"/>
      <c r="AA54" s="72"/>
      <c r="AB54" s="78"/>
      <c r="AC54" s="320">
        <f t="shared" si="4"/>
        <v>0</v>
      </c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331">
        <f t="shared" si="5"/>
        <v>0</v>
      </c>
      <c r="AT54" s="320">
        <f t="shared" si="6"/>
        <v>0</v>
      </c>
      <c r="AU54" s="320">
        <f t="shared" si="7"/>
        <v>0</v>
      </c>
      <c r="AV54" s="86"/>
      <c r="AW54" s="334"/>
      <c r="AX54" s="334"/>
      <c r="AY54" s="334"/>
      <c r="AZ54" s="334"/>
      <c r="BA54" s="320">
        <f t="shared" si="8"/>
        <v>0</v>
      </c>
      <c r="BB54" s="93"/>
      <c r="BC54" s="94"/>
      <c r="BD54" s="310" t="str">
        <f t="shared" si="9"/>
        <v>正确</v>
      </c>
    </row>
    <row r="55" s="1" customFormat="1" ht="33" customHeight="1" spans="1:56">
      <c r="A55" s="289">
        <f t="shared" si="1"/>
        <v>51</v>
      </c>
      <c r="B55" s="286"/>
      <c r="C55" s="49"/>
      <c r="D55" s="50"/>
      <c r="E55" s="286"/>
      <c r="F55" s="269">
        <f t="shared" si="2"/>
        <v>31</v>
      </c>
      <c r="G55" s="44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311">
        <f t="shared" si="3"/>
        <v>0</v>
      </c>
      <c r="T55" s="74"/>
      <c r="U55" s="313"/>
      <c r="V55" s="71"/>
      <c r="W55" s="72"/>
      <c r="X55" s="72"/>
      <c r="Y55" s="72"/>
      <c r="Z55" s="72"/>
      <c r="AA55" s="72"/>
      <c r="AB55" s="78"/>
      <c r="AC55" s="320">
        <f t="shared" si="4"/>
        <v>0</v>
      </c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331">
        <f t="shared" si="5"/>
        <v>0</v>
      </c>
      <c r="AT55" s="320">
        <f t="shared" si="6"/>
        <v>0</v>
      </c>
      <c r="AU55" s="320">
        <f t="shared" si="7"/>
        <v>0</v>
      </c>
      <c r="AV55" s="86"/>
      <c r="AW55" s="334"/>
      <c r="AX55" s="334"/>
      <c r="AY55" s="334"/>
      <c r="AZ55" s="334"/>
      <c r="BA55" s="320">
        <f t="shared" si="8"/>
        <v>0</v>
      </c>
      <c r="BB55" s="93"/>
      <c r="BC55" s="94"/>
      <c r="BD55" s="310" t="str">
        <f t="shared" si="9"/>
        <v>正确</v>
      </c>
    </row>
    <row r="56" s="1" customFormat="1" ht="33" customHeight="1" spans="1:56">
      <c r="A56" s="289">
        <f t="shared" si="1"/>
        <v>52</v>
      </c>
      <c r="B56" s="286"/>
      <c r="C56" s="49"/>
      <c r="D56" s="50"/>
      <c r="E56" s="286"/>
      <c r="F56" s="269">
        <f t="shared" si="2"/>
        <v>31</v>
      </c>
      <c r="G56" s="44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311">
        <f t="shared" si="3"/>
        <v>0</v>
      </c>
      <c r="T56" s="74"/>
      <c r="U56" s="313"/>
      <c r="V56" s="71"/>
      <c r="W56" s="72"/>
      <c r="X56" s="72"/>
      <c r="Y56" s="72"/>
      <c r="Z56" s="72"/>
      <c r="AA56" s="72"/>
      <c r="AB56" s="78"/>
      <c r="AC56" s="320">
        <f t="shared" si="4"/>
        <v>0</v>
      </c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331">
        <f t="shared" si="5"/>
        <v>0</v>
      </c>
      <c r="AT56" s="320">
        <f t="shared" si="6"/>
        <v>0</v>
      </c>
      <c r="AU56" s="320">
        <f t="shared" si="7"/>
        <v>0</v>
      </c>
      <c r="AV56" s="86"/>
      <c r="AW56" s="334"/>
      <c r="AX56" s="334"/>
      <c r="AY56" s="334"/>
      <c r="AZ56" s="334"/>
      <c r="BA56" s="320">
        <f t="shared" si="8"/>
        <v>0</v>
      </c>
      <c r="BB56" s="93"/>
      <c r="BC56" s="94"/>
      <c r="BD56" s="310" t="str">
        <f t="shared" si="9"/>
        <v>正确</v>
      </c>
    </row>
    <row r="57" s="1" customFormat="1" ht="33" customHeight="1" spans="1:56">
      <c r="A57" s="289">
        <f t="shared" si="1"/>
        <v>53</v>
      </c>
      <c r="B57" s="286"/>
      <c r="C57" s="49"/>
      <c r="D57" s="50"/>
      <c r="E57" s="286"/>
      <c r="F57" s="269">
        <f t="shared" si="2"/>
        <v>31</v>
      </c>
      <c r="G57" s="44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311">
        <f t="shared" si="3"/>
        <v>0</v>
      </c>
      <c r="T57" s="74"/>
      <c r="U57" s="313"/>
      <c r="V57" s="71"/>
      <c r="W57" s="72"/>
      <c r="X57" s="72"/>
      <c r="Y57" s="72"/>
      <c r="Z57" s="72"/>
      <c r="AA57" s="72"/>
      <c r="AB57" s="78"/>
      <c r="AC57" s="320">
        <f t="shared" si="4"/>
        <v>0</v>
      </c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331">
        <f t="shared" si="5"/>
        <v>0</v>
      </c>
      <c r="AT57" s="320">
        <f t="shared" si="6"/>
        <v>0</v>
      </c>
      <c r="AU57" s="320">
        <f t="shared" si="7"/>
        <v>0</v>
      </c>
      <c r="AV57" s="86"/>
      <c r="AW57" s="334"/>
      <c r="AX57" s="334"/>
      <c r="AY57" s="334"/>
      <c r="AZ57" s="334"/>
      <c r="BA57" s="320">
        <f t="shared" si="8"/>
        <v>0</v>
      </c>
      <c r="BB57" s="93"/>
      <c r="BC57" s="94"/>
      <c r="BD57" s="310" t="str">
        <f t="shared" si="9"/>
        <v>正确</v>
      </c>
    </row>
    <row r="58" s="1" customFormat="1" ht="33" customHeight="1" spans="1:56">
      <c r="A58" s="289">
        <f t="shared" si="1"/>
        <v>54</v>
      </c>
      <c r="B58" s="286"/>
      <c r="C58" s="49"/>
      <c r="D58" s="50"/>
      <c r="E58" s="286"/>
      <c r="F58" s="269">
        <f t="shared" si="2"/>
        <v>31</v>
      </c>
      <c r="G58" s="44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311">
        <f t="shared" si="3"/>
        <v>0</v>
      </c>
      <c r="T58" s="74"/>
      <c r="U58" s="313"/>
      <c r="V58" s="71"/>
      <c r="W58" s="72"/>
      <c r="X58" s="72"/>
      <c r="Y58" s="72"/>
      <c r="Z58" s="72"/>
      <c r="AA58" s="72"/>
      <c r="AB58" s="78"/>
      <c r="AC58" s="320">
        <f t="shared" si="4"/>
        <v>0</v>
      </c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331">
        <f t="shared" si="5"/>
        <v>0</v>
      </c>
      <c r="AT58" s="320">
        <f t="shared" si="6"/>
        <v>0</v>
      </c>
      <c r="AU58" s="320">
        <f t="shared" si="7"/>
        <v>0</v>
      </c>
      <c r="AV58" s="86"/>
      <c r="AW58" s="334"/>
      <c r="AX58" s="334"/>
      <c r="AY58" s="334"/>
      <c r="AZ58" s="334"/>
      <c r="BA58" s="320">
        <f t="shared" si="8"/>
        <v>0</v>
      </c>
      <c r="BB58" s="93"/>
      <c r="BC58" s="94"/>
      <c r="BD58" s="310" t="str">
        <f t="shared" si="9"/>
        <v>正确</v>
      </c>
    </row>
    <row r="59" s="1" customFormat="1" ht="33" customHeight="1" spans="1:56">
      <c r="A59" s="289">
        <f t="shared" si="1"/>
        <v>55</v>
      </c>
      <c r="B59" s="286"/>
      <c r="C59" s="49"/>
      <c r="D59" s="50"/>
      <c r="E59" s="286"/>
      <c r="F59" s="269">
        <f t="shared" si="2"/>
        <v>31</v>
      </c>
      <c r="G59" s="44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311">
        <f t="shared" si="3"/>
        <v>0</v>
      </c>
      <c r="T59" s="74"/>
      <c r="U59" s="313"/>
      <c r="V59" s="71"/>
      <c r="W59" s="72"/>
      <c r="X59" s="72"/>
      <c r="Y59" s="72"/>
      <c r="Z59" s="72"/>
      <c r="AA59" s="72"/>
      <c r="AB59" s="78"/>
      <c r="AC59" s="320">
        <f t="shared" si="4"/>
        <v>0</v>
      </c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331">
        <f t="shared" si="5"/>
        <v>0</v>
      </c>
      <c r="AT59" s="320">
        <f t="shared" si="6"/>
        <v>0</v>
      </c>
      <c r="AU59" s="320">
        <f t="shared" si="7"/>
        <v>0</v>
      </c>
      <c r="AV59" s="86"/>
      <c r="AW59" s="334"/>
      <c r="AX59" s="334"/>
      <c r="AY59" s="334"/>
      <c r="AZ59" s="334"/>
      <c r="BA59" s="320">
        <f t="shared" si="8"/>
        <v>0</v>
      </c>
      <c r="BB59" s="93"/>
      <c r="BC59" s="94"/>
      <c r="BD59" s="310" t="str">
        <f t="shared" si="9"/>
        <v>正确</v>
      </c>
    </row>
    <row r="60" s="1" customFormat="1" ht="33" customHeight="1" spans="1:56">
      <c r="A60" s="289">
        <f t="shared" si="1"/>
        <v>56</v>
      </c>
      <c r="B60" s="286"/>
      <c r="C60" s="49"/>
      <c r="D60" s="50"/>
      <c r="E60" s="286"/>
      <c r="F60" s="269">
        <f t="shared" si="2"/>
        <v>31</v>
      </c>
      <c r="G60" s="44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311">
        <f t="shared" si="3"/>
        <v>0</v>
      </c>
      <c r="T60" s="74"/>
      <c r="U60" s="313"/>
      <c r="V60" s="71"/>
      <c r="W60" s="72"/>
      <c r="X60" s="72"/>
      <c r="Y60" s="72"/>
      <c r="Z60" s="72"/>
      <c r="AA60" s="72"/>
      <c r="AB60" s="78"/>
      <c r="AC60" s="320">
        <f t="shared" si="4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331">
        <f t="shared" si="5"/>
        <v>0</v>
      </c>
      <c r="AT60" s="320">
        <f t="shared" si="6"/>
        <v>0</v>
      </c>
      <c r="AU60" s="320">
        <f t="shared" si="7"/>
        <v>0</v>
      </c>
      <c r="AV60" s="86"/>
      <c r="AW60" s="334"/>
      <c r="AX60" s="334"/>
      <c r="AY60" s="334"/>
      <c r="AZ60" s="334"/>
      <c r="BA60" s="320">
        <f t="shared" si="8"/>
        <v>0</v>
      </c>
      <c r="BB60" s="93"/>
      <c r="BC60" s="94"/>
      <c r="BD60" s="310" t="str">
        <f t="shared" si="9"/>
        <v>正确</v>
      </c>
    </row>
    <row r="61" s="1" customFormat="1" ht="33" customHeight="1" spans="1:56">
      <c r="A61" s="289">
        <f t="shared" si="1"/>
        <v>57</v>
      </c>
      <c r="B61" s="286"/>
      <c r="C61" s="49"/>
      <c r="D61" s="50"/>
      <c r="E61" s="286"/>
      <c r="F61" s="269">
        <f t="shared" si="2"/>
        <v>31</v>
      </c>
      <c r="G61" s="44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311">
        <f t="shared" si="3"/>
        <v>0</v>
      </c>
      <c r="T61" s="74"/>
      <c r="U61" s="313"/>
      <c r="V61" s="71"/>
      <c r="W61" s="72"/>
      <c r="X61" s="72"/>
      <c r="Y61" s="72"/>
      <c r="Z61" s="72"/>
      <c r="AA61" s="72"/>
      <c r="AB61" s="78"/>
      <c r="AC61" s="320">
        <f t="shared" si="4"/>
        <v>0</v>
      </c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331">
        <f t="shared" si="5"/>
        <v>0</v>
      </c>
      <c r="AT61" s="320">
        <f t="shared" si="6"/>
        <v>0</v>
      </c>
      <c r="AU61" s="320">
        <f t="shared" si="7"/>
        <v>0</v>
      </c>
      <c r="AV61" s="86"/>
      <c r="AW61" s="334"/>
      <c r="AX61" s="334"/>
      <c r="AY61" s="334"/>
      <c r="AZ61" s="334"/>
      <c r="BA61" s="320">
        <f t="shared" si="8"/>
        <v>0</v>
      </c>
      <c r="BB61" s="93"/>
      <c r="BC61" s="94"/>
      <c r="BD61" s="310" t="str">
        <f t="shared" si="9"/>
        <v>正确</v>
      </c>
    </row>
    <row r="62" s="1" customFormat="1" ht="33" customHeight="1" spans="1:56">
      <c r="A62" s="289">
        <f t="shared" si="1"/>
        <v>58</v>
      </c>
      <c r="B62" s="286"/>
      <c r="C62" s="49"/>
      <c r="D62" s="50"/>
      <c r="E62" s="286"/>
      <c r="F62" s="269">
        <f t="shared" si="2"/>
        <v>31</v>
      </c>
      <c r="G62" s="44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311">
        <f t="shared" si="3"/>
        <v>0</v>
      </c>
      <c r="T62" s="74"/>
      <c r="U62" s="313"/>
      <c r="V62" s="71"/>
      <c r="W62" s="72"/>
      <c r="X62" s="72"/>
      <c r="Y62" s="72"/>
      <c r="Z62" s="72"/>
      <c r="AA62" s="72"/>
      <c r="AB62" s="78"/>
      <c r="AC62" s="320">
        <f t="shared" si="4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331">
        <f t="shared" si="5"/>
        <v>0</v>
      </c>
      <c r="AT62" s="320">
        <f t="shared" si="6"/>
        <v>0</v>
      </c>
      <c r="AU62" s="320">
        <f t="shared" si="7"/>
        <v>0</v>
      </c>
      <c r="AV62" s="86"/>
      <c r="AW62" s="334"/>
      <c r="AX62" s="334"/>
      <c r="AY62" s="334"/>
      <c r="AZ62" s="334"/>
      <c r="BA62" s="320">
        <f t="shared" si="8"/>
        <v>0</v>
      </c>
      <c r="BB62" s="93"/>
      <c r="BC62" s="94"/>
      <c r="BD62" s="310" t="str">
        <f t="shared" si="9"/>
        <v>正确</v>
      </c>
    </row>
    <row r="63" s="1" customFormat="1" ht="33" customHeight="1" spans="1:56">
      <c r="A63" s="289">
        <f t="shared" si="1"/>
        <v>59</v>
      </c>
      <c r="B63" s="286"/>
      <c r="C63" s="49"/>
      <c r="D63" s="50"/>
      <c r="E63" s="286"/>
      <c r="F63" s="269">
        <f t="shared" si="2"/>
        <v>31</v>
      </c>
      <c r="G63" s="44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311">
        <f t="shared" si="3"/>
        <v>0</v>
      </c>
      <c r="T63" s="74"/>
      <c r="U63" s="313"/>
      <c r="V63" s="71"/>
      <c r="W63" s="72"/>
      <c r="X63" s="72"/>
      <c r="Y63" s="72"/>
      <c r="Z63" s="72"/>
      <c r="AA63" s="72"/>
      <c r="AB63" s="78"/>
      <c r="AC63" s="320">
        <f t="shared" si="4"/>
        <v>0</v>
      </c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331">
        <f t="shared" si="5"/>
        <v>0</v>
      </c>
      <c r="AT63" s="320">
        <f t="shared" si="6"/>
        <v>0</v>
      </c>
      <c r="AU63" s="320">
        <f t="shared" si="7"/>
        <v>0</v>
      </c>
      <c r="AV63" s="86"/>
      <c r="AW63" s="334"/>
      <c r="AX63" s="334"/>
      <c r="AY63" s="334"/>
      <c r="AZ63" s="334"/>
      <c r="BA63" s="320">
        <f t="shared" si="8"/>
        <v>0</v>
      </c>
      <c r="BB63" s="93"/>
      <c r="BC63" s="94"/>
      <c r="BD63" s="310" t="str">
        <f t="shared" si="9"/>
        <v>正确</v>
      </c>
    </row>
    <row r="64" s="1" customFormat="1" ht="33" customHeight="1" spans="1:56">
      <c r="A64" s="289">
        <f t="shared" si="1"/>
        <v>60</v>
      </c>
      <c r="B64" s="286"/>
      <c r="C64" s="49"/>
      <c r="D64" s="50"/>
      <c r="E64" s="286"/>
      <c r="F64" s="269">
        <f t="shared" si="2"/>
        <v>31</v>
      </c>
      <c r="G64" s="44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311">
        <f t="shared" si="3"/>
        <v>0</v>
      </c>
      <c r="T64" s="74"/>
      <c r="U64" s="313"/>
      <c r="V64" s="71"/>
      <c r="W64" s="72"/>
      <c r="X64" s="72"/>
      <c r="Y64" s="72"/>
      <c r="Z64" s="72"/>
      <c r="AA64" s="72"/>
      <c r="AB64" s="78"/>
      <c r="AC64" s="320">
        <f t="shared" si="4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331">
        <f t="shared" si="5"/>
        <v>0</v>
      </c>
      <c r="AT64" s="320">
        <f t="shared" si="6"/>
        <v>0</v>
      </c>
      <c r="AU64" s="320">
        <f t="shared" si="7"/>
        <v>0</v>
      </c>
      <c r="AV64" s="86"/>
      <c r="AW64" s="334"/>
      <c r="AX64" s="334"/>
      <c r="AY64" s="334"/>
      <c r="AZ64" s="334"/>
      <c r="BA64" s="320">
        <f t="shared" si="8"/>
        <v>0</v>
      </c>
      <c r="BB64" s="93"/>
      <c r="BC64" s="94"/>
      <c r="BD64" s="310" t="str">
        <f t="shared" si="9"/>
        <v>正确</v>
      </c>
    </row>
    <row r="65" s="1" customFormat="1" ht="33" customHeight="1" spans="1:56">
      <c r="A65" s="289">
        <f t="shared" si="1"/>
        <v>61</v>
      </c>
      <c r="B65" s="286"/>
      <c r="C65" s="49"/>
      <c r="D65" s="50"/>
      <c r="E65" s="286"/>
      <c r="F65" s="269">
        <f t="shared" si="2"/>
        <v>31</v>
      </c>
      <c r="G65" s="44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311">
        <f t="shared" si="3"/>
        <v>0</v>
      </c>
      <c r="T65" s="74"/>
      <c r="U65" s="313"/>
      <c r="V65" s="71"/>
      <c r="W65" s="72"/>
      <c r="X65" s="72"/>
      <c r="Y65" s="72"/>
      <c r="Z65" s="72"/>
      <c r="AA65" s="72"/>
      <c r="AB65" s="78"/>
      <c r="AC65" s="320">
        <f t="shared" si="4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331">
        <f t="shared" si="5"/>
        <v>0</v>
      </c>
      <c r="AT65" s="320">
        <f t="shared" si="6"/>
        <v>0</v>
      </c>
      <c r="AU65" s="320">
        <f t="shared" si="7"/>
        <v>0</v>
      </c>
      <c r="AV65" s="86"/>
      <c r="AW65" s="334"/>
      <c r="AX65" s="334"/>
      <c r="AY65" s="334"/>
      <c r="AZ65" s="334"/>
      <c r="BA65" s="320">
        <f t="shared" si="8"/>
        <v>0</v>
      </c>
      <c r="BB65" s="93"/>
      <c r="BC65" s="94"/>
      <c r="BD65" s="310" t="str">
        <f t="shared" si="9"/>
        <v>正确</v>
      </c>
    </row>
    <row r="66" s="1" customFormat="1" ht="33" customHeight="1" spans="1:56">
      <c r="A66" s="289">
        <f t="shared" si="1"/>
        <v>62</v>
      </c>
      <c r="B66" s="286"/>
      <c r="C66" s="49"/>
      <c r="D66" s="50"/>
      <c r="E66" s="286"/>
      <c r="F66" s="269">
        <f t="shared" si="2"/>
        <v>31</v>
      </c>
      <c r="G66" s="44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311">
        <f t="shared" si="3"/>
        <v>0</v>
      </c>
      <c r="T66" s="74"/>
      <c r="U66" s="313"/>
      <c r="V66" s="71"/>
      <c r="W66" s="72"/>
      <c r="X66" s="72"/>
      <c r="Y66" s="72"/>
      <c r="Z66" s="72"/>
      <c r="AA66" s="72"/>
      <c r="AB66" s="78"/>
      <c r="AC66" s="320">
        <f t="shared" si="4"/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331">
        <f t="shared" si="5"/>
        <v>0</v>
      </c>
      <c r="AT66" s="320">
        <f t="shared" si="6"/>
        <v>0</v>
      </c>
      <c r="AU66" s="320">
        <f t="shared" si="7"/>
        <v>0</v>
      </c>
      <c r="AV66" s="86"/>
      <c r="AW66" s="334"/>
      <c r="AX66" s="334"/>
      <c r="AY66" s="334"/>
      <c r="AZ66" s="334"/>
      <c r="BA66" s="320">
        <f t="shared" si="8"/>
        <v>0</v>
      </c>
      <c r="BB66" s="93"/>
      <c r="BC66" s="94"/>
      <c r="BD66" s="310" t="str">
        <f t="shared" si="9"/>
        <v>正确</v>
      </c>
    </row>
    <row r="67" s="1" customFormat="1" ht="33" customHeight="1" spans="1:56">
      <c r="A67" s="289">
        <f t="shared" si="1"/>
        <v>63</v>
      </c>
      <c r="B67" s="286"/>
      <c r="C67" s="49"/>
      <c r="D67" s="50"/>
      <c r="E67" s="286"/>
      <c r="F67" s="269">
        <f t="shared" si="2"/>
        <v>31</v>
      </c>
      <c r="G67" s="44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311">
        <f t="shared" si="3"/>
        <v>0</v>
      </c>
      <c r="T67" s="74"/>
      <c r="U67" s="313"/>
      <c r="V67" s="71"/>
      <c r="W67" s="72"/>
      <c r="X67" s="72"/>
      <c r="Y67" s="72"/>
      <c r="Z67" s="72"/>
      <c r="AA67" s="72"/>
      <c r="AB67" s="78"/>
      <c r="AC67" s="320">
        <f t="shared" si="4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5"/>
        <v>0</v>
      </c>
      <c r="AT67" s="320">
        <f t="shared" si="6"/>
        <v>0</v>
      </c>
      <c r="AU67" s="320">
        <f t="shared" si="7"/>
        <v>0</v>
      </c>
      <c r="AV67" s="86"/>
      <c r="AW67" s="334"/>
      <c r="AX67" s="334"/>
      <c r="AY67" s="334"/>
      <c r="AZ67" s="334"/>
      <c r="BA67" s="320">
        <f t="shared" si="8"/>
        <v>0</v>
      </c>
      <c r="BB67" s="93"/>
      <c r="BC67" s="94"/>
      <c r="BD67" s="310" t="str">
        <f t="shared" si="9"/>
        <v>正确</v>
      </c>
    </row>
    <row r="68" s="1" customFormat="1" ht="33" customHeight="1" spans="1:56">
      <c r="A68" s="289">
        <f t="shared" si="1"/>
        <v>64</v>
      </c>
      <c r="B68" s="286"/>
      <c r="C68" s="49"/>
      <c r="D68" s="50"/>
      <c r="E68" s="286"/>
      <c r="F68" s="269">
        <f t="shared" si="2"/>
        <v>31</v>
      </c>
      <c r="G68" s="44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311">
        <f t="shared" si="3"/>
        <v>0</v>
      </c>
      <c r="T68" s="74"/>
      <c r="U68" s="313"/>
      <c r="V68" s="71"/>
      <c r="W68" s="72"/>
      <c r="X68" s="72"/>
      <c r="Y68" s="72"/>
      <c r="Z68" s="72"/>
      <c r="AA68" s="72"/>
      <c r="AB68" s="78"/>
      <c r="AC68" s="320">
        <f t="shared" si="4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331">
        <f t="shared" si="5"/>
        <v>0</v>
      </c>
      <c r="AT68" s="320">
        <f t="shared" si="6"/>
        <v>0</v>
      </c>
      <c r="AU68" s="320">
        <f t="shared" si="7"/>
        <v>0</v>
      </c>
      <c r="AV68" s="86"/>
      <c r="AW68" s="334"/>
      <c r="AX68" s="334"/>
      <c r="AY68" s="334"/>
      <c r="AZ68" s="334"/>
      <c r="BA68" s="320">
        <f t="shared" si="8"/>
        <v>0</v>
      </c>
      <c r="BB68" s="93"/>
      <c r="BC68" s="94"/>
      <c r="BD68" s="310" t="str">
        <f t="shared" si="9"/>
        <v>正确</v>
      </c>
    </row>
    <row r="69" s="1" customFormat="1" ht="33" customHeight="1" spans="1:56">
      <c r="A69" s="289">
        <f t="shared" ref="A69:A132" si="10">ROW()-4</f>
        <v>65</v>
      </c>
      <c r="B69" s="286"/>
      <c r="C69" s="49"/>
      <c r="D69" s="50"/>
      <c r="E69" s="286"/>
      <c r="F69" s="269">
        <f t="shared" ref="F69:F132" si="11">IF($C$2-D69+1&lt;$E$2,$C$2-D69+1,$E$2)</f>
        <v>31</v>
      </c>
      <c r="G69" s="44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11">
        <f t="shared" ref="S69:S132" si="12">P69+Q69-R69</f>
        <v>0</v>
      </c>
      <c r="T69" s="74"/>
      <c r="U69" s="313"/>
      <c r="V69" s="71"/>
      <c r="W69" s="72"/>
      <c r="X69" s="72"/>
      <c r="Y69" s="72"/>
      <c r="Z69" s="72"/>
      <c r="AA69" s="72"/>
      <c r="AB69" s="78"/>
      <c r="AC69" s="320">
        <f t="shared" ref="AC69:AC132" si="13">IF(G69="是",30,0)</f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331">
        <f t="shared" ref="AS69:AS132" si="14">IFERROR(U69/$E$2*2*H69+I69*2,0)</f>
        <v>0</v>
      </c>
      <c r="AT69" s="320">
        <f t="shared" ref="AT69:AT132" si="15">IFERROR(U69/$E$2*(J69+K69*0.2+L69+M69*0.5),0)</f>
        <v>0</v>
      </c>
      <c r="AU69" s="320">
        <f t="shared" ref="AU69:AU132" si="16">ROUND(SUM(V69:AP69)-SUM(AQ69:AT69),2)</f>
        <v>0</v>
      </c>
      <c r="AV69" s="86"/>
      <c r="AW69" s="334"/>
      <c r="AX69" s="334"/>
      <c r="AY69" s="334"/>
      <c r="AZ69" s="334"/>
      <c r="BA69" s="320">
        <f t="shared" ref="BA69:BA132" si="17">ROUND(AU69-SUM(AV69:AZ69),2)</f>
        <v>0</v>
      </c>
      <c r="BB69" s="93"/>
      <c r="BC69" s="94"/>
      <c r="BD69" s="310" t="str">
        <f t="shared" ref="BD69:BD132" si="18">IF(U69-SUM(V69:AB69)=0,"正确","错误")</f>
        <v>正确</v>
      </c>
    </row>
    <row r="70" s="1" customFormat="1" ht="33" customHeight="1" spans="1:56">
      <c r="A70" s="289">
        <f t="shared" si="10"/>
        <v>66</v>
      </c>
      <c r="B70" s="286"/>
      <c r="C70" s="49"/>
      <c r="D70" s="50"/>
      <c r="E70" s="286"/>
      <c r="F70" s="269">
        <f t="shared" si="11"/>
        <v>31</v>
      </c>
      <c r="G70" s="44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11">
        <f t="shared" si="12"/>
        <v>0</v>
      </c>
      <c r="T70" s="74"/>
      <c r="U70" s="313"/>
      <c r="V70" s="71"/>
      <c r="W70" s="72"/>
      <c r="X70" s="72"/>
      <c r="Y70" s="72"/>
      <c r="Z70" s="72"/>
      <c r="AA70" s="72"/>
      <c r="AB70" s="78"/>
      <c r="AC70" s="320">
        <f t="shared" si="13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331">
        <f t="shared" si="14"/>
        <v>0</v>
      </c>
      <c r="AT70" s="320">
        <f t="shared" si="15"/>
        <v>0</v>
      </c>
      <c r="AU70" s="320">
        <f t="shared" si="16"/>
        <v>0</v>
      </c>
      <c r="AV70" s="86"/>
      <c r="AW70" s="334"/>
      <c r="AX70" s="334"/>
      <c r="AY70" s="334"/>
      <c r="AZ70" s="334"/>
      <c r="BA70" s="320">
        <f t="shared" si="17"/>
        <v>0</v>
      </c>
      <c r="BB70" s="93"/>
      <c r="BC70" s="94"/>
      <c r="BD70" s="310" t="str">
        <f t="shared" si="18"/>
        <v>正确</v>
      </c>
    </row>
    <row r="71" s="1" customFormat="1" ht="33" customHeight="1" spans="1:56">
      <c r="A71" s="289">
        <f t="shared" si="10"/>
        <v>67</v>
      </c>
      <c r="B71" s="286"/>
      <c r="C71" s="49"/>
      <c r="D71" s="50"/>
      <c r="E71" s="286"/>
      <c r="F71" s="269">
        <f t="shared" si="11"/>
        <v>31</v>
      </c>
      <c r="G71" s="44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11">
        <f t="shared" si="12"/>
        <v>0</v>
      </c>
      <c r="T71" s="74"/>
      <c r="U71" s="313"/>
      <c r="V71" s="71"/>
      <c r="W71" s="72"/>
      <c r="X71" s="72"/>
      <c r="Y71" s="72"/>
      <c r="Z71" s="72"/>
      <c r="AA71" s="72"/>
      <c r="AB71" s="78"/>
      <c r="AC71" s="320">
        <f t="shared" si="13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331">
        <f t="shared" si="14"/>
        <v>0</v>
      </c>
      <c r="AT71" s="320">
        <f t="shared" si="15"/>
        <v>0</v>
      </c>
      <c r="AU71" s="320">
        <f t="shared" si="16"/>
        <v>0</v>
      </c>
      <c r="AV71" s="86"/>
      <c r="AW71" s="334"/>
      <c r="AX71" s="334"/>
      <c r="AY71" s="334"/>
      <c r="AZ71" s="334"/>
      <c r="BA71" s="320">
        <f t="shared" si="17"/>
        <v>0</v>
      </c>
      <c r="BB71" s="93"/>
      <c r="BC71" s="94"/>
      <c r="BD71" s="310" t="str">
        <f t="shared" si="18"/>
        <v>正确</v>
      </c>
    </row>
    <row r="72" s="1" customFormat="1" ht="33" customHeight="1" spans="1:56">
      <c r="A72" s="289">
        <f t="shared" si="10"/>
        <v>68</v>
      </c>
      <c r="B72" s="286"/>
      <c r="C72" s="49"/>
      <c r="D72" s="50"/>
      <c r="E72" s="286"/>
      <c r="F72" s="269">
        <f t="shared" si="11"/>
        <v>31</v>
      </c>
      <c r="G72" s="44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11">
        <f t="shared" si="12"/>
        <v>0</v>
      </c>
      <c r="T72" s="74"/>
      <c r="U72" s="313"/>
      <c r="V72" s="71"/>
      <c r="W72" s="72"/>
      <c r="X72" s="72"/>
      <c r="Y72" s="72"/>
      <c r="Z72" s="72"/>
      <c r="AA72" s="72"/>
      <c r="AB72" s="78"/>
      <c r="AC72" s="320">
        <f t="shared" si="13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 t="shared" si="14"/>
        <v>0</v>
      </c>
      <c r="AT72" s="320">
        <f t="shared" si="15"/>
        <v>0</v>
      </c>
      <c r="AU72" s="320">
        <f t="shared" si="16"/>
        <v>0</v>
      </c>
      <c r="AV72" s="86"/>
      <c r="AW72" s="334"/>
      <c r="AX72" s="334"/>
      <c r="AY72" s="334"/>
      <c r="AZ72" s="334"/>
      <c r="BA72" s="320">
        <f t="shared" si="17"/>
        <v>0</v>
      </c>
      <c r="BB72" s="93"/>
      <c r="BC72" s="94"/>
      <c r="BD72" s="310" t="str">
        <f t="shared" si="18"/>
        <v>正确</v>
      </c>
    </row>
    <row r="73" s="1" customFormat="1" ht="33" customHeight="1" spans="1:56">
      <c r="A73" s="289">
        <f t="shared" si="10"/>
        <v>69</v>
      </c>
      <c r="B73" s="286"/>
      <c r="C73" s="49"/>
      <c r="D73" s="50"/>
      <c r="E73" s="286"/>
      <c r="F73" s="269">
        <f t="shared" si="11"/>
        <v>31</v>
      </c>
      <c r="G73" s="44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11">
        <f t="shared" si="12"/>
        <v>0</v>
      </c>
      <c r="T73" s="74"/>
      <c r="U73" s="313"/>
      <c r="V73" s="71"/>
      <c r="W73" s="72"/>
      <c r="X73" s="72"/>
      <c r="Y73" s="72"/>
      <c r="Z73" s="72"/>
      <c r="AA73" s="72"/>
      <c r="AB73" s="78"/>
      <c r="AC73" s="320">
        <f t="shared" si="13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331">
        <f t="shared" si="14"/>
        <v>0</v>
      </c>
      <c r="AT73" s="320">
        <f t="shared" si="15"/>
        <v>0</v>
      </c>
      <c r="AU73" s="320">
        <f t="shared" si="16"/>
        <v>0</v>
      </c>
      <c r="AV73" s="86"/>
      <c r="AW73" s="334"/>
      <c r="AX73" s="334"/>
      <c r="AY73" s="334"/>
      <c r="AZ73" s="334"/>
      <c r="BA73" s="320">
        <f t="shared" si="17"/>
        <v>0</v>
      </c>
      <c r="BB73" s="93"/>
      <c r="BC73" s="94"/>
      <c r="BD73" s="310" t="str">
        <f t="shared" si="18"/>
        <v>正确</v>
      </c>
    </row>
    <row r="74" s="1" customFormat="1" ht="33" customHeight="1" spans="1:56">
      <c r="A74" s="289">
        <f t="shared" si="10"/>
        <v>70</v>
      </c>
      <c r="B74" s="286"/>
      <c r="C74" s="49"/>
      <c r="D74" s="50"/>
      <c r="E74" s="286"/>
      <c r="F74" s="269">
        <f t="shared" si="11"/>
        <v>31</v>
      </c>
      <c r="G74" s="44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311">
        <f t="shared" si="12"/>
        <v>0</v>
      </c>
      <c r="T74" s="74"/>
      <c r="U74" s="313"/>
      <c r="V74" s="71"/>
      <c r="W74" s="72"/>
      <c r="X74" s="72"/>
      <c r="Y74" s="72"/>
      <c r="Z74" s="72"/>
      <c r="AA74" s="72"/>
      <c r="AB74" s="78"/>
      <c r="AC74" s="320">
        <f t="shared" si="13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331">
        <f t="shared" si="14"/>
        <v>0</v>
      </c>
      <c r="AT74" s="320">
        <f t="shared" si="15"/>
        <v>0</v>
      </c>
      <c r="AU74" s="320">
        <f t="shared" si="16"/>
        <v>0</v>
      </c>
      <c r="AV74" s="86"/>
      <c r="AW74" s="334"/>
      <c r="AX74" s="334"/>
      <c r="AY74" s="334"/>
      <c r="AZ74" s="334"/>
      <c r="BA74" s="320">
        <f t="shared" si="17"/>
        <v>0</v>
      </c>
      <c r="BB74" s="93"/>
      <c r="BC74" s="94"/>
      <c r="BD74" s="310" t="str">
        <f t="shared" si="18"/>
        <v>正确</v>
      </c>
    </row>
    <row r="75" s="1" customFormat="1" ht="33" customHeight="1" spans="1:56">
      <c r="A75" s="289">
        <f t="shared" si="10"/>
        <v>71</v>
      </c>
      <c r="B75" s="286"/>
      <c r="C75" s="49"/>
      <c r="D75" s="50"/>
      <c r="E75" s="286"/>
      <c r="F75" s="269">
        <f t="shared" si="11"/>
        <v>31</v>
      </c>
      <c r="G75" s="44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311">
        <f t="shared" si="12"/>
        <v>0</v>
      </c>
      <c r="T75" s="74"/>
      <c r="U75" s="313"/>
      <c r="V75" s="71"/>
      <c r="W75" s="72"/>
      <c r="X75" s="72"/>
      <c r="Y75" s="72"/>
      <c r="Z75" s="72"/>
      <c r="AA75" s="72"/>
      <c r="AB75" s="78"/>
      <c r="AC75" s="320">
        <f t="shared" si="13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 t="shared" si="14"/>
        <v>0</v>
      </c>
      <c r="AT75" s="320">
        <f t="shared" si="15"/>
        <v>0</v>
      </c>
      <c r="AU75" s="320">
        <f t="shared" si="16"/>
        <v>0</v>
      </c>
      <c r="AV75" s="86"/>
      <c r="AW75" s="334"/>
      <c r="AX75" s="334"/>
      <c r="AY75" s="334"/>
      <c r="AZ75" s="334"/>
      <c r="BA75" s="320">
        <f t="shared" si="17"/>
        <v>0</v>
      </c>
      <c r="BB75" s="93"/>
      <c r="BC75" s="94"/>
      <c r="BD75" s="310" t="str">
        <f t="shared" si="18"/>
        <v>正确</v>
      </c>
    </row>
    <row r="76" s="1" customFormat="1" ht="33" customHeight="1" spans="1:56">
      <c r="A76" s="289">
        <f t="shared" si="10"/>
        <v>72</v>
      </c>
      <c r="B76" s="286"/>
      <c r="C76" s="49"/>
      <c r="D76" s="50"/>
      <c r="E76" s="286"/>
      <c r="F76" s="269">
        <f t="shared" si="11"/>
        <v>31</v>
      </c>
      <c r="G76" s="44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11">
        <f t="shared" si="12"/>
        <v>0</v>
      </c>
      <c r="T76" s="74"/>
      <c r="U76" s="313"/>
      <c r="V76" s="71"/>
      <c r="W76" s="72"/>
      <c r="X76" s="72"/>
      <c r="Y76" s="72"/>
      <c r="Z76" s="72"/>
      <c r="AA76" s="72"/>
      <c r="AB76" s="78"/>
      <c r="AC76" s="320">
        <f t="shared" si="13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f t="shared" si="14"/>
        <v>0</v>
      </c>
      <c r="AT76" s="320">
        <f t="shared" si="15"/>
        <v>0</v>
      </c>
      <c r="AU76" s="320">
        <f t="shared" si="16"/>
        <v>0</v>
      </c>
      <c r="AV76" s="86"/>
      <c r="AW76" s="334"/>
      <c r="AX76" s="334"/>
      <c r="AY76" s="334"/>
      <c r="AZ76" s="334"/>
      <c r="BA76" s="320">
        <f t="shared" si="17"/>
        <v>0</v>
      </c>
      <c r="BB76" s="93"/>
      <c r="BC76" s="94"/>
      <c r="BD76" s="310" t="str">
        <f t="shared" si="18"/>
        <v>正确</v>
      </c>
    </row>
    <row r="77" s="1" customFormat="1" ht="33" customHeight="1" spans="1:56">
      <c r="A77" s="289">
        <f t="shared" si="10"/>
        <v>73</v>
      </c>
      <c r="B77" s="286"/>
      <c r="C77" s="49"/>
      <c r="D77" s="50"/>
      <c r="E77" s="286"/>
      <c r="F77" s="269">
        <f t="shared" si="11"/>
        <v>31</v>
      </c>
      <c r="G77" s="44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11">
        <f t="shared" si="12"/>
        <v>0</v>
      </c>
      <c r="T77" s="74"/>
      <c r="U77" s="313"/>
      <c r="V77" s="71"/>
      <c r="W77" s="72"/>
      <c r="X77" s="72"/>
      <c r="Y77" s="72"/>
      <c r="Z77" s="72"/>
      <c r="AA77" s="72"/>
      <c r="AB77" s="78"/>
      <c r="AC77" s="320">
        <f t="shared" si="13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si="14"/>
        <v>0</v>
      </c>
      <c r="AT77" s="320">
        <f t="shared" si="15"/>
        <v>0</v>
      </c>
      <c r="AU77" s="320">
        <f t="shared" si="16"/>
        <v>0</v>
      </c>
      <c r="AV77" s="86"/>
      <c r="AW77" s="334"/>
      <c r="AX77" s="334"/>
      <c r="AY77" s="334"/>
      <c r="AZ77" s="334"/>
      <c r="BA77" s="320">
        <f t="shared" si="17"/>
        <v>0</v>
      </c>
      <c r="BB77" s="93"/>
      <c r="BC77" s="94"/>
      <c r="BD77" s="310" t="str">
        <f t="shared" si="18"/>
        <v>正确</v>
      </c>
    </row>
    <row r="78" s="1" customFormat="1" ht="33" customHeight="1" spans="1:56">
      <c r="A78" s="289">
        <f t="shared" si="10"/>
        <v>74</v>
      </c>
      <c r="B78" s="286"/>
      <c r="C78" s="49"/>
      <c r="D78" s="50"/>
      <c r="E78" s="286"/>
      <c r="F78" s="269">
        <f t="shared" si="11"/>
        <v>31</v>
      </c>
      <c r="G78" s="44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11">
        <f t="shared" si="12"/>
        <v>0</v>
      </c>
      <c r="T78" s="74"/>
      <c r="U78" s="313"/>
      <c r="V78" s="71"/>
      <c r="W78" s="72"/>
      <c r="X78" s="72"/>
      <c r="Y78" s="72"/>
      <c r="Z78" s="72"/>
      <c r="AA78" s="72"/>
      <c r="AB78" s="78"/>
      <c r="AC78" s="320">
        <f t="shared" si="13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14"/>
        <v>0</v>
      </c>
      <c r="AT78" s="320">
        <f t="shared" si="15"/>
        <v>0</v>
      </c>
      <c r="AU78" s="320">
        <f t="shared" si="16"/>
        <v>0</v>
      </c>
      <c r="AV78" s="86"/>
      <c r="AW78" s="334"/>
      <c r="AX78" s="334"/>
      <c r="AY78" s="334"/>
      <c r="AZ78" s="334"/>
      <c r="BA78" s="320">
        <f t="shared" si="17"/>
        <v>0</v>
      </c>
      <c r="BB78" s="93"/>
      <c r="BC78" s="94"/>
      <c r="BD78" s="310" t="str">
        <f t="shared" si="18"/>
        <v>正确</v>
      </c>
    </row>
    <row r="79" s="1" customFormat="1" ht="33" customHeight="1" spans="1:56">
      <c r="A79" s="289">
        <f t="shared" si="10"/>
        <v>75</v>
      </c>
      <c r="B79" s="286"/>
      <c r="C79" s="49"/>
      <c r="D79" s="50"/>
      <c r="E79" s="286"/>
      <c r="F79" s="269">
        <f t="shared" si="11"/>
        <v>31</v>
      </c>
      <c r="G79" s="44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11">
        <f t="shared" si="12"/>
        <v>0</v>
      </c>
      <c r="T79" s="74"/>
      <c r="U79" s="313"/>
      <c r="V79" s="71"/>
      <c r="W79" s="72"/>
      <c r="X79" s="72"/>
      <c r="Y79" s="72"/>
      <c r="Z79" s="72"/>
      <c r="AA79" s="72"/>
      <c r="AB79" s="78"/>
      <c r="AC79" s="320">
        <f t="shared" si="13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14"/>
        <v>0</v>
      </c>
      <c r="AT79" s="320">
        <f t="shared" si="15"/>
        <v>0</v>
      </c>
      <c r="AU79" s="320">
        <f t="shared" si="16"/>
        <v>0</v>
      </c>
      <c r="AV79" s="86"/>
      <c r="AW79" s="334"/>
      <c r="AX79" s="334"/>
      <c r="AY79" s="334"/>
      <c r="AZ79" s="334"/>
      <c r="BA79" s="320">
        <f t="shared" si="17"/>
        <v>0</v>
      </c>
      <c r="BB79" s="93"/>
      <c r="BC79" s="94"/>
      <c r="BD79" s="310" t="str">
        <f t="shared" si="18"/>
        <v>正确</v>
      </c>
    </row>
    <row r="80" s="1" customFormat="1" ht="33" customHeight="1" spans="1:56">
      <c r="A80" s="289">
        <f t="shared" si="10"/>
        <v>76</v>
      </c>
      <c r="B80" s="286"/>
      <c r="C80" s="49"/>
      <c r="D80" s="50"/>
      <c r="E80" s="286"/>
      <c r="F80" s="269">
        <f t="shared" si="11"/>
        <v>31</v>
      </c>
      <c r="G80" s="44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11">
        <f t="shared" si="12"/>
        <v>0</v>
      </c>
      <c r="T80" s="74"/>
      <c r="U80" s="313"/>
      <c r="V80" s="71"/>
      <c r="W80" s="72"/>
      <c r="X80" s="72"/>
      <c r="Y80" s="72"/>
      <c r="Z80" s="72"/>
      <c r="AA80" s="72"/>
      <c r="AB80" s="78"/>
      <c r="AC80" s="320">
        <f t="shared" si="13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14"/>
        <v>0</v>
      </c>
      <c r="AT80" s="320">
        <f t="shared" si="15"/>
        <v>0</v>
      </c>
      <c r="AU80" s="320">
        <f t="shared" si="16"/>
        <v>0</v>
      </c>
      <c r="AV80" s="86"/>
      <c r="AW80" s="334"/>
      <c r="AX80" s="334"/>
      <c r="AY80" s="334"/>
      <c r="AZ80" s="334"/>
      <c r="BA80" s="320">
        <f t="shared" si="17"/>
        <v>0</v>
      </c>
      <c r="BB80" s="93"/>
      <c r="BC80" s="94"/>
      <c r="BD80" s="310" t="str">
        <f t="shared" si="18"/>
        <v>正确</v>
      </c>
    </row>
    <row r="81" s="1" customFormat="1" ht="33" customHeight="1" spans="1:56">
      <c r="A81" s="289">
        <f t="shared" si="10"/>
        <v>77</v>
      </c>
      <c r="B81" s="286"/>
      <c r="C81" s="49"/>
      <c r="D81" s="50"/>
      <c r="E81" s="286"/>
      <c r="F81" s="269">
        <f t="shared" si="11"/>
        <v>31</v>
      </c>
      <c r="G81" s="44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11">
        <f t="shared" si="12"/>
        <v>0</v>
      </c>
      <c r="T81" s="74"/>
      <c r="U81" s="313"/>
      <c r="V81" s="71"/>
      <c r="W81" s="72"/>
      <c r="X81" s="72"/>
      <c r="Y81" s="72"/>
      <c r="Z81" s="72"/>
      <c r="AA81" s="72"/>
      <c r="AB81" s="78"/>
      <c r="AC81" s="320">
        <f t="shared" si="13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14"/>
        <v>0</v>
      </c>
      <c r="AT81" s="320">
        <f t="shared" si="15"/>
        <v>0</v>
      </c>
      <c r="AU81" s="320">
        <f t="shared" si="16"/>
        <v>0</v>
      </c>
      <c r="AV81" s="86"/>
      <c r="AW81" s="334"/>
      <c r="AX81" s="334"/>
      <c r="AY81" s="334"/>
      <c r="AZ81" s="334"/>
      <c r="BA81" s="320">
        <f t="shared" si="17"/>
        <v>0</v>
      </c>
      <c r="BB81" s="93"/>
      <c r="BC81" s="94"/>
      <c r="BD81" s="310" t="str">
        <f t="shared" si="18"/>
        <v>正确</v>
      </c>
    </row>
    <row r="82" s="1" customFormat="1" ht="33" customHeight="1" spans="1:56">
      <c r="A82" s="289">
        <f t="shared" si="10"/>
        <v>78</v>
      </c>
      <c r="B82" s="286"/>
      <c r="C82" s="49"/>
      <c r="D82" s="50"/>
      <c r="E82" s="286"/>
      <c r="F82" s="269">
        <f t="shared" si="11"/>
        <v>31</v>
      </c>
      <c r="G82" s="44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11">
        <f t="shared" si="12"/>
        <v>0</v>
      </c>
      <c r="T82" s="74"/>
      <c r="U82" s="313"/>
      <c r="V82" s="71"/>
      <c r="W82" s="72"/>
      <c r="X82" s="72"/>
      <c r="Y82" s="72"/>
      <c r="Z82" s="72"/>
      <c r="AA82" s="72"/>
      <c r="AB82" s="78"/>
      <c r="AC82" s="320">
        <f t="shared" si="13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14"/>
        <v>0</v>
      </c>
      <c r="AT82" s="320">
        <f t="shared" si="15"/>
        <v>0</v>
      </c>
      <c r="AU82" s="320">
        <f t="shared" si="16"/>
        <v>0</v>
      </c>
      <c r="AV82" s="86"/>
      <c r="AW82" s="334"/>
      <c r="AX82" s="334"/>
      <c r="AY82" s="334"/>
      <c r="AZ82" s="334"/>
      <c r="BA82" s="320">
        <f t="shared" si="17"/>
        <v>0</v>
      </c>
      <c r="BB82" s="93"/>
      <c r="BC82" s="94"/>
      <c r="BD82" s="310" t="str">
        <f t="shared" si="18"/>
        <v>正确</v>
      </c>
    </row>
    <row r="83" s="1" customFormat="1" ht="33" customHeight="1" spans="1:56">
      <c r="A83" s="289">
        <f t="shared" si="10"/>
        <v>79</v>
      </c>
      <c r="B83" s="286"/>
      <c r="C83" s="49"/>
      <c r="D83" s="50"/>
      <c r="E83" s="286"/>
      <c r="F83" s="269">
        <f t="shared" si="11"/>
        <v>31</v>
      </c>
      <c r="G83" s="44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11">
        <f t="shared" si="12"/>
        <v>0</v>
      </c>
      <c r="T83" s="74"/>
      <c r="U83" s="313"/>
      <c r="V83" s="71"/>
      <c r="W83" s="72"/>
      <c r="X83" s="72"/>
      <c r="Y83" s="72"/>
      <c r="Z83" s="72"/>
      <c r="AA83" s="72"/>
      <c r="AB83" s="78"/>
      <c r="AC83" s="320">
        <f t="shared" si="13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14"/>
        <v>0</v>
      </c>
      <c r="AT83" s="320">
        <f t="shared" si="15"/>
        <v>0</v>
      </c>
      <c r="AU83" s="320">
        <f t="shared" si="16"/>
        <v>0</v>
      </c>
      <c r="AV83" s="86"/>
      <c r="AW83" s="334"/>
      <c r="AX83" s="334"/>
      <c r="AY83" s="334"/>
      <c r="AZ83" s="334"/>
      <c r="BA83" s="320">
        <f t="shared" si="17"/>
        <v>0</v>
      </c>
      <c r="BB83" s="93"/>
      <c r="BC83" s="94"/>
      <c r="BD83" s="310" t="str">
        <f t="shared" si="18"/>
        <v>正确</v>
      </c>
    </row>
    <row r="84" s="1" customFormat="1" ht="33" customHeight="1" spans="1:56">
      <c r="A84" s="289">
        <f t="shared" si="10"/>
        <v>80</v>
      </c>
      <c r="B84" s="286"/>
      <c r="C84" s="49"/>
      <c r="D84" s="50"/>
      <c r="E84" s="286"/>
      <c r="F84" s="269">
        <f t="shared" si="11"/>
        <v>31</v>
      </c>
      <c r="G84" s="44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11">
        <f t="shared" si="12"/>
        <v>0</v>
      </c>
      <c r="T84" s="74"/>
      <c r="U84" s="313"/>
      <c r="V84" s="71"/>
      <c r="W84" s="72"/>
      <c r="X84" s="72"/>
      <c r="Y84" s="72"/>
      <c r="Z84" s="72"/>
      <c r="AA84" s="72"/>
      <c r="AB84" s="78"/>
      <c r="AC84" s="320">
        <f t="shared" si="13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14"/>
        <v>0</v>
      </c>
      <c r="AT84" s="320">
        <f t="shared" si="15"/>
        <v>0</v>
      </c>
      <c r="AU84" s="320">
        <f t="shared" si="16"/>
        <v>0</v>
      </c>
      <c r="AV84" s="86"/>
      <c r="AW84" s="334"/>
      <c r="AX84" s="334"/>
      <c r="AY84" s="334"/>
      <c r="AZ84" s="334"/>
      <c r="BA84" s="320">
        <f t="shared" si="17"/>
        <v>0</v>
      </c>
      <c r="BB84" s="93"/>
      <c r="BC84" s="94"/>
      <c r="BD84" s="310" t="str">
        <f t="shared" si="18"/>
        <v>正确</v>
      </c>
    </row>
    <row r="85" s="1" customFormat="1" ht="33" customHeight="1" spans="1:56">
      <c r="A85" s="289">
        <f t="shared" si="10"/>
        <v>81</v>
      </c>
      <c r="B85" s="286"/>
      <c r="C85" s="49"/>
      <c r="D85" s="50"/>
      <c r="E85" s="286"/>
      <c r="F85" s="269">
        <f t="shared" si="11"/>
        <v>31</v>
      </c>
      <c r="G85" s="44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11">
        <f t="shared" si="12"/>
        <v>0</v>
      </c>
      <c r="T85" s="74"/>
      <c r="U85" s="313"/>
      <c r="V85" s="71"/>
      <c r="W85" s="72"/>
      <c r="X85" s="72"/>
      <c r="Y85" s="72"/>
      <c r="Z85" s="72"/>
      <c r="AA85" s="72"/>
      <c r="AB85" s="78"/>
      <c r="AC85" s="320">
        <f t="shared" si="13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14"/>
        <v>0</v>
      </c>
      <c r="AT85" s="320">
        <f t="shared" si="15"/>
        <v>0</v>
      </c>
      <c r="AU85" s="320">
        <f t="shared" si="16"/>
        <v>0</v>
      </c>
      <c r="AV85" s="86"/>
      <c r="AW85" s="334"/>
      <c r="AX85" s="334"/>
      <c r="AY85" s="334"/>
      <c r="AZ85" s="334"/>
      <c r="BA85" s="320">
        <f t="shared" si="17"/>
        <v>0</v>
      </c>
      <c r="BB85" s="93"/>
      <c r="BC85" s="94"/>
      <c r="BD85" s="310" t="str">
        <f t="shared" si="18"/>
        <v>正确</v>
      </c>
    </row>
    <row r="86" s="1" customFormat="1" ht="33" customHeight="1" spans="1:56">
      <c r="A86" s="289">
        <f t="shared" si="10"/>
        <v>82</v>
      </c>
      <c r="B86" s="286"/>
      <c r="C86" s="49"/>
      <c r="D86" s="50"/>
      <c r="E86" s="286"/>
      <c r="F86" s="269">
        <f t="shared" si="11"/>
        <v>31</v>
      </c>
      <c r="G86" s="44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311">
        <f t="shared" si="12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13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14"/>
        <v>0</v>
      </c>
      <c r="AT86" s="320">
        <f t="shared" si="15"/>
        <v>0</v>
      </c>
      <c r="AU86" s="320">
        <f t="shared" si="16"/>
        <v>0</v>
      </c>
      <c r="AV86" s="86"/>
      <c r="AW86" s="334"/>
      <c r="AX86" s="334"/>
      <c r="AY86" s="334"/>
      <c r="AZ86" s="334"/>
      <c r="BA86" s="320">
        <f t="shared" si="17"/>
        <v>0</v>
      </c>
      <c r="BB86" s="93"/>
      <c r="BC86" s="94"/>
      <c r="BD86" s="310" t="str">
        <f t="shared" si="18"/>
        <v>正确</v>
      </c>
    </row>
    <row r="87" s="1" customFormat="1" ht="33" customHeight="1" spans="1:56">
      <c r="A87" s="289">
        <f t="shared" si="10"/>
        <v>83</v>
      </c>
      <c r="B87" s="286"/>
      <c r="C87" s="49"/>
      <c r="D87" s="50"/>
      <c r="E87" s="286"/>
      <c r="F87" s="269">
        <f t="shared" si="11"/>
        <v>31</v>
      </c>
      <c r="G87" s="44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311">
        <f t="shared" si="12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13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14"/>
        <v>0</v>
      </c>
      <c r="AT87" s="320">
        <f t="shared" si="15"/>
        <v>0</v>
      </c>
      <c r="AU87" s="320">
        <f t="shared" si="16"/>
        <v>0</v>
      </c>
      <c r="AV87" s="86"/>
      <c r="AW87" s="334"/>
      <c r="AX87" s="334"/>
      <c r="AY87" s="334"/>
      <c r="AZ87" s="334"/>
      <c r="BA87" s="320">
        <f t="shared" si="17"/>
        <v>0</v>
      </c>
      <c r="BB87" s="93"/>
      <c r="BC87" s="94"/>
      <c r="BD87" s="310" t="str">
        <f t="shared" si="18"/>
        <v>正确</v>
      </c>
    </row>
    <row r="88" s="1" customFormat="1" ht="33" customHeight="1" spans="1:56">
      <c r="A88" s="289">
        <f t="shared" si="10"/>
        <v>84</v>
      </c>
      <c r="B88" s="286"/>
      <c r="C88" s="49"/>
      <c r="D88" s="50"/>
      <c r="E88" s="286"/>
      <c r="F88" s="269">
        <f t="shared" si="11"/>
        <v>31</v>
      </c>
      <c r="G88" s="44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311">
        <f t="shared" si="12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13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14"/>
        <v>0</v>
      </c>
      <c r="AT88" s="320">
        <f t="shared" si="15"/>
        <v>0</v>
      </c>
      <c r="AU88" s="320">
        <f t="shared" si="16"/>
        <v>0</v>
      </c>
      <c r="AV88" s="86"/>
      <c r="AW88" s="334"/>
      <c r="AX88" s="334"/>
      <c r="AY88" s="334"/>
      <c r="AZ88" s="334"/>
      <c r="BA88" s="320">
        <f t="shared" si="17"/>
        <v>0</v>
      </c>
      <c r="BB88" s="93"/>
      <c r="BC88" s="94"/>
      <c r="BD88" s="310" t="str">
        <f t="shared" si="18"/>
        <v>正确</v>
      </c>
    </row>
    <row r="89" s="1" customFormat="1" ht="33" customHeight="1" spans="1:56">
      <c r="A89" s="289">
        <f t="shared" si="10"/>
        <v>85</v>
      </c>
      <c r="B89" s="286"/>
      <c r="C89" s="49"/>
      <c r="D89" s="50"/>
      <c r="E89" s="286"/>
      <c r="F89" s="269">
        <f t="shared" si="11"/>
        <v>31</v>
      </c>
      <c r="G89" s="44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311">
        <f t="shared" si="12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13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14"/>
        <v>0</v>
      </c>
      <c r="AT89" s="320">
        <f t="shared" si="15"/>
        <v>0</v>
      </c>
      <c r="AU89" s="320">
        <f t="shared" si="16"/>
        <v>0</v>
      </c>
      <c r="AV89" s="86"/>
      <c r="AW89" s="334"/>
      <c r="AX89" s="334"/>
      <c r="AY89" s="334"/>
      <c r="AZ89" s="334"/>
      <c r="BA89" s="320">
        <f t="shared" si="17"/>
        <v>0</v>
      </c>
      <c r="BB89" s="93"/>
      <c r="BC89" s="94"/>
      <c r="BD89" s="310" t="str">
        <f t="shared" si="18"/>
        <v>正确</v>
      </c>
    </row>
    <row r="90" s="1" customFormat="1" ht="33" customHeight="1" spans="1:56">
      <c r="A90" s="289">
        <f t="shared" si="10"/>
        <v>86</v>
      </c>
      <c r="B90" s="286"/>
      <c r="C90" s="49"/>
      <c r="D90" s="50"/>
      <c r="E90" s="286"/>
      <c r="F90" s="269">
        <f t="shared" si="11"/>
        <v>31</v>
      </c>
      <c r="G90" s="44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311">
        <f t="shared" si="12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13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14"/>
        <v>0</v>
      </c>
      <c r="AT90" s="320">
        <f t="shared" si="15"/>
        <v>0</v>
      </c>
      <c r="AU90" s="320">
        <f t="shared" si="16"/>
        <v>0</v>
      </c>
      <c r="AV90" s="86"/>
      <c r="AW90" s="334"/>
      <c r="AX90" s="334"/>
      <c r="AY90" s="334"/>
      <c r="AZ90" s="334"/>
      <c r="BA90" s="320">
        <f t="shared" si="17"/>
        <v>0</v>
      </c>
      <c r="BB90" s="93"/>
      <c r="BC90" s="94"/>
      <c r="BD90" s="310" t="str">
        <f t="shared" si="18"/>
        <v>正确</v>
      </c>
    </row>
    <row r="91" s="1" customFormat="1" ht="33" customHeight="1" spans="1:56">
      <c r="A91" s="289">
        <f t="shared" si="10"/>
        <v>87</v>
      </c>
      <c r="B91" s="286"/>
      <c r="C91" s="49"/>
      <c r="D91" s="50"/>
      <c r="E91" s="286"/>
      <c r="F91" s="269">
        <f t="shared" si="11"/>
        <v>31</v>
      </c>
      <c r="G91" s="44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311">
        <f t="shared" si="12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13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14"/>
        <v>0</v>
      </c>
      <c r="AT91" s="320">
        <f t="shared" si="15"/>
        <v>0</v>
      </c>
      <c r="AU91" s="320">
        <f t="shared" si="16"/>
        <v>0</v>
      </c>
      <c r="AV91" s="86"/>
      <c r="AW91" s="334"/>
      <c r="AX91" s="334"/>
      <c r="AY91" s="334"/>
      <c r="AZ91" s="334"/>
      <c r="BA91" s="320">
        <f t="shared" si="17"/>
        <v>0</v>
      </c>
      <c r="BB91" s="93"/>
      <c r="BC91" s="94"/>
      <c r="BD91" s="310" t="str">
        <f t="shared" si="18"/>
        <v>正确</v>
      </c>
    </row>
    <row r="92" s="1" customFormat="1" ht="33" customHeight="1" spans="1:56">
      <c r="A92" s="289">
        <f t="shared" si="10"/>
        <v>88</v>
      </c>
      <c r="B92" s="286"/>
      <c r="C92" s="49"/>
      <c r="D92" s="50"/>
      <c r="E92" s="286"/>
      <c r="F92" s="269">
        <f t="shared" si="11"/>
        <v>31</v>
      </c>
      <c r="G92" s="44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311">
        <f t="shared" si="12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13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14"/>
        <v>0</v>
      </c>
      <c r="AT92" s="320">
        <f t="shared" si="15"/>
        <v>0</v>
      </c>
      <c r="AU92" s="320">
        <f t="shared" si="16"/>
        <v>0</v>
      </c>
      <c r="AV92" s="86"/>
      <c r="AW92" s="334"/>
      <c r="AX92" s="334"/>
      <c r="AY92" s="334"/>
      <c r="AZ92" s="334"/>
      <c r="BA92" s="320">
        <f t="shared" si="17"/>
        <v>0</v>
      </c>
      <c r="BB92" s="93"/>
      <c r="BC92" s="94"/>
      <c r="BD92" s="310" t="str">
        <f t="shared" si="18"/>
        <v>正确</v>
      </c>
    </row>
    <row r="93" s="1" customFormat="1" ht="33" customHeight="1" spans="1:56">
      <c r="A93" s="289">
        <f t="shared" si="10"/>
        <v>89</v>
      </c>
      <c r="B93" s="286"/>
      <c r="C93" s="49"/>
      <c r="D93" s="50"/>
      <c r="E93" s="286"/>
      <c r="F93" s="269">
        <f t="shared" si="11"/>
        <v>31</v>
      </c>
      <c r="G93" s="44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311">
        <f t="shared" si="12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13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14"/>
        <v>0</v>
      </c>
      <c r="AT93" s="320">
        <f t="shared" si="15"/>
        <v>0</v>
      </c>
      <c r="AU93" s="320">
        <f t="shared" si="16"/>
        <v>0</v>
      </c>
      <c r="AV93" s="86"/>
      <c r="AW93" s="334"/>
      <c r="AX93" s="334"/>
      <c r="AY93" s="334"/>
      <c r="AZ93" s="334"/>
      <c r="BA93" s="320">
        <f t="shared" si="17"/>
        <v>0</v>
      </c>
      <c r="BB93" s="93"/>
      <c r="BC93" s="94"/>
      <c r="BD93" s="310" t="str">
        <f t="shared" si="18"/>
        <v>正确</v>
      </c>
    </row>
    <row r="94" s="1" customFormat="1" ht="33" customHeight="1" spans="1:56">
      <c r="A94" s="289">
        <f t="shared" si="10"/>
        <v>90</v>
      </c>
      <c r="B94" s="286"/>
      <c r="C94" s="49"/>
      <c r="D94" s="50"/>
      <c r="E94" s="286"/>
      <c r="F94" s="269">
        <f t="shared" si="11"/>
        <v>31</v>
      </c>
      <c r="G94" s="44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311">
        <f t="shared" si="12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13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14"/>
        <v>0</v>
      </c>
      <c r="AT94" s="320">
        <f t="shared" si="15"/>
        <v>0</v>
      </c>
      <c r="AU94" s="320">
        <f t="shared" si="16"/>
        <v>0</v>
      </c>
      <c r="AV94" s="86"/>
      <c r="AW94" s="334"/>
      <c r="AX94" s="334"/>
      <c r="AY94" s="334"/>
      <c r="AZ94" s="334"/>
      <c r="BA94" s="320">
        <f t="shared" si="17"/>
        <v>0</v>
      </c>
      <c r="BB94" s="93"/>
      <c r="BC94" s="94"/>
      <c r="BD94" s="310" t="str">
        <f t="shared" si="18"/>
        <v>正确</v>
      </c>
    </row>
    <row r="95" s="1" customFormat="1" ht="33" customHeight="1" spans="1:56">
      <c r="A95" s="289">
        <f t="shared" si="10"/>
        <v>91</v>
      </c>
      <c r="B95" s="286"/>
      <c r="C95" s="49"/>
      <c r="D95" s="50"/>
      <c r="E95" s="286"/>
      <c r="F95" s="269">
        <f t="shared" si="11"/>
        <v>31</v>
      </c>
      <c r="G95" s="44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311">
        <f t="shared" si="12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13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14"/>
        <v>0</v>
      </c>
      <c r="AT95" s="320">
        <f t="shared" si="15"/>
        <v>0</v>
      </c>
      <c r="AU95" s="320">
        <f t="shared" si="16"/>
        <v>0</v>
      </c>
      <c r="AV95" s="86"/>
      <c r="AW95" s="334"/>
      <c r="AX95" s="334"/>
      <c r="AY95" s="334"/>
      <c r="AZ95" s="334"/>
      <c r="BA95" s="320">
        <f t="shared" si="17"/>
        <v>0</v>
      </c>
      <c r="BB95" s="93"/>
      <c r="BC95" s="94"/>
      <c r="BD95" s="310" t="str">
        <f t="shared" si="18"/>
        <v>正确</v>
      </c>
    </row>
    <row r="96" s="1" customFormat="1" ht="33" customHeight="1" spans="1:56">
      <c r="A96" s="289">
        <f t="shared" si="10"/>
        <v>92</v>
      </c>
      <c r="B96" s="286"/>
      <c r="C96" s="49"/>
      <c r="D96" s="50"/>
      <c r="E96" s="286"/>
      <c r="F96" s="269">
        <f t="shared" si="11"/>
        <v>31</v>
      </c>
      <c r="G96" s="44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311">
        <f t="shared" si="12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13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14"/>
        <v>0</v>
      </c>
      <c r="AT96" s="320">
        <f t="shared" si="15"/>
        <v>0</v>
      </c>
      <c r="AU96" s="320">
        <f t="shared" si="16"/>
        <v>0</v>
      </c>
      <c r="AV96" s="86"/>
      <c r="AW96" s="334"/>
      <c r="AX96" s="334"/>
      <c r="AY96" s="334"/>
      <c r="AZ96" s="334"/>
      <c r="BA96" s="320">
        <f t="shared" si="17"/>
        <v>0</v>
      </c>
      <c r="BB96" s="93"/>
      <c r="BC96" s="94"/>
      <c r="BD96" s="310" t="str">
        <f t="shared" si="18"/>
        <v>正确</v>
      </c>
    </row>
    <row r="97" s="1" customFormat="1" ht="33" customHeight="1" spans="1:56">
      <c r="A97" s="289">
        <f t="shared" si="10"/>
        <v>93</v>
      </c>
      <c r="B97" s="286"/>
      <c r="C97" s="49"/>
      <c r="D97" s="50"/>
      <c r="E97" s="286"/>
      <c r="F97" s="269">
        <f t="shared" si="11"/>
        <v>31</v>
      </c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311">
        <f t="shared" si="12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13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14"/>
        <v>0</v>
      </c>
      <c r="AT97" s="320">
        <f t="shared" si="15"/>
        <v>0</v>
      </c>
      <c r="AU97" s="320">
        <f t="shared" si="16"/>
        <v>0</v>
      </c>
      <c r="AV97" s="86"/>
      <c r="AW97" s="334"/>
      <c r="AX97" s="334"/>
      <c r="AY97" s="334"/>
      <c r="AZ97" s="334"/>
      <c r="BA97" s="320">
        <f t="shared" si="17"/>
        <v>0</v>
      </c>
      <c r="BB97" s="93"/>
      <c r="BC97" s="94"/>
      <c r="BD97" s="310" t="str">
        <f t="shared" si="18"/>
        <v>正确</v>
      </c>
    </row>
    <row r="98" s="1" customFormat="1" ht="33" customHeight="1" spans="1:56">
      <c r="A98" s="289">
        <f t="shared" si="10"/>
        <v>94</v>
      </c>
      <c r="B98" s="286"/>
      <c r="C98" s="49"/>
      <c r="D98" s="50"/>
      <c r="E98" s="286"/>
      <c r="F98" s="269">
        <f t="shared" si="11"/>
        <v>31</v>
      </c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311">
        <f t="shared" si="12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13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14"/>
        <v>0</v>
      </c>
      <c r="AT98" s="320">
        <f t="shared" si="15"/>
        <v>0</v>
      </c>
      <c r="AU98" s="320">
        <f t="shared" si="16"/>
        <v>0</v>
      </c>
      <c r="AV98" s="86"/>
      <c r="AW98" s="334"/>
      <c r="AX98" s="334"/>
      <c r="AY98" s="334"/>
      <c r="AZ98" s="334"/>
      <c r="BA98" s="320">
        <f t="shared" si="17"/>
        <v>0</v>
      </c>
      <c r="BB98" s="93"/>
      <c r="BC98" s="94"/>
      <c r="BD98" s="310" t="str">
        <f t="shared" si="18"/>
        <v>正确</v>
      </c>
    </row>
    <row r="99" s="1" customFormat="1" ht="33" customHeight="1" spans="1:56">
      <c r="A99" s="289">
        <f t="shared" si="10"/>
        <v>95</v>
      </c>
      <c r="B99" s="286"/>
      <c r="C99" s="49"/>
      <c r="D99" s="50"/>
      <c r="E99" s="286"/>
      <c r="F99" s="269">
        <f t="shared" si="11"/>
        <v>31</v>
      </c>
      <c r="G99" s="44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311">
        <f t="shared" si="12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13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14"/>
        <v>0</v>
      </c>
      <c r="AT99" s="320">
        <f t="shared" si="15"/>
        <v>0</v>
      </c>
      <c r="AU99" s="320">
        <f t="shared" si="16"/>
        <v>0</v>
      </c>
      <c r="AV99" s="86"/>
      <c r="AW99" s="334"/>
      <c r="AX99" s="334"/>
      <c r="AY99" s="334"/>
      <c r="AZ99" s="334"/>
      <c r="BA99" s="320">
        <f t="shared" si="17"/>
        <v>0</v>
      </c>
      <c r="BB99" s="93"/>
      <c r="BC99" s="94"/>
      <c r="BD99" s="310" t="str">
        <f t="shared" si="18"/>
        <v>正确</v>
      </c>
    </row>
    <row r="100" s="1" customFormat="1" ht="33" customHeight="1" spans="1:56">
      <c r="A100" s="289">
        <f t="shared" si="10"/>
        <v>96</v>
      </c>
      <c r="B100" s="286"/>
      <c r="C100" s="49"/>
      <c r="D100" s="50"/>
      <c r="E100" s="286"/>
      <c r="F100" s="269">
        <f t="shared" si="11"/>
        <v>31</v>
      </c>
      <c r="G100" s="44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311">
        <f t="shared" si="12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13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14"/>
        <v>0</v>
      </c>
      <c r="AT100" s="320">
        <f t="shared" si="15"/>
        <v>0</v>
      </c>
      <c r="AU100" s="320">
        <f t="shared" si="16"/>
        <v>0</v>
      </c>
      <c r="AV100" s="86"/>
      <c r="AW100" s="334"/>
      <c r="AX100" s="334"/>
      <c r="AY100" s="334"/>
      <c r="AZ100" s="334"/>
      <c r="BA100" s="320">
        <f t="shared" si="17"/>
        <v>0</v>
      </c>
      <c r="BB100" s="93"/>
      <c r="BC100" s="94"/>
      <c r="BD100" s="310" t="str">
        <f t="shared" si="18"/>
        <v>正确</v>
      </c>
    </row>
    <row r="101" s="1" customFormat="1" ht="33" customHeight="1" spans="1:56">
      <c r="A101" s="289">
        <f t="shared" si="10"/>
        <v>97</v>
      </c>
      <c r="B101" s="286"/>
      <c r="C101" s="49"/>
      <c r="D101" s="50"/>
      <c r="E101" s="286"/>
      <c r="F101" s="269">
        <f t="shared" si="11"/>
        <v>31</v>
      </c>
      <c r="G101" s="44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311">
        <f t="shared" si="12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13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14"/>
        <v>0</v>
      </c>
      <c r="AT101" s="320">
        <f t="shared" si="15"/>
        <v>0</v>
      </c>
      <c r="AU101" s="320">
        <f t="shared" si="16"/>
        <v>0</v>
      </c>
      <c r="AV101" s="86"/>
      <c r="AW101" s="334"/>
      <c r="AX101" s="334"/>
      <c r="AY101" s="334"/>
      <c r="AZ101" s="334"/>
      <c r="BA101" s="320">
        <f t="shared" si="17"/>
        <v>0</v>
      </c>
      <c r="BB101" s="93"/>
      <c r="BC101" s="94"/>
      <c r="BD101" s="310" t="str">
        <f t="shared" si="18"/>
        <v>正确</v>
      </c>
    </row>
    <row r="102" s="1" customFormat="1" ht="33" customHeight="1" spans="1:56">
      <c r="A102" s="289">
        <f t="shared" si="10"/>
        <v>98</v>
      </c>
      <c r="B102" s="286"/>
      <c r="C102" s="49"/>
      <c r="D102" s="50"/>
      <c r="E102" s="286"/>
      <c r="F102" s="269">
        <f t="shared" si="11"/>
        <v>31</v>
      </c>
      <c r="G102" s="44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311">
        <f t="shared" si="12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13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14"/>
        <v>0</v>
      </c>
      <c r="AT102" s="320">
        <f t="shared" si="15"/>
        <v>0</v>
      </c>
      <c r="AU102" s="320">
        <f t="shared" si="16"/>
        <v>0</v>
      </c>
      <c r="AV102" s="86"/>
      <c r="AW102" s="334"/>
      <c r="AX102" s="334"/>
      <c r="AY102" s="334"/>
      <c r="AZ102" s="334"/>
      <c r="BA102" s="320">
        <f t="shared" si="17"/>
        <v>0</v>
      </c>
      <c r="BB102" s="93"/>
      <c r="BC102" s="94"/>
      <c r="BD102" s="310" t="str">
        <f t="shared" si="18"/>
        <v>正确</v>
      </c>
    </row>
    <row r="103" s="1" customFormat="1" ht="33" customHeight="1" spans="1:56">
      <c r="A103" s="289">
        <f t="shared" si="10"/>
        <v>99</v>
      </c>
      <c r="B103" s="286"/>
      <c r="C103" s="49"/>
      <c r="D103" s="50"/>
      <c r="E103" s="286"/>
      <c r="F103" s="269">
        <f t="shared" si="11"/>
        <v>31</v>
      </c>
      <c r="G103" s="44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311">
        <f t="shared" si="12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13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14"/>
        <v>0</v>
      </c>
      <c r="AT103" s="320">
        <f t="shared" si="15"/>
        <v>0</v>
      </c>
      <c r="AU103" s="320">
        <f t="shared" si="16"/>
        <v>0</v>
      </c>
      <c r="AV103" s="86"/>
      <c r="AW103" s="334"/>
      <c r="AX103" s="334"/>
      <c r="AY103" s="334"/>
      <c r="AZ103" s="334"/>
      <c r="BA103" s="320">
        <f t="shared" si="17"/>
        <v>0</v>
      </c>
      <c r="BB103" s="93"/>
      <c r="BC103" s="94"/>
      <c r="BD103" s="310" t="str">
        <f t="shared" si="18"/>
        <v>正确</v>
      </c>
    </row>
    <row r="104" s="1" customFormat="1" ht="33" customHeight="1" spans="1:56">
      <c r="A104" s="289">
        <f t="shared" si="10"/>
        <v>100</v>
      </c>
      <c r="B104" s="286"/>
      <c r="C104" s="49"/>
      <c r="D104" s="50"/>
      <c r="E104" s="286"/>
      <c r="F104" s="269">
        <f t="shared" si="11"/>
        <v>31</v>
      </c>
      <c r="G104" s="44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311">
        <f t="shared" si="12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13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14"/>
        <v>0</v>
      </c>
      <c r="AT104" s="320">
        <f t="shared" si="15"/>
        <v>0</v>
      </c>
      <c r="AU104" s="320">
        <f t="shared" si="16"/>
        <v>0</v>
      </c>
      <c r="AV104" s="86"/>
      <c r="AW104" s="334"/>
      <c r="AX104" s="334"/>
      <c r="AY104" s="334"/>
      <c r="AZ104" s="334"/>
      <c r="BA104" s="320">
        <f t="shared" si="17"/>
        <v>0</v>
      </c>
      <c r="BB104" s="93"/>
      <c r="BC104" s="94"/>
      <c r="BD104" s="310" t="str">
        <f t="shared" si="18"/>
        <v>正确</v>
      </c>
    </row>
    <row r="105" s="1" customFormat="1" ht="33" customHeight="1" spans="1:56">
      <c r="A105" s="289">
        <f t="shared" si="10"/>
        <v>101</v>
      </c>
      <c r="B105" s="286"/>
      <c r="C105" s="49"/>
      <c r="D105" s="50"/>
      <c r="E105" s="286"/>
      <c r="F105" s="269">
        <f t="shared" si="11"/>
        <v>31</v>
      </c>
      <c r="G105" s="44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311">
        <f t="shared" si="12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13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14"/>
        <v>0</v>
      </c>
      <c r="AT105" s="320">
        <f t="shared" si="15"/>
        <v>0</v>
      </c>
      <c r="AU105" s="320">
        <f t="shared" si="16"/>
        <v>0</v>
      </c>
      <c r="AV105" s="86"/>
      <c r="AW105" s="334"/>
      <c r="AX105" s="334"/>
      <c r="AY105" s="334"/>
      <c r="AZ105" s="334"/>
      <c r="BA105" s="320">
        <f t="shared" si="17"/>
        <v>0</v>
      </c>
      <c r="BB105" s="93"/>
      <c r="BC105" s="94"/>
      <c r="BD105" s="310" t="str">
        <f t="shared" si="18"/>
        <v>正确</v>
      </c>
    </row>
    <row r="106" s="1" customFormat="1" ht="33" customHeight="1" spans="1:56">
      <c r="A106" s="289">
        <f t="shared" si="10"/>
        <v>102</v>
      </c>
      <c r="B106" s="286"/>
      <c r="C106" s="49"/>
      <c r="D106" s="50"/>
      <c r="E106" s="286"/>
      <c r="F106" s="269">
        <f t="shared" si="11"/>
        <v>31</v>
      </c>
      <c r="G106" s="44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311">
        <f t="shared" si="12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13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14"/>
        <v>0</v>
      </c>
      <c r="AT106" s="320">
        <f t="shared" si="15"/>
        <v>0</v>
      </c>
      <c r="AU106" s="320">
        <f t="shared" si="16"/>
        <v>0</v>
      </c>
      <c r="AV106" s="86"/>
      <c r="AW106" s="334"/>
      <c r="AX106" s="334"/>
      <c r="AY106" s="334"/>
      <c r="AZ106" s="334"/>
      <c r="BA106" s="320">
        <f t="shared" si="17"/>
        <v>0</v>
      </c>
      <c r="BB106" s="93"/>
      <c r="BC106" s="94"/>
      <c r="BD106" s="310" t="str">
        <f t="shared" si="18"/>
        <v>正确</v>
      </c>
    </row>
    <row r="107" s="1" customFormat="1" ht="33" customHeight="1" spans="1:56">
      <c r="A107" s="289">
        <f t="shared" si="10"/>
        <v>103</v>
      </c>
      <c r="B107" s="286"/>
      <c r="C107" s="49"/>
      <c r="D107" s="50"/>
      <c r="E107" s="286"/>
      <c r="F107" s="269">
        <f t="shared" si="11"/>
        <v>31</v>
      </c>
      <c r="G107" s="44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311">
        <f t="shared" si="12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13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14"/>
        <v>0</v>
      </c>
      <c r="AT107" s="320">
        <f t="shared" si="15"/>
        <v>0</v>
      </c>
      <c r="AU107" s="320">
        <f t="shared" si="16"/>
        <v>0</v>
      </c>
      <c r="AV107" s="86"/>
      <c r="AW107" s="334"/>
      <c r="AX107" s="334"/>
      <c r="AY107" s="334"/>
      <c r="AZ107" s="334"/>
      <c r="BA107" s="320">
        <f t="shared" si="17"/>
        <v>0</v>
      </c>
      <c r="BB107" s="93"/>
      <c r="BC107" s="94"/>
      <c r="BD107" s="310" t="str">
        <f t="shared" si="18"/>
        <v>正确</v>
      </c>
    </row>
    <row r="108" s="1" customFormat="1" ht="33" customHeight="1" spans="1:56">
      <c r="A108" s="289">
        <f t="shared" si="10"/>
        <v>104</v>
      </c>
      <c r="B108" s="286"/>
      <c r="C108" s="49"/>
      <c r="D108" s="50"/>
      <c r="E108" s="286"/>
      <c r="F108" s="269">
        <f t="shared" si="11"/>
        <v>31</v>
      </c>
      <c r="G108" s="44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311">
        <f t="shared" si="12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13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14"/>
        <v>0</v>
      </c>
      <c r="AT108" s="320">
        <f t="shared" si="15"/>
        <v>0</v>
      </c>
      <c r="AU108" s="320">
        <f t="shared" si="16"/>
        <v>0</v>
      </c>
      <c r="AV108" s="86"/>
      <c r="AW108" s="334"/>
      <c r="AX108" s="334"/>
      <c r="AY108" s="334"/>
      <c r="AZ108" s="334"/>
      <c r="BA108" s="320">
        <f t="shared" si="17"/>
        <v>0</v>
      </c>
      <c r="BB108" s="93"/>
      <c r="BC108" s="94"/>
      <c r="BD108" s="310" t="str">
        <f t="shared" si="18"/>
        <v>正确</v>
      </c>
    </row>
    <row r="109" s="1" customFormat="1" ht="33" customHeight="1" spans="1:56">
      <c r="A109" s="289">
        <f t="shared" si="10"/>
        <v>105</v>
      </c>
      <c r="B109" s="286"/>
      <c r="C109" s="49"/>
      <c r="D109" s="50"/>
      <c r="E109" s="286"/>
      <c r="F109" s="269">
        <f t="shared" si="11"/>
        <v>31</v>
      </c>
      <c r="G109" s="44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311">
        <f t="shared" si="12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13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14"/>
        <v>0</v>
      </c>
      <c r="AT109" s="320">
        <f t="shared" si="15"/>
        <v>0</v>
      </c>
      <c r="AU109" s="320">
        <f t="shared" si="16"/>
        <v>0</v>
      </c>
      <c r="AV109" s="86"/>
      <c r="AW109" s="334"/>
      <c r="AX109" s="334"/>
      <c r="AY109" s="334"/>
      <c r="AZ109" s="334"/>
      <c r="BA109" s="320">
        <f t="shared" si="17"/>
        <v>0</v>
      </c>
      <c r="BB109" s="93"/>
      <c r="BC109" s="94"/>
      <c r="BD109" s="310" t="str">
        <f t="shared" si="18"/>
        <v>正确</v>
      </c>
    </row>
    <row r="110" s="1" customFormat="1" ht="33" customHeight="1" spans="1:56">
      <c r="A110" s="289">
        <f t="shared" si="10"/>
        <v>106</v>
      </c>
      <c r="B110" s="286"/>
      <c r="C110" s="49"/>
      <c r="D110" s="50"/>
      <c r="E110" s="286"/>
      <c r="F110" s="269">
        <f t="shared" si="11"/>
        <v>31</v>
      </c>
      <c r="G110" s="44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311">
        <f t="shared" si="12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13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14"/>
        <v>0</v>
      </c>
      <c r="AT110" s="320">
        <f t="shared" si="15"/>
        <v>0</v>
      </c>
      <c r="AU110" s="320">
        <f t="shared" si="16"/>
        <v>0</v>
      </c>
      <c r="AV110" s="86"/>
      <c r="AW110" s="334"/>
      <c r="AX110" s="334"/>
      <c r="AY110" s="334"/>
      <c r="AZ110" s="334"/>
      <c r="BA110" s="320">
        <f t="shared" si="17"/>
        <v>0</v>
      </c>
      <c r="BB110" s="93"/>
      <c r="BC110" s="94"/>
      <c r="BD110" s="310" t="str">
        <f t="shared" si="18"/>
        <v>正确</v>
      </c>
    </row>
    <row r="111" s="1" customFormat="1" ht="33" customHeight="1" spans="1:56">
      <c r="A111" s="289">
        <f t="shared" si="10"/>
        <v>107</v>
      </c>
      <c r="B111" s="286"/>
      <c r="C111" s="49"/>
      <c r="D111" s="50"/>
      <c r="E111" s="286"/>
      <c r="F111" s="269">
        <f t="shared" si="11"/>
        <v>31</v>
      </c>
      <c r="G111" s="44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311">
        <f t="shared" si="12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13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14"/>
        <v>0</v>
      </c>
      <c r="AT111" s="320">
        <f t="shared" si="15"/>
        <v>0</v>
      </c>
      <c r="AU111" s="320">
        <f t="shared" si="16"/>
        <v>0</v>
      </c>
      <c r="AV111" s="86"/>
      <c r="AW111" s="334"/>
      <c r="AX111" s="334"/>
      <c r="AY111" s="334"/>
      <c r="AZ111" s="334"/>
      <c r="BA111" s="320">
        <f t="shared" si="17"/>
        <v>0</v>
      </c>
      <c r="BB111" s="93"/>
      <c r="BC111" s="94"/>
      <c r="BD111" s="310" t="str">
        <f t="shared" si="18"/>
        <v>正确</v>
      </c>
    </row>
    <row r="112" s="1" customFormat="1" ht="33" customHeight="1" spans="1:56">
      <c r="A112" s="289">
        <f t="shared" si="10"/>
        <v>108</v>
      </c>
      <c r="B112" s="286"/>
      <c r="C112" s="49"/>
      <c r="D112" s="50"/>
      <c r="E112" s="286"/>
      <c r="F112" s="269">
        <f t="shared" si="11"/>
        <v>31</v>
      </c>
      <c r="G112" s="44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311">
        <f t="shared" si="12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13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14"/>
        <v>0</v>
      </c>
      <c r="AT112" s="320">
        <f t="shared" si="15"/>
        <v>0</v>
      </c>
      <c r="AU112" s="320">
        <f t="shared" si="16"/>
        <v>0</v>
      </c>
      <c r="AV112" s="86"/>
      <c r="AW112" s="334"/>
      <c r="AX112" s="334"/>
      <c r="AY112" s="334"/>
      <c r="AZ112" s="334"/>
      <c r="BA112" s="320">
        <f t="shared" si="17"/>
        <v>0</v>
      </c>
      <c r="BB112" s="93"/>
      <c r="BC112" s="94"/>
      <c r="BD112" s="310" t="str">
        <f t="shared" si="18"/>
        <v>正确</v>
      </c>
    </row>
    <row r="113" s="1" customFormat="1" ht="33" customHeight="1" spans="1:56">
      <c r="A113" s="289">
        <f t="shared" si="10"/>
        <v>109</v>
      </c>
      <c r="B113" s="286"/>
      <c r="C113" s="49"/>
      <c r="D113" s="50"/>
      <c r="E113" s="286"/>
      <c r="F113" s="269">
        <f t="shared" si="11"/>
        <v>31</v>
      </c>
      <c r="G113" s="44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11">
        <f t="shared" si="12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13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14"/>
        <v>0</v>
      </c>
      <c r="AT113" s="320">
        <f t="shared" si="15"/>
        <v>0</v>
      </c>
      <c r="AU113" s="320">
        <f t="shared" si="16"/>
        <v>0</v>
      </c>
      <c r="AV113" s="86"/>
      <c r="AW113" s="334"/>
      <c r="AX113" s="334"/>
      <c r="AY113" s="334"/>
      <c r="AZ113" s="334"/>
      <c r="BA113" s="320">
        <f t="shared" si="17"/>
        <v>0</v>
      </c>
      <c r="BB113" s="93"/>
      <c r="BC113" s="94"/>
      <c r="BD113" s="310" t="str">
        <f t="shared" si="18"/>
        <v>正确</v>
      </c>
    </row>
    <row r="114" s="1" customFormat="1" ht="33" customHeight="1" spans="1:56">
      <c r="A114" s="289">
        <f t="shared" si="10"/>
        <v>110</v>
      </c>
      <c r="B114" s="286"/>
      <c r="C114" s="49"/>
      <c r="D114" s="50"/>
      <c r="E114" s="286"/>
      <c r="F114" s="269">
        <f t="shared" si="11"/>
        <v>31</v>
      </c>
      <c r="G114" s="44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311">
        <f t="shared" si="12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13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14"/>
        <v>0</v>
      </c>
      <c r="AT114" s="320">
        <f t="shared" si="15"/>
        <v>0</v>
      </c>
      <c r="AU114" s="320">
        <f t="shared" si="16"/>
        <v>0</v>
      </c>
      <c r="AV114" s="86"/>
      <c r="AW114" s="334"/>
      <c r="AX114" s="334"/>
      <c r="AY114" s="334"/>
      <c r="AZ114" s="334"/>
      <c r="BA114" s="320">
        <f t="shared" si="17"/>
        <v>0</v>
      </c>
      <c r="BB114" s="93"/>
      <c r="BC114" s="94"/>
      <c r="BD114" s="310" t="str">
        <f t="shared" si="18"/>
        <v>正确</v>
      </c>
    </row>
    <row r="115" s="1" customFormat="1" ht="33" customHeight="1" spans="1:56">
      <c r="A115" s="289">
        <f t="shared" si="10"/>
        <v>111</v>
      </c>
      <c r="B115" s="286"/>
      <c r="C115" s="49"/>
      <c r="D115" s="50"/>
      <c r="E115" s="286"/>
      <c r="F115" s="269">
        <f t="shared" si="11"/>
        <v>31</v>
      </c>
      <c r="G115" s="44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311">
        <f t="shared" si="12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13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14"/>
        <v>0</v>
      </c>
      <c r="AT115" s="320">
        <f t="shared" si="15"/>
        <v>0</v>
      </c>
      <c r="AU115" s="320">
        <f t="shared" si="16"/>
        <v>0</v>
      </c>
      <c r="AV115" s="86"/>
      <c r="AW115" s="334"/>
      <c r="AX115" s="334"/>
      <c r="AY115" s="334"/>
      <c r="AZ115" s="334"/>
      <c r="BA115" s="320">
        <f t="shared" si="17"/>
        <v>0</v>
      </c>
      <c r="BB115" s="93"/>
      <c r="BC115" s="94"/>
      <c r="BD115" s="310" t="str">
        <f t="shared" si="18"/>
        <v>正确</v>
      </c>
    </row>
    <row r="116" s="1" customFormat="1" ht="33" customHeight="1" spans="1:56">
      <c r="A116" s="289">
        <f t="shared" si="10"/>
        <v>112</v>
      </c>
      <c r="B116" s="286"/>
      <c r="C116" s="49"/>
      <c r="D116" s="50"/>
      <c r="E116" s="286"/>
      <c r="F116" s="269">
        <f t="shared" si="11"/>
        <v>31</v>
      </c>
      <c r="G116" s="44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311">
        <f t="shared" si="12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13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14"/>
        <v>0</v>
      </c>
      <c r="AT116" s="320">
        <f t="shared" si="15"/>
        <v>0</v>
      </c>
      <c r="AU116" s="320">
        <f t="shared" si="16"/>
        <v>0</v>
      </c>
      <c r="AV116" s="86"/>
      <c r="AW116" s="334"/>
      <c r="AX116" s="334"/>
      <c r="AY116" s="334"/>
      <c r="AZ116" s="334"/>
      <c r="BA116" s="320">
        <f t="shared" si="17"/>
        <v>0</v>
      </c>
      <c r="BB116" s="93"/>
      <c r="BC116" s="94"/>
      <c r="BD116" s="310" t="str">
        <f t="shared" si="18"/>
        <v>正确</v>
      </c>
    </row>
    <row r="117" s="1" customFormat="1" ht="33" customHeight="1" spans="1:56">
      <c r="A117" s="289">
        <f t="shared" si="10"/>
        <v>113</v>
      </c>
      <c r="B117" s="286"/>
      <c r="C117" s="49"/>
      <c r="D117" s="50"/>
      <c r="E117" s="286"/>
      <c r="F117" s="269">
        <f t="shared" si="11"/>
        <v>31</v>
      </c>
      <c r="G117" s="44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311">
        <f t="shared" si="12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13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14"/>
        <v>0</v>
      </c>
      <c r="AT117" s="320">
        <f t="shared" si="15"/>
        <v>0</v>
      </c>
      <c r="AU117" s="320">
        <f t="shared" si="16"/>
        <v>0</v>
      </c>
      <c r="AV117" s="86"/>
      <c r="AW117" s="334"/>
      <c r="AX117" s="334"/>
      <c r="AY117" s="334"/>
      <c r="AZ117" s="334"/>
      <c r="BA117" s="320">
        <f t="shared" si="17"/>
        <v>0</v>
      </c>
      <c r="BB117" s="93"/>
      <c r="BC117" s="94"/>
      <c r="BD117" s="310" t="str">
        <f t="shared" si="18"/>
        <v>正确</v>
      </c>
    </row>
    <row r="118" s="1" customFormat="1" ht="33" customHeight="1" spans="1:56">
      <c r="A118" s="289">
        <f t="shared" si="10"/>
        <v>114</v>
      </c>
      <c r="B118" s="286"/>
      <c r="C118" s="49"/>
      <c r="D118" s="50"/>
      <c r="E118" s="286"/>
      <c r="F118" s="269">
        <f t="shared" si="11"/>
        <v>31</v>
      </c>
      <c r="G118" s="44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311">
        <f t="shared" si="12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13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14"/>
        <v>0</v>
      </c>
      <c r="AT118" s="320">
        <f t="shared" si="15"/>
        <v>0</v>
      </c>
      <c r="AU118" s="320">
        <f t="shared" si="16"/>
        <v>0</v>
      </c>
      <c r="AV118" s="86"/>
      <c r="AW118" s="334"/>
      <c r="AX118" s="334"/>
      <c r="AY118" s="334"/>
      <c r="AZ118" s="334"/>
      <c r="BA118" s="320">
        <f t="shared" si="17"/>
        <v>0</v>
      </c>
      <c r="BB118" s="93"/>
      <c r="BC118" s="94"/>
      <c r="BD118" s="310" t="str">
        <f t="shared" si="18"/>
        <v>正确</v>
      </c>
    </row>
    <row r="119" s="1" customFormat="1" ht="33" customHeight="1" spans="1:56">
      <c r="A119" s="289">
        <f t="shared" si="10"/>
        <v>115</v>
      </c>
      <c r="B119" s="286"/>
      <c r="C119" s="49"/>
      <c r="D119" s="50"/>
      <c r="E119" s="286"/>
      <c r="F119" s="269">
        <f t="shared" si="11"/>
        <v>31</v>
      </c>
      <c r="G119" s="44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311">
        <f t="shared" si="12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13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14"/>
        <v>0</v>
      </c>
      <c r="AT119" s="320">
        <f t="shared" si="15"/>
        <v>0</v>
      </c>
      <c r="AU119" s="320">
        <f t="shared" si="16"/>
        <v>0</v>
      </c>
      <c r="AV119" s="86"/>
      <c r="AW119" s="334"/>
      <c r="AX119" s="334"/>
      <c r="AY119" s="334"/>
      <c r="AZ119" s="334"/>
      <c r="BA119" s="320">
        <f t="shared" si="17"/>
        <v>0</v>
      </c>
      <c r="BB119" s="93"/>
      <c r="BC119" s="94"/>
      <c r="BD119" s="310" t="str">
        <f t="shared" si="18"/>
        <v>正确</v>
      </c>
    </row>
    <row r="120" s="1" customFormat="1" ht="33" customHeight="1" spans="1:56">
      <c r="A120" s="289">
        <f t="shared" si="10"/>
        <v>116</v>
      </c>
      <c r="B120" s="286"/>
      <c r="C120" s="49"/>
      <c r="D120" s="50"/>
      <c r="E120" s="286"/>
      <c r="F120" s="269">
        <f t="shared" si="11"/>
        <v>31</v>
      </c>
      <c r="G120" s="44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311">
        <f t="shared" si="12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13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14"/>
        <v>0</v>
      </c>
      <c r="AT120" s="320">
        <f t="shared" si="15"/>
        <v>0</v>
      </c>
      <c r="AU120" s="320">
        <f t="shared" si="16"/>
        <v>0</v>
      </c>
      <c r="AV120" s="86"/>
      <c r="AW120" s="334"/>
      <c r="AX120" s="334"/>
      <c r="AY120" s="334"/>
      <c r="AZ120" s="334"/>
      <c r="BA120" s="320">
        <f t="shared" si="17"/>
        <v>0</v>
      </c>
      <c r="BB120" s="93"/>
      <c r="BC120" s="94"/>
      <c r="BD120" s="310" t="str">
        <f t="shared" si="18"/>
        <v>正确</v>
      </c>
    </row>
    <row r="121" s="1" customFormat="1" ht="33" customHeight="1" spans="1:56">
      <c r="A121" s="289">
        <f t="shared" si="10"/>
        <v>117</v>
      </c>
      <c r="B121" s="286"/>
      <c r="C121" s="49"/>
      <c r="D121" s="50"/>
      <c r="E121" s="286"/>
      <c r="F121" s="269">
        <f t="shared" si="11"/>
        <v>31</v>
      </c>
      <c r="G121" s="44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311">
        <f t="shared" si="12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13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14"/>
        <v>0</v>
      </c>
      <c r="AT121" s="320">
        <f t="shared" si="15"/>
        <v>0</v>
      </c>
      <c r="AU121" s="320">
        <f t="shared" si="16"/>
        <v>0</v>
      </c>
      <c r="AV121" s="86"/>
      <c r="AW121" s="334"/>
      <c r="AX121" s="334"/>
      <c r="AY121" s="334"/>
      <c r="AZ121" s="334"/>
      <c r="BA121" s="320">
        <f t="shared" si="17"/>
        <v>0</v>
      </c>
      <c r="BB121" s="93"/>
      <c r="BC121" s="94"/>
      <c r="BD121" s="310" t="str">
        <f t="shared" si="18"/>
        <v>正确</v>
      </c>
    </row>
    <row r="122" s="1" customFormat="1" ht="33" customHeight="1" spans="1:56">
      <c r="A122" s="289">
        <f t="shared" si="10"/>
        <v>118</v>
      </c>
      <c r="B122" s="286"/>
      <c r="C122" s="49"/>
      <c r="D122" s="50"/>
      <c r="E122" s="286"/>
      <c r="F122" s="269">
        <f t="shared" si="11"/>
        <v>31</v>
      </c>
      <c r="G122" s="44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311">
        <f t="shared" si="12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13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14"/>
        <v>0</v>
      </c>
      <c r="AT122" s="320">
        <f t="shared" si="15"/>
        <v>0</v>
      </c>
      <c r="AU122" s="320">
        <f t="shared" si="16"/>
        <v>0</v>
      </c>
      <c r="AV122" s="86"/>
      <c r="AW122" s="334"/>
      <c r="AX122" s="334"/>
      <c r="AY122" s="334"/>
      <c r="AZ122" s="334"/>
      <c r="BA122" s="320">
        <f t="shared" si="17"/>
        <v>0</v>
      </c>
      <c r="BB122" s="93"/>
      <c r="BC122" s="94"/>
      <c r="BD122" s="310" t="str">
        <f t="shared" si="18"/>
        <v>正确</v>
      </c>
    </row>
    <row r="123" s="1" customFormat="1" ht="33" customHeight="1" spans="1:56">
      <c r="A123" s="289">
        <f t="shared" si="10"/>
        <v>119</v>
      </c>
      <c r="B123" s="286"/>
      <c r="C123" s="49"/>
      <c r="D123" s="50"/>
      <c r="E123" s="286"/>
      <c r="F123" s="269">
        <f t="shared" si="11"/>
        <v>31</v>
      </c>
      <c r="G123" s="44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311">
        <f t="shared" si="12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13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14"/>
        <v>0</v>
      </c>
      <c r="AT123" s="320">
        <f t="shared" si="15"/>
        <v>0</v>
      </c>
      <c r="AU123" s="320">
        <f t="shared" si="16"/>
        <v>0</v>
      </c>
      <c r="AV123" s="86"/>
      <c r="AW123" s="334"/>
      <c r="AX123" s="334"/>
      <c r="AY123" s="334"/>
      <c r="AZ123" s="334"/>
      <c r="BA123" s="320">
        <f t="shared" si="17"/>
        <v>0</v>
      </c>
      <c r="BB123" s="93"/>
      <c r="BC123" s="94"/>
      <c r="BD123" s="310" t="str">
        <f t="shared" si="18"/>
        <v>正确</v>
      </c>
    </row>
    <row r="124" s="1" customFormat="1" ht="33" customHeight="1" spans="1:56">
      <c r="A124" s="289">
        <f t="shared" si="10"/>
        <v>120</v>
      </c>
      <c r="B124" s="286"/>
      <c r="C124" s="49"/>
      <c r="D124" s="50"/>
      <c r="E124" s="286"/>
      <c r="F124" s="269">
        <f t="shared" si="11"/>
        <v>31</v>
      </c>
      <c r="G124" s="44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311">
        <f t="shared" si="12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13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14"/>
        <v>0</v>
      </c>
      <c r="AT124" s="320">
        <f t="shared" si="15"/>
        <v>0</v>
      </c>
      <c r="AU124" s="320">
        <f t="shared" si="16"/>
        <v>0</v>
      </c>
      <c r="AV124" s="86"/>
      <c r="AW124" s="334"/>
      <c r="AX124" s="334"/>
      <c r="AY124" s="334"/>
      <c r="AZ124" s="334"/>
      <c r="BA124" s="320">
        <f t="shared" si="17"/>
        <v>0</v>
      </c>
      <c r="BB124" s="93"/>
      <c r="BC124" s="94"/>
      <c r="BD124" s="310" t="str">
        <f t="shared" si="18"/>
        <v>正确</v>
      </c>
    </row>
    <row r="125" s="1" customFormat="1" ht="33" customHeight="1" spans="1:56">
      <c r="A125" s="289">
        <f t="shared" si="10"/>
        <v>121</v>
      </c>
      <c r="B125" s="286"/>
      <c r="C125" s="49"/>
      <c r="D125" s="50"/>
      <c r="E125" s="286"/>
      <c r="F125" s="269">
        <f t="shared" si="11"/>
        <v>31</v>
      </c>
      <c r="G125" s="44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311">
        <f t="shared" si="12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13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14"/>
        <v>0</v>
      </c>
      <c r="AT125" s="320">
        <f t="shared" si="15"/>
        <v>0</v>
      </c>
      <c r="AU125" s="320">
        <f t="shared" si="16"/>
        <v>0</v>
      </c>
      <c r="AV125" s="86"/>
      <c r="AW125" s="334"/>
      <c r="AX125" s="334"/>
      <c r="AY125" s="334"/>
      <c r="AZ125" s="334"/>
      <c r="BA125" s="320">
        <f t="shared" si="17"/>
        <v>0</v>
      </c>
      <c r="BB125" s="93"/>
      <c r="BC125" s="94"/>
      <c r="BD125" s="310" t="str">
        <f t="shared" si="18"/>
        <v>正确</v>
      </c>
    </row>
    <row r="126" s="1" customFormat="1" ht="33" customHeight="1" spans="1:56">
      <c r="A126" s="289">
        <f t="shared" si="10"/>
        <v>122</v>
      </c>
      <c r="B126" s="286"/>
      <c r="C126" s="49"/>
      <c r="D126" s="50"/>
      <c r="E126" s="286"/>
      <c r="F126" s="269">
        <f t="shared" si="11"/>
        <v>31</v>
      </c>
      <c r="G126" s="44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311">
        <f t="shared" si="12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13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14"/>
        <v>0</v>
      </c>
      <c r="AT126" s="320">
        <f t="shared" si="15"/>
        <v>0</v>
      </c>
      <c r="AU126" s="320">
        <f t="shared" si="16"/>
        <v>0</v>
      </c>
      <c r="AV126" s="86"/>
      <c r="AW126" s="334"/>
      <c r="AX126" s="334"/>
      <c r="AY126" s="334"/>
      <c r="AZ126" s="334"/>
      <c r="BA126" s="320">
        <f t="shared" si="17"/>
        <v>0</v>
      </c>
      <c r="BB126" s="93"/>
      <c r="BC126" s="94"/>
      <c r="BD126" s="310" t="str">
        <f t="shared" si="18"/>
        <v>正确</v>
      </c>
    </row>
    <row r="127" s="1" customFormat="1" ht="33" customHeight="1" spans="1:56">
      <c r="A127" s="289">
        <f t="shared" si="10"/>
        <v>123</v>
      </c>
      <c r="B127" s="286"/>
      <c r="C127" s="49"/>
      <c r="D127" s="50"/>
      <c r="E127" s="286"/>
      <c r="F127" s="269">
        <f t="shared" si="11"/>
        <v>31</v>
      </c>
      <c r="G127" s="44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311">
        <f t="shared" si="12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13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14"/>
        <v>0</v>
      </c>
      <c r="AT127" s="320">
        <f t="shared" si="15"/>
        <v>0</v>
      </c>
      <c r="AU127" s="320">
        <f t="shared" si="16"/>
        <v>0</v>
      </c>
      <c r="AV127" s="86"/>
      <c r="AW127" s="334"/>
      <c r="AX127" s="334"/>
      <c r="AY127" s="334"/>
      <c r="AZ127" s="334"/>
      <c r="BA127" s="320">
        <f t="shared" si="17"/>
        <v>0</v>
      </c>
      <c r="BB127" s="93"/>
      <c r="BC127" s="94"/>
      <c r="BD127" s="310" t="str">
        <f t="shared" si="18"/>
        <v>正确</v>
      </c>
    </row>
    <row r="128" s="1" customFormat="1" ht="33" customHeight="1" spans="1:56">
      <c r="A128" s="289">
        <f t="shared" si="10"/>
        <v>124</v>
      </c>
      <c r="B128" s="286"/>
      <c r="C128" s="49"/>
      <c r="D128" s="50"/>
      <c r="E128" s="286"/>
      <c r="F128" s="269">
        <f t="shared" si="11"/>
        <v>31</v>
      </c>
      <c r="G128" s="44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311">
        <f t="shared" si="12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13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14"/>
        <v>0</v>
      </c>
      <c r="AT128" s="320">
        <f t="shared" si="15"/>
        <v>0</v>
      </c>
      <c r="AU128" s="320">
        <f t="shared" si="16"/>
        <v>0</v>
      </c>
      <c r="AV128" s="86"/>
      <c r="AW128" s="334"/>
      <c r="AX128" s="334"/>
      <c r="AY128" s="334"/>
      <c r="AZ128" s="334"/>
      <c r="BA128" s="320">
        <f t="shared" si="17"/>
        <v>0</v>
      </c>
      <c r="BB128" s="93"/>
      <c r="BC128" s="94"/>
      <c r="BD128" s="310" t="str">
        <f t="shared" si="18"/>
        <v>正确</v>
      </c>
    </row>
    <row r="129" s="1" customFormat="1" ht="33" customHeight="1" spans="1:56">
      <c r="A129" s="289">
        <f t="shared" si="10"/>
        <v>125</v>
      </c>
      <c r="B129" s="286"/>
      <c r="C129" s="49"/>
      <c r="D129" s="50"/>
      <c r="E129" s="286"/>
      <c r="F129" s="269">
        <f t="shared" si="11"/>
        <v>31</v>
      </c>
      <c r="G129" s="44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311">
        <f t="shared" si="12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13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14"/>
        <v>0</v>
      </c>
      <c r="AT129" s="320">
        <f t="shared" si="15"/>
        <v>0</v>
      </c>
      <c r="AU129" s="320">
        <f t="shared" si="16"/>
        <v>0</v>
      </c>
      <c r="AV129" s="86"/>
      <c r="AW129" s="334"/>
      <c r="AX129" s="334"/>
      <c r="AY129" s="334"/>
      <c r="AZ129" s="334"/>
      <c r="BA129" s="320">
        <f t="shared" si="17"/>
        <v>0</v>
      </c>
      <c r="BB129" s="93"/>
      <c r="BC129" s="94"/>
      <c r="BD129" s="310" t="str">
        <f t="shared" si="18"/>
        <v>正确</v>
      </c>
    </row>
    <row r="130" s="1" customFormat="1" ht="33" customHeight="1" spans="1:56">
      <c r="A130" s="289">
        <f t="shared" si="10"/>
        <v>126</v>
      </c>
      <c r="B130" s="286"/>
      <c r="C130" s="49"/>
      <c r="D130" s="50"/>
      <c r="E130" s="286"/>
      <c r="F130" s="269">
        <f t="shared" si="11"/>
        <v>31</v>
      </c>
      <c r="G130" s="44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311">
        <f t="shared" si="12"/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si="13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si="14"/>
        <v>0</v>
      </c>
      <c r="AT130" s="320">
        <f t="shared" si="15"/>
        <v>0</v>
      </c>
      <c r="AU130" s="320">
        <f t="shared" si="16"/>
        <v>0</v>
      </c>
      <c r="AV130" s="86"/>
      <c r="AW130" s="334"/>
      <c r="AX130" s="334"/>
      <c r="AY130" s="334"/>
      <c r="AZ130" s="334"/>
      <c r="BA130" s="320">
        <f t="shared" si="17"/>
        <v>0</v>
      </c>
      <c r="BB130" s="93"/>
      <c r="BC130" s="94"/>
      <c r="BD130" s="310" t="str">
        <f t="shared" si="18"/>
        <v>正确</v>
      </c>
    </row>
    <row r="131" s="1" customFormat="1" ht="33" customHeight="1" spans="1:56">
      <c r="A131" s="289">
        <f t="shared" si="10"/>
        <v>127</v>
      </c>
      <c r="B131" s="286"/>
      <c r="C131" s="49"/>
      <c r="D131" s="50"/>
      <c r="E131" s="286"/>
      <c r="F131" s="269">
        <f t="shared" si="11"/>
        <v>31</v>
      </c>
      <c r="G131" s="44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311">
        <f t="shared" si="12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13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14"/>
        <v>0</v>
      </c>
      <c r="AT131" s="320">
        <f t="shared" si="15"/>
        <v>0</v>
      </c>
      <c r="AU131" s="320">
        <f t="shared" si="16"/>
        <v>0</v>
      </c>
      <c r="AV131" s="86"/>
      <c r="AW131" s="334"/>
      <c r="AX131" s="334"/>
      <c r="AY131" s="334"/>
      <c r="AZ131" s="334"/>
      <c r="BA131" s="320">
        <f t="shared" si="17"/>
        <v>0</v>
      </c>
      <c r="BB131" s="93"/>
      <c r="BC131" s="94"/>
      <c r="BD131" s="310" t="str">
        <f t="shared" si="18"/>
        <v>正确</v>
      </c>
    </row>
    <row r="132" s="1" customFormat="1" ht="33" customHeight="1" spans="1:56">
      <c r="A132" s="289">
        <f t="shared" si="10"/>
        <v>128</v>
      </c>
      <c r="B132" s="286"/>
      <c r="C132" s="49"/>
      <c r="D132" s="50"/>
      <c r="E132" s="286"/>
      <c r="F132" s="269">
        <f t="shared" si="11"/>
        <v>31</v>
      </c>
      <c r="G132" s="44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311">
        <f t="shared" si="12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si="13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14"/>
        <v>0</v>
      </c>
      <c r="AT132" s="320">
        <f t="shared" si="15"/>
        <v>0</v>
      </c>
      <c r="AU132" s="320">
        <f t="shared" si="16"/>
        <v>0</v>
      </c>
      <c r="AV132" s="86"/>
      <c r="AW132" s="334"/>
      <c r="AX132" s="334"/>
      <c r="AY132" s="334"/>
      <c r="AZ132" s="334"/>
      <c r="BA132" s="320">
        <f t="shared" si="17"/>
        <v>0</v>
      </c>
      <c r="BB132" s="93"/>
      <c r="BC132" s="94"/>
      <c r="BD132" s="310" t="str">
        <f t="shared" si="18"/>
        <v>正确</v>
      </c>
    </row>
    <row r="133" s="1" customFormat="1" ht="33" customHeight="1" spans="1:56">
      <c r="A133" s="289">
        <f t="shared" ref="A133:A164" si="19">ROW()-4</f>
        <v>129</v>
      </c>
      <c r="B133" s="286"/>
      <c r="C133" s="49"/>
      <c r="D133" s="50"/>
      <c r="E133" s="286"/>
      <c r="F133" s="269">
        <f t="shared" ref="F133:F164" si="20">IF($C$2-D133+1&lt;$E$2,$C$2-D133+1,$E$2)</f>
        <v>31</v>
      </c>
      <c r="G133" s="44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311">
        <f t="shared" ref="S133:S164" si="21">P133+Q133-R133</f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ref="AC133:AC164" si="22">IF(G133="是",30,0)</f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ref="AS133:AS164" si="23">IFERROR(U133/$E$2*2*H133+I133*2,0)</f>
        <v>0</v>
      </c>
      <c r="AT133" s="320">
        <f t="shared" ref="AT133:AT164" si="24">IFERROR(U133/$E$2*(J133+K133*0.2+L133+M133*0.5),0)</f>
        <v>0</v>
      </c>
      <c r="AU133" s="320">
        <f t="shared" ref="AU133:AU164" si="25">ROUND(SUM(V133:AP133)-SUM(AQ133:AT133),2)</f>
        <v>0</v>
      </c>
      <c r="AV133" s="86"/>
      <c r="AW133" s="334"/>
      <c r="AX133" s="334"/>
      <c r="AY133" s="334"/>
      <c r="AZ133" s="334"/>
      <c r="BA133" s="320">
        <f t="shared" ref="BA133:BA164" si="26">ROUND(AU133-SUM(AV133:AZ133),2)</f>
        <v>0</v>
      </c>
      <c r="BB133" s="93"/>
      <c r="BC133" s="94"/>
      <c r="BD133" s="310" t="str">
        <f t="shared" ref="BD133:BD164" si="27">IF(U133-SUM(V133:AB133)=0,"正确","错误")</f>
        <v>正确</v>
      </c>
    </row>
    <row r="134" s="1" customFormat="1" ht="33" customHeight="1" spans="1:56">
      <c r="A134" s="289">
        <f t="shared" si="19"/>
        <v>130</v>
      </c>
      <c r="B134" s="286"/>
      <c r="C134" s="49"/>
      <c r="D134" s="50"/>
      <c r="E134" s="286"/>
      <c r="F134" s="269">
        <f t="shared" si="20"/>
        <v>31</v>
      </c>
      <c r="G134" s="44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311">
        <f t="shared" si="21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22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23"/>
        <v>0</v>
      </c>
      <c r="AT134" s="320">
        <f t="shared" si="24"/>
        <v>0</v>
      </c>
      <c r="AU134" s="320">
        <f t="shared" si="25"/>
        <v>0</v>
      </c>
      <c r="AV134" s="86"/>
      <c r="AW134" s="334"/>
      <c r="AX134" s="334"/>
      <c r="AY134" s="334"/>
      <c r="AZ134" s="334"/>
      <c r="BA134" s="320">
        <f t="shared" si="26"/>
        <v>0</v>
      </c>
      <c r="BB134" s="93"/>
      <c r="BC134" s="94"/>
      <c r="BD134" s="310" t="str">
        <f t="shared" si="27"/>
        <v>正确</v>
      </c>
    </row>
    <row r="135" s="1" customFormat="1" ht="33" customHeight="1" spans="1:56">
      <c r="A135" s="289">
        <f t="shared" si="19"/>
        <v>131</v>
      </c>
      <c r="B135" s="286"/>
      <c r="C135" s="49"/>
      <c r="D135" s="50"/>
      <c r="E135" s="286"/>
      <c r="F135" s="269">
        <f t="shared" si="20"/>
        <v>31</v>
      </c>
      <c r="G135" s="44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311">
        <f t="shared" si="21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22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23"/>
        <v>0</v>
      </c>
      <c r="AT135" s="320">
        <f t="shared" si="24"/>
        <v>0</v>
      </c>
      <c r="AU135" s="320">
        <f t="shared" si="25"/>
        <v>0</v>
      </c>
      <c r="AV135" s="86"/>
      <c r="AW135" s="334"/>
      <c r="AX135" s="334"/>
      <c r="AY135" s="334"/>
      <c r="AZ135" s="334"/>
      <c r="BA135" s="320">
        <f t="shared" si="26"/>
        <v>0</v>
      </c>
      <c r="BB135" s="93"/>
      <c r="BC135" s="94"/>
      <c r="BD135" s="310" t="str">
        <f t="shared" si="27"/>
        <v>正确</v>
      </c>
    </row>
    <row r="136" s="1" customFormat="1" ht="33" customHeight="1" spans="1:56">
      <c r="A136" s="289">
        <f t="shared" si="19"/>
        <v>132</v>
      </c>
      <c r="B136" s="286"/>
      <c r="C136" s="49"/>
      <c r="D136" s="50"/>
      <c r="E136" s="286"/>
      <c r="F136" s="269">
        <f t="shared" si="20"/>
        <v>31</v>
      </c>
      <c r="G136" s="44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311">
        <f t="shared" si="21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22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23"/>
        <v>0</v>
      </c>
      <c r="AT136" s="320">
        <f t="shared" si="24"/>
        <v>0</v>
      </c>
      <c r="AU136" s="320">
        <f t="shared" si="25"/>
        <v>0</v>
      </c>
      <c r="AV136" s="86"/>
      <c r="AW136" s="334"/>
      <c r="AX136" s="334"/>
      <c r="AY136" s="334"/>
      <c r="AZ136" s="334"/>
      <c r="BA136" s="320">
        <f t="shared" si="26"/>
        <v>0</v>
      </c>
      <c r="BB136" s="93"/>
      <c r="BC136" s="94"/>
      <c r="BD136" s="310" t="str">
        <f t="shared" si="27"/>
        <v>正确</v>
      </c>
    </row>
    <row r="137" s="1" customFormat="1" ht="33" customHeight="1" spans="1:56">
      <c r="A137" s="289">
        <f t="shared" si="19"/>
        <v>133</v>
      </c>
      <c r="B137" s="286"/>
      <c r="C137" s="49"/>
      <c r="D137" s="50"/>
      <c r="E137" s="286"/>
      <c r="F137" s="269">
        <f t="shared" si="20"/>
        <v>31</v>
      </c>
      <c r="G137" s="44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311">
        <f t="shared" si="21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22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23"/>
        <v>0</v>
      </c>
      <c r="AT137" s="320">
        <f t="shared" si="24"/>
        <v>0</v>
      </c>
      <c r="AU137" s="320">
        <f t="shared" si="25"/>
        <v>0</v>
      </c>
      <c r="AV137" s="86"/>
      <c r="AW137" s="334"/>
      <c r="AX137" s="334"/>
      <c r="AY137" s="334"/>
      <c r="AZ137" s="334"/>
      <c r="BA137" s="320">
        <f t="shared" si="26"/>
        <v>0</v>
      </c>
      <c r="BB137" s="93"/>
      <c r="BC137" s="94"/>
      <c r="BD137" s="310" t="str">
        <f t="shared" si="27"/>
        <v>正确</v>
      </c>
    </row>
    <row r="138" s="1" customFormat="1" ht="33" customHeight="1" spans="1:56">
      <c r="A138" s="289">
        <f t="shared" si="19"/>
        <v>134</v>
      </c>
      <c r="B138" s="286"/>
      <c r="C138" s="49"/>
      <c r="D138" s="50"/>
      <c r="E138" s="286"/>
      <c r="F138" s="269">
        <f t="shared" si="20"/>
        <v>31</v>
      </c>
      <c r="G138" s="44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311">
        <f t="shared" si="21"/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22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23"/>
        <v>0</v>
      </c>
      <c r="AT138" s="320">
        <f t="shared" si="24"/>
        <v>0</v>
      </c>
      <c r="AU138" s="320">
        <f t="shared" si="25"/>
        <v>0</v>
      </c>
      <c r="AV138" s="86"/>
      <c r="AW138" s="334"/>
      <c r="AX138" s="334"/>
      <c r="AY138" s="334"/>
      <c r="AZ138" s="334"/>
      <c r="BA138" s="320">
        <f t="shared" si="26"/>
        <v>0</v>
      </c>
      <c r="BB138" s="93"/>
      <c r="BC138" s="94"/>
      <c r="BD138" s="310" t="str">
        <f t="shared" si="27"/>
        <v>正确</v>
      </c>
    </row>
    <row r="139" s="1" customFormat="1" ht="33" customHeight="1" spans="1:56">
      <c r="A139" s="289">
        <f t="shared" si="19"/>
        <v>135</v>
      </c>
      <c r="B139" s="286"/>
      <c r="C139" s="49"/>
      <c r="D139" s="50"/>
      <c r="E139" s="286"/>
      <c r="F139" s="269">
        <f t="shared" si="20"/>
        <v>31</v>
      </c>
      <c r="G139" s="44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311">
        <f t="shared" si="21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22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23"/>
        <v>0</v>
      </c>
      <c r="AT139" s="320">
        <f t="shared" si="24"/>
        <v>0</v>
      </c>
      <c r="AU139" s="320">
        <f t="shared" si="25"/>
        <v>0</v>
      </c>
      <c r="AV139" s="86"/>
      <c r="AW139" s="334"/>
      <c r="AX139" s="334"/>
      <c r="AY139" s="334"/>
      <c r="AZ139" s="334"/>
      <c r="BA139" s="320">
        <f t="shared" si="26"/>
        <v>0</v>
      </c>
      <c r="BB139" s="93"/>
      <c r="BC139" s="94"/>
      <c r="BD139" s="310" t="str">
        <f t="shared" si="27"/>
        <v>正确</v>
      </c>
    </row>
    <row r="140" s="1" customFormat="1" ht="33" customHeight="1" spans="1:56">
      <c r="A140" s="289">
        <f t="shared" si="19"/>
        <v>136</v>
      </c>
      <c r="B140" s="286"/>
      <c r="C140" s="49"/>
      <c r="D140" s="50"/>
      <c r="E140" s="286"/>
      <c r="F140" s="269">
        <f t="shared" si="20"/>
        <v>31</v>
      </c>
      <c r="G140" s="44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311">
        <f t="shared" si="21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22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23"/>
        <v>0</v>
      </c>
      <c r="AT140" s="320">
        <f t="shared" si="24"/>
        <v>0</v>
      </c>
      <c r="AU140" s="320">
        <f t="shared" si="25"/>
        <v>0</v>
      </c>
      <c r="AV140" s="86"/>
      <c r="AW140" s="334"/>
      <c r="AX140" s="334"/>
      <c r="AY140" s="334"/>
      <c r="AZ140" s="334"/>
      <c r="BA140" s="320">
        <f t="shared" si="26"/>
        <v>0</v>
      </c>
      <c r="BB140" s="93"/>
      <c r="BC140" s="94"/>
      <c r="BD140" s="310" t="str">
        <f t="shared" si="27"/>
        <v>正确</v>
      </c>
    </row>
    <row r="141" s="1" customFormat="1" ht="33" customHeight="1" spans="1:56">
      <c r="A141" s="289">
        <f t="shared" si="19"/>
        <v>137</v>
      </c>
      <c r="B141" s="286"/>
      <c r="C141" s="49"/>
      <c r="D141" s="50"/>
      <c r="E141" s="286"/>
      <c r="F141" s="269">
        <f t="shared" si="20"/>
        <v>31</v>
      </c>
      <c r="G141" s="44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311">
        <f t="shared" si="21"/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si="22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si="23"/>
        <v>0</v>
      </c>
      <c r="AT141" s="320">
        <f t="shared" si="24"/>
        <v>0</v>
      </c>
      <c r="AU141" s="320">
        <f t="shared" si="25"/>
        <v>0</v>
      </c>
      <c r="AV141" s="86"/>
      <c r="AW141" s="334"/>
      <c r="AX141" s="334"/>
      <c r="AY141" s="334"/>
      <c r="AZ141" s="334"/>
      <c r="BA141" s="320">
        <f t="shared" si="26"/>
        <v>0</v>
      </c>
      <c r="BB141" s="93"/>
      <c r="BC141" s="94"/>
      <c r="BD141" s="310" t="str">
        <f t="shared" si="27"/>
        <v>正确</v>
      </c>
    </row>
    <row r="142" s="1" customFormat="1" ht="33" customHeight="1" spans="1:56">
      <c r="A142" s="289">
        <f t="shared" si="19"/>
        <v>138</v>
      </c>
      <c r="B142" s="286"/>
      <c r="C142" s="49"/>
      <c r="D142" s="50"/>
      <c r="E142" s="286"/>
      <c r="F142" s="269">
        <f t="shared" si="20"/>
        <v>31</v>
      </c>
      <c r="G142" s="44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311">
        <f t="shared" si="21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22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23"/>
        <v>0</v>
      </c>
      <c r="AT142" s="320">
        <f t="shared" si="24"/>
        <v>0</v>
      </c>
      <c r="AU142" s="320">
        <f t="shared" si="25"/>
        <v>0</v>
      </c>
      <c r="AV142" s="86"/>
      <c r="AW142" s="334"/>
      <c r="AX142" s="334"/>
      <c r="AY142" s="334"/>
      <c r="AZ142" s="334"/>
      <c r="BA142" s="320">
        <f t="shared" si="26"/>
        <v>0</v>
      </c>
      <c r="BB142" s="93"/>
      <c r="BC142" s="94"/>
      <c r="BD142" s="310" t="str">
        <f t="shared" si="27"/>
        <v>正确</v>
      </c>
    </row>
    <row r="143" s="1" customFormat="1" ht="33" customHeight="1" spans="1:56">
      <c r="A143" s="289">
        <f t="shared" si="19"/>
        <v>139</v>
      </c>
      <c r="B143" s="286"/>
      <c r="C143" s="49"/>
      <c r="D143" s="50"/>
      <c r="E143" s="286"/>
      <c r="F143" s="269">
        <f t="shared" si="20"/>
        <v>31</v>
      </c>
      <c r="G143" s="44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311">
        <f t="shared" si="21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22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23"/>
        <v>0</v>
      </c>
      <c r="AT143" s="320">
        <f t="shared" si="24"/>
        <v>0</v>
      </c>
      <c r="AU143" s="320">
        <f t="shared" si="25"/>
        <v>0</v>
      </c>
      <c r="AV143" s="86"/>
      <c r="AW143" s="334"/>
      <c r="AX143" s="334"/>
      <c r="AY143" s="334"/>
      <c r="AZ143" s="334"/>
      <c r="BA143" s="320">
        <f t="shared" si="26"/>
        <v>0</v>
      </c>
      <c r="BB143" s="93"/>
      <c r="BC143" s="94"/>
      <c r="BD143" s="310" t="str">
        <f t="shared" si="27"/>
        <v>正确</v>
      </c>
    </row>
    <row r="144" s="1" customFormat="1" ht="33" customHeight="1" spans="1:56">
      <c r="A144" s="289">
        <f t="shared" si="19"/>
        <v>140</v>
      </c>
      <c r="B144" s="286"/>
      <c r="C144" s="49"/>
      <c r="D144" s="50"/>
      <c r="E144" s="286"/>
      <c r="F144" s="269">
        <f t="shared" si="20"/>
        <v>31</v>
      </c>
      <c r="G144" s="44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311">
        <f t="shared" si="21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22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23"/>
        <v>0</v>
      </c>
      <c r="AT144" s="320">
        <f t="shared" si="24"/>
        <v>0</v>
      </c>
      <c r="AU144" s="320">
        <f t="shared" si="25"/>
        <v>0</v>
      </c>
      <c r="AV144" s="86"/>
      <c r="AW144" s="334"/>
      <c r="AX144" s="334"/>
      <c r="AY144" s="334"/>
      <c r="AZ144" s="334"/>
      <c r="BA144" s="320">
        <f t="shared" si="26"/>
        <v>0</v>
      </c>
      <c r="BB144" s="93"/>
      <c r="BC144" s="94"/>
      <c r="BD144" s="310" t="str">
        <f t="shared" si="27"/>
        <v>正确</v>
      </c>
    </row>
    <row r="145" s="1" customFormat="1" ht="33" customHeight="1" spans="1:56">
      <c r="A145" s="289">
        <f t="shared" si="19"/>
        <v>141</v>
      </c>
      <c r="B145" s="286"/>
      <c r="C145" s="49"/>
      <c r="D145" s="50"/>
      <c r="E145" s="286"/>
      <c r="F145" s="269">
        <f t="shared" si="20"/>
        <v>31</v>
      </c>
      <c r="G145" s="44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311">
        <f t="shared" si="21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22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23"/>
        <v>0</v>
      </c>
      <c r="AT145" s="320">
        <f t="shared" si="24"/>
        <v>0</v>
      </c>
      <c r="AU145" s="320">
        <f t="shared" si="25"/>
        <v>0</v>
      </c>
      <c r="AV145" s="86"/>
      <c r="AW145" s="334"/>
      <c r="AX145" s="334"/>
      <c r="AY145" s="334"/>
      <c r="AZ145" s="334"/>
      <c r="BA145" s="320">
        <f t="shared" si="26"/>
        <v>0</v>
      </c>
      <c r="BB145" s="93"/>
      <c r="BC145" s="94"/>
      <c r="BD145" s="310" t="str">
        <f t="shared" si="27"/>
        <v>正确</v>
      </c>
    </row>
    <row r="146" s="1" customFormat="1" ht="33" customHeight="1" spans="1:56">
      <c r="A146" s="289">
        <f t="shared" si="19"/>
        <v>142</v>
      </c>
      <c r="B146" s="286"/>
      <c r="C146" s="49"/>
      <c r="D146" s="50"/>
      <c r="E146" s="286"/>
      <c r="F146" s="269">
        <f t="shared" si="20"/>
        <v>31</v>
      </c>
      <c r="G146" s="44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311">
        <f t="shared" si="21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22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23"/>
        <v>0</v>
      </c>
      <c r="AT146" s="320">
        <f t="shared" si="24"/>
        <v>0</v>
      </c>
      <c r="AU146" s="320">
        <f t="shared" si="25"/>
        <v>0</v>
      </c>
      <c r="AV146" s="86"/>
      <c r="AW146" s="334"/>
      <c r="AX146" s="334"/>
      <c r="AY146" s="334"/>
      <c r="AZ146" s="334"/>
      <c r="BA146" s="320">
        <f t="shared" si="26"/>
        <v>0</v>
      </c>
      <c r="BB146" s="93"/>
      <c r="BC146" s="94"/>
      <c r="BD146" s="310" t="str">
        <f t="shared" si="27"/>
        <v>正确</v>
      </c>
    </row>
    <row r="147" s="1" customFormat="1" ht="33" customHeight="1" spans="1:56">
      <c r="A147" s="289">
        <f t="shared" si="19"/>
        <v>143</v>
      </c>
      <c r="B147" s="286"/>
      <c r="C147" s="49"/>
      <c r="D147" s="50"/>
      <c r="E147" s="286"/>
      <c r="F147" s="269">
        <f t="shared" si="20"/>
        <v>31</v>
      </c>
      <c r="G147" s="44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311">
        <f t="shared" si="21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22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23"/>
        <v>0</v>
      </c>
      <c r="AT147" s="320">
        <f t="shared" si="24"/>
        <v>0</v>
      </c>
      <c r="AU147" s="320">
        <f t="shared" si="25"/>
        <v>0</v>
      </c>
      <c r="AV147" s="86"/>
      <c r="AW147" s="334"/>
      <c r="AX147" s="334"/>
      <c r="AY147" s="334"/>
      <c r="AZ147" s="334"/>
      <c r="BA147" s="320">
        <f t="shared" si="26"/>
        <v>0</v>
      </c>
      <c r="BB147" s="93"/>
      <c r="BC147" s="94"/>
      <c r="BD147" s="310" t="str">
        <f t="shared" si="27"/>
        <v>正确</v>
      </c>
    </row>
    <row r="148" s="1" customFormat="1" ht="33" customHeight="1" spans="1:56">
      <c r="A148" s="289">
        <f t="shared" si="19"/>
        <v>144</v>
      </c>
      <c r="B148" s="286"/>
      <c r="C148" s="49"/>
      <c r="D148" s="50"/>
      <c r="E148" s="286"/>
      <c r="F148" s="269">
        <f t="shared" si="20"/>
        <v>31</v>
      </c>
      <c r="G148" s="44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311">
        <f t="shared" si="21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22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23"/>
        <v>0</v>
      </c>
      <c r="AT148" s="320">
        <f t="shared" si="24"/>
        <v>0</v>
      </c>
      <c r="AU148" s="320">
        <f t="shared" si="25"/>
        <v>0</v>
      </c>
      <c r="AV148" s="86"/>
      <c r="AW148" s="334"/>
      <c r="AX148" s="334"/>
      <c r="AY148" s="334"/>
      <c r="AZ148" s="334"/>
      <c r="BA148" s="320">
        <f t="shared" si="26"/>
        <v>0</v>
      </c>
      <c r="BB148" s="93"/>
      <c r="BC148" s="94"/>
      <c r="BD148" s="310" t="str">
        <f t="shared" si="27"/>
        <v>正确</v>
      </c>
    </row>
    <row r="149" s="1" customFormat="1" ht="33" customHeight="1" spans="1:56">
      <c r="A149" s="289">
        <f t="shared" si="19"/>
        <v>145</v>
      </c>
      <c r="B149" s="286"/>
      <c r="C149" s="49"/>
      <c r="D149" s="50"/>
      <c r="E149" s="286"/>
      <c r="F149" s="269">
        <f t="shared" si="20"/>
        <v>31</v>
      </c>
      <c r="G149" s="44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311">
        <f t="shared" si="21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22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23"/>
        <v>0</v>
      </c>
      <c r="AT149" s="320">
        <f t="shared" si="24"/>
        <v>0</v>
      </c>
      <c r="AU149" s="320">
        <f t="shared" si="25"/>
        <v>0</v>
      </c>
      <c r="AV149" s="86"/>
      <c r="AW149" s="334"/>
      <c r="AX149" s="334"/>
      <c r="AY149" s="334"/>
      <c r="AZ149" s="334"/>
      <c r="BA149" s="320">
        <f t="shared" si="26"/>
        <v>0</v>
      </c>
      <c r="BB149" s="93"/>
      <c r="BC149" s="94"/>
      <c r="BD149" s="310" t="str">
        <f t="shared" si="27"/>
        <v>正确</v>
      </c>
    </row>
    <row r="150" s="1" customFormat="1" ht="33" customHeight="1" spans="1:56">
      <c r="A150" s="289">
        <f t="shared" si="19"/>
        <v>146</v>
      </c>
      <c r="B150" s="286"/>
      <c r="C150" s="49"/>
      <c r="D150" s="50"/>
      <c r="E150" s="286"/>
      <c r="F150" s="269">
        <f t="shared" si="20"/>
        <v>31</v>
      </c>
      <c r="G150" s="44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311">
        <f t="shared" si="21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22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23"/>
        <v>0</v>
      </c>
      <c r="AT150" s="320">
        <f t="shared" si="24"/>
        <v>0</v>
      </c>
      <c r="AU150" s="320">
        <f t="shared" si="25"/>
        <v>0</v>
      </c>
      <c r="AV150" s="86"/>
      <c r="AW150" s="334"/>
      <c r="AX150" s="334"/>
      <c r="AY150" s="334"/>
      <c r="AZ150" s="334"/>
      <c r="BA150" s="320">
        <f t="shared" si="26"/>
        <v>0</v>
      </c>
      <c r="BB150" s="93"/>
      <c r="BC150" s="94"/>
      <c r="BD150" s="310" t="str">
        <f t="shared" si="27"/>
        <v>正确</v>
      </c>
    </row>
    <row r="151" s="1" customFormat="1" ht="33" customHeight="1" spans="1:56">
      <c r="A151" s="289">
        <f t="shared" si="19"/>
        <v>147</v>
      </c>
      <c r="B151" s="286"/>
      <c r="C151" s="49"/>
      <c r="D151" s="50"/>
      <c r="E151" s="286"/>
      <c r="F151" s="269">
        <f t="shared" si="20"/>
        <v>31</v>
      </c>
      <c r="G151" s="44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311">
        <f t="shared" si="21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22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23"/>
        <v>0</v>
      </c>
      <c r="AT151" s="320">
        <f t="shared" si="24"/>
        <v>0</v>
      </c>
      <c r="AU151" s="320">
        <f t="shared" si="25"/>
        <v>0</v>
      </c>
      <c r="AV151" s="86"/>
      <c r="AW151" s="334"/>
      <c r="AX151" s="334"/>
      <c r="AY151" s="334"/>
      <c r="AZ151" s="334"/>
      <c r="BA151" s="320">
        <f t="shared" si="26"/>
        <v>0</v>
      </c>
      <c r="BB151" s="93"/>
      <c r="BC151" s="94"/>
      <c r="BD151" s="310" t="str">
        <f t="shared" si="27"/>
        <v>正确</v>
      </c>
    </row>
    <row r="152" s="1" customFormat="1" ht="33" customHeight="1" spans="1:56">
      <c r="A152" s="289">
        <f t="shared" si="19"/>
        <v>148</v>
      </c>
      <c r="B152" s="286"/>
      <c r="C152" s="49"/>
      <c r="D152" s="50"/>
      <c r="E152" s="286"/>
      <c r="F152" s="269">
        <f t="shared" si="20"/>
        <v>31</v>
      </c>
      <c r="G152" s="44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311">
        <f t="shared" si="21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22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23"/>
        <v>0</v>
      </c>
      <c r="AT152" s="320">
        <f t="shared" si="24"/>
        <v>0</v>
      </c>
      <c r="AU152" s="320">
        <f t="shared" si="25"/>
        <v>0</v>
      </c>
      <c r="AV152" s="86"/>
      <c r="AW152" s="334"/>
      <c r="AX152" s="334"/>
      <c r="AY152" s="334"/>
      <c r="AZ152" s="334"/>
      <c r="BA152" s="320">
        <f t="shared" si="26"/>
        <v>0</v>
      </c>
      <c r="BB152" s="93"/>
      <c r="BC152" s="94"/>
      <c r="BD152" s="310" t="str">
        <f t="shared" si="27"/>
        <v>正确</v>
      </c>
    </row>
    <row r="153" s="1" customFormat="1" ht="33" customHeight="1" spans="1:56">
      <c r="A153" s="289">
        <f t="shared" si="19"/>
        <v>149</v>
      </c>
      <c r="B153" s="286"/>
      <c r="C153" s="49"/>
      <c r="D153" s="50"/>
      <c r="E153" s="286"/>
      <c r="F153" s="269">
        <f t="shared" si="20"/>
        <v>31</v>
      </c>
      <c r="G153" s="44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311">
        <f t="shared" si="21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22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23"/>
        <v>0</v>
      </c>
      <c r="AT153" s="320">
        <f t="shared" si="24"/>
        <v>0</v>
      </c>
      <c r="AU153" s="320">
        <f t="shared" si="25"/>
        <v>0</v>
      </c>
      <c r="AV153" s="86"/>
      <c r="AW153" s="334"/>
      <c r="AX153" s="334"/>
      <c r="AY153" s="334"/>
      <c r="AZ153" s="334"/>
      <c r="BA153" s="320">
        <f t="shared" si="26"/>
        <v>0</v>
      </c>
      <c r="BB153" s="93"/>
      <c r="BC153" s="94"/>
      <c r="BD153" s="310" t="str">
        <f t="shared" si="27"/>
        <v>正确</v>
      </c>
    </row>
    <row r="154" s="1" customFormat="1" ht="33" customHeight="1" spans="1:56">
      <c r="A154" s="289">
        <f t="shared" si="19"/>
        <v>150</v>
      </c>
      <c r="B154" s="286"/>
      <c r="C154" s="49"/>
      <c r="D154" s="50"/>
      <c r="E154" s="286"/>
      <c r="F154" s="269">
        <f t="shared" si="20"/>
        <v>31</v>
      </c>
      <c r="G154" s="44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311">
        <f t="shared" si="21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22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23"/>
        <v>0</v>
      </c>
      <c r="AT154" s="320">
        <f t="shared" si="24"/>
        <v>0</v>
      </c>
      <c r="AU154" s="320">
        <f t="shared" si="25"/>
        <v>0</v>
      </c>
      <c r="AV154" s="86"/>
      <c r="AW154" s="334"/>
      <c r="AX154" s="334"/>
      <c r="AY154" s="334"/>
      <c r="AZ154" s="334"/>
      <c r="BA154" s="320">
        <f t="shared" si="26"/>
        <v>0</v>
      </c>
      <c r="BB154" s="93"/>
      <c r="BC154" s="94"/>
      <c r="BD154" s="310" t="str">
        <f t="shared" si="27"/>
        <v>正确</v>
      </c>
    </row>
    <row r="155" s="1" customFormat="1" ht="33" customHeight="1" spans="1:56">
      <c r="A155" s="289">
        <f t="shared" si="19"/>
        <v>151</v>
      </c>
      <c r="B155" s="286"/>
      <c r="C155" s="49"/>
      <c r="D155" s="50"/>
      <c r="E155" s="286"/>
      <c r="F155" s="269">
        <f t="shared" si="20"/>
        <v>31</v>
      </c>
      <c r="G155" s="44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311">
        <f t="shared" si="21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22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23"/>
        <v>0</v>
      </c>
      <c r="AT155" s="320">
        <f t="shared" si="24"/>
        <v>0</v>
      </c>
      <c r="AU155" s="320">
        <f t="shared" si="25"/>
        <v>0</v>
      </c>
      <c r="AV155" s="86"/>
      <c r="AW155" s="334"/>
      <c r="AX155" s="334"/>
      <c r="AY155" s="334"/>
      <c r="AZ155" s="334"/>
      <c r="BA155" s="320">
        <f t="shared" si="26"/>
        <v>0</v>
      </c>
      <c r="BB155" s="93"/>
      <c r="BC155" s="94"/>
      <c r="BD155" s="310" t="str">
        <f t="shared" si="27"/>
        <v>正确</v>
      </c>
    </row>
    <row r="156" s="1" customFormat="1" ht="33" customHeight="1" spans="1:56">
      <c r="A156" s="289">
        <f t="shared" si="19"/>
        <v>152</v>
      </c>
      <c r="B156" s="286"/>
      <c r="C156" s="49"/>
      <c r="D156" s="50"/>
      <c r="E156" s="286"/>
      <c r="F156" s="269">
        <f t="shared" si="20"/>
        <v>31</v>
      </c>
      <c r="G156" s="44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311">
        <f t="shared" si="21"/>
        <v>0</v>
      </c>
      <c r="T156" s="74"/>
      <c r="U156" s="313"/>
      <c r="V156" s="71"/>
      <c r="W156" s="72"/>
      <c r="X156" s="72"/>
      <c r="Y156" s="72"/>
      <c r="Z156" s="72"/>
      <c r="AA156" s="72"/>
      <c r="AB156" s="78"/>
      <c r="AC156" s="320">
        <f t="shared" si="22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31">
        <f t="shared" si="23"/>
        <v>0</v>
      </c>
      <c r="AT156" s="320">
        <f t="shared" si="24"/>
        <v>0</v>
      </c>
      <c r="AU156" s="320">
        <f t="shared" si="25"/>
        <v>0</v>
      </c>
      <c r="AV156" s="86"/>
      <c r="AW156" s="334"/>
      <c r="AX156" s="334"/>
      <c r="AY156" s="334"/>
      <c r="AZ156" s="334"/>
      <c r="BA156" s="320">
        <f t="shared" si="26"/>
        <v>0</v>
      </c>
      <c r="BB156" s="93"/>
      <c r="BC156" s="94"/>
      <c r="BD156" s="310" t="str">
        <f t="shared" si="27"/>
        <v>正确</v>
      </c>
    </row>
    <row r="157" s="1" customFormat="1" ht="33" customHeight="1" spans="1:56">
      <c r="A157" s="289">
        <f t="shared" si="19"/>
        <v>153</v>
      </c>
      <c r="B157" s="286"/>
      <c r="C157" s="49"/>
      <c r="D157" s="50"/>
      <c r="E157" s="286"/>
      <c r="F157" s="269">
        <f t="shared" si="20"/>
        <v>31</v>
      </c>
      <c r="G157" s="44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311">
        <f t="shared" si="21"/>
        <v>0</v>
      </c>
      <c r="T157" s="74"/>
      <c r="U157" s="313"/>
      <c r="V157" s="71"/>
      <c r="W157" s="72"/>
      <c r="X157" s="72"/>
      <c r="Y157" s="72"/>
      <c r="Z157" s="72"/>
      <c r="AA157" s="72"/>
      <c r="AB157" s="78"/>
      <c r="AC157" s="320">
        <f t="shared" si="22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331">
        <f t="shared" si="23"/>
        <v>0</v>
      </c>
      <c r="AT157" s="320">
        <f t="shared" si="24"/>
        <v>0</v>
      </c>
      <c r="AU157" s="320">
        <f t="shared" si="25"/>
        <v>0</v>
      </c>
      <c r="AV157" s="86"/>
      <c r="AW157" s="334"/>
      <c r="AX157" s="334"/>
      <c r="AY157" s="334"/>
      <c r="AZ157" s="334"/>
      <c r="BA157" s="320">
        <f t="shared" si="26"/>
        <v>0</v>
      </c>
      <c r="BB157" s="93"/>
      <c r="BC157" s="94"/>
      <c r="BD157" s="310" t="str">
        <f t="shared" si="27"/>
        <v>正确</v>
      </c>
    </row>
    <row r="158" s="1" customFormat="1" ht="33" customHeight="1" spans="1:56">
      <c r="A158" s="289">
        <f t="shared" si="19"/>
        <v>154</v>
      </c>
      <c r="B158" s="286"/>
      <c r="C158" s="49"/>
      <c r="D158" s="50"/>
      <c r="E158" s="286"/>
      <c r="F158" s="269">
        <f t="shared" si="20"/>
        <v>31</v>
      </c>
      <c r="G158" s="44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311">
        <f t="shared" si="21"/>
        <v>0</v>
      </c>
      <c r="T158" s="74"/>
      <c r="U158" s="313"/>
      <c r="V158" s="71"/>
      <c r="W158" s="72"/>
      <c r="X158" s="72"/>
      <c r="Y158" s="72"/>
      <c r="Z158" s="72"/>
      <c r="AA158" s="72"/>
      <c r="AB158" s="78"/>
      <c r="AC158" s="320">
        <f t="shared" si="22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331">
        <f t="shared" si="23"/>
        <v>0</v>
      </c>
      <c r="AT158" s="320">
        <f t="shared" si="24"/>
        <v>0</v>
      </c>
      <c r="AU158" s="320">
        <f t="shared" si="25"/>
        <v>0</v>
      </c>
      <c r="AV158" s="86"/>
      <c r="AW158" s="334"/>
      <c r="AX158" s="334"/>
      <c r="AY158" s="334"/>
      <c r="AZ158" s="334"/>
      <c r="BA158" s="320">
        <f t="shared" si="26"/>
        <v>0</v>
      </c>
      <c r="BB158" s="93"/>
      <c r="BC158" s="94"/>
      <c r="BD158" s="310" t="str">
        <f t="shared" si="27"/>
        <v>正确</v>
      </c>
    </row>
    <row r="159" s="1" customFormat="1" ht="33" customHeight="1" spans="1:56">
      <c r="A159" s="289">
        <f t="shared" si="19"/>
        <v>155</v>
      </c>
      <c r="B159" s="286"/>
      <c r="C159" s="49"/>
      <c r="D159" s="50"/>
      <c r="E159" s="286"/>
      <c r="F159" s="269">
        <f t="shared" si="20"/>
        <v>31</v>
      </c>
      <c r="G159" s="44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311">
        <f t="shared" si="21"/>
        <v>0</v>
      </c>
      <c r="T159" s="74"/>
      <c r="U159" s="313"/>
      <c r="V159" s="71"/>
      <c r="W159" s="72"/>
      <c r="X159" s="72"/>
      <c r="Y159" s="72"/>
      <c r="Z159" s="72"/>
      <c r="AA159" s="72"/>
      <c r="AB159" s="78"/>
      <c r="AC159" s="320">
        <f t="shared" si="22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331">
        <f t="shared" si="23"/>
        <v>0</v>
      </c>
      <c r="AT159" s="320">
        <f t="shared" si="24"/>
        <v>0</v>
      </c>
      <c r="AU159" s="320">
        <f t="shared" si="25"/>
        <v>0</v>
      </c>
      <c r="AV159" s="86"/>
      <c r="AW159" s="334"/>
      <c r="AX159" s="334"/>
      <c r="AY159" s="334"/>
      <c r="AZ159" s="334"/>
      <c r="BA159" s="320">
        <f t="shared" si="26"/>
        <v>0</v>
      </c>
      <c r="BB159" s="93"/>
      <c r="BC159" s="94"/>
      <c r="BD159" s="310" t="str">
        <f t="shared" si="27"/>
        <v>正确</v>
      </c>
    </row>
    <row r="160" s="1" customFormat="1" ht="33" customHeight="1" spans="1:56">
      <c r="A160" s="289">
        <f t="shared" si="19"/>
        <v>156</v>
      </c>
      <c r="B160" s="286"/>
      <c r="C160" s="49"/>
      <c r="D160" s="50"/>
      <c r="E160" s="286"/>
      <c r="F160" s="269">
        <f t="shared" si="20"/>
        <v>31</v>
      </c>
      <c r="G160" s="44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311">
        <f t="shared" si="21"/>
        <v>0</v>
      </c>
      <c r="T160" s="74"/>
      <c r="U160" s="313"/>
      <c r="V160" s="71"/>
      <c r="W160" s="72"/>
      <c r="X160" s="72"/>
      <c r="Y160" s="72"/>
      <c r="Z160" s="72"/>
      <c r="AA160" s="72"/>
      <c r="AB160" s="78"/>
      <c r="AC160" s="320">
        <f t="shared" si="22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331">
        <f t="shared" si="23"/>
        <v>0</v>
      </c>
      <c r="AT160" s="320">
        <f t="shared" si="24"/>
        <v>0</v>
      </c>
      <c r="AU160" s="320">
        <f t="shared" si="25"/>
        <v>0</v>
      </c>
      <c r="AV160" s="86"/>
      <c r="AW160" s="334"/>
      <c r="AX160" s="334"/>
      <c r="AY160" s="334"/>
      <c r="AZ160" s="334"/>
      <c r="BA160" s="320">
        <f t="shared" si="26"/>
        <v>0</v>
      </c>
      <c r="BB160" s="93"/>
      <c r="BC160" s="94"/>
      <c r="BD160" s="310" t="str">
        <f t="shared" si="27"/>
        <v>正确</v>
      </c>
    </row>
    <row r="161" s="1" customFormat="1" ht="33" customHeight="1" spans="1:56">
      <c r="A161" s="289">
        <f t="shared" si="19"/>
        <v>157</v>
      </c>
      <c r="B161" s="286"/>
      <c r="C161" s="49"/>
      <c r="D161" s="50"/>
      <c r="E161" s="286"/>
      <c r="F161" s="269">
        <f t="shared" si="20"/>
        <v>31</v>
      </c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311">
        <f t="shared" si="21"/>
        <v>0</v>
      </c>
      <c r="T161" s="74"/>
      <c r="U161" s="313"/>
      <c r="V161" s="71"/>
      <c r="W161" s="72"/>
      <c r="X161" s="72"/>
      <c r="Y161" s="72"/>
      <c r="Z161" s="72"/>
      <c r="AA161" s="72"/>
      <c r="AB161" s="78"/>
      <c r="AC161" s="320">
        <f t="shared" si="22"/>
        <v>0</v>
      </c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331">
        <f t="shared" si="23"/>
        <v>0</v>
      </c>
      <c r="AT161" s="320">
        <f t="shared" si="24"/>
        <v>0</v>
      </c>
      <c r="AU161" s="320">
        <f t="shared" si="25"/>
        <v>0</v>
      </c>
      <c r="AV161" s="86"/>
      <c r="AW161" s="334"/>
      <c r="AX161" s="334"/>
      <c r="AY161" s="334"/>
      <c r="AZ161" s="334"/>
      <c r="BA161" s="320">
        <f t="shared" si="26"/>
        <v>0</v>
      </c>
      <c r="BB161" s="93"/>
      <c r="BC161" s="94"/>
      <c r="BD161" s="310" t="str">
        <f t="shared" si="27"/>
        <v>正确</v>
      </c>
    </row>
    <row r="162" s="1" customFormat="1" ht="33" customHeight="1" spans="1:56">
      <c r="A162" s="289">
        <f t="shared" si="19"/>
        <v>158</v>
      </c>
      <c r="B162" s="286"/>
      <c r="C162" s="49"/>
      <c r="D162" s="50"/>
      <c r="E162" s="286"/>
      <c r="F162" s="269">
        <f t="shared" si="20"/>
        <v>31</v>
      </c>
      <c r="G162" s="44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311">
        <f t="shared" si="21"/>
        <v>0</v>
      </c>
      <c r="T162" s="74"/>
      <c r="U162" s="313"/>
      <c r="V162" s="71"/>
      <c r="W162" s="72"/>
      <c r="X162" s="72"/>
      <c r="Y162" s="72"/>
      <c r="Z162" s="72"/>
      <c r="AA162" s="72"/>
      <c r="AB162" s="78"/>
      <c r="AC162" s="320">
        <f t="shared" si="22"/>
        <v>0</v>
      </c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331">
        <f t="shared" si="23"/>
        <v>0</v>
      </c>
      <c r="AT162" s="320">
        <f t="shared" si="24"/>
        <v>0</v>
      </c>
      <c r="AU162" s="320">
        <f t="shared" si="25"/>
        <v>0</v>
      </c>
      <c r="AV162" s="86"/>
      <c r="AW162" s="334"/>
      <c r="AX162" s="334"/>
      <c r="AY162" s="334"/>
      <c r="AZ162" s="334"/>
      <c r="BA162" s="320">
        <f t="shared" si="26"/>
        <v>0</v>
      </c>
      <c r="BB162" s="93"/>
      <c r="BC162" s="94"/>
      <c r="BD162" s="310" t="str">
        <f t="shared" si="27"/>
        <v>正确</v>
      </c>
    </row>
    <row r="163" s="1" customFormat="1" ht="33" customHeight="1" spans="1:56">
      <c r="A163" s="289">
        <f t="shared" si="19"/>
        <v>159</v>
      </c>
      <c r="B163" s="286"/>
      <c r="C163" s="49"/>
      <c r="D163" s="50"/>
      <c r="E163" s="286"/>
      <c r="F163" s="269">
        <f t="shared" si="20"/>
        <v>31</v>
      </c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311">
        <f t="shared" si="21"/>
        <v>0</v>
      </c>
      <c r="T163" s="74"/>
      <c r="U163" s="313"/>
      <c r="V163" s="71"/>
      <c r="W163" s="72"/>
      <c r="X163" s="72"/>
      <c r="Y163" s="72"/>
      <c r="Z163" s="72"/>
      <c r="AA163" s="72"/>
      <c r="AB163" s="78"/>
      <c r="AC163" s="320">
        <f t="shared" si="22"/>
        <v>0</v>
      </c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331">
        <f t="shared" si="23"/>
        <v>0</v>
      </c>
      <c r="AT163" s="320">
        <f t="shared" si="24"/>
        <v>0</v>
      </c>
      <c r="AU163" s="320">
        <f t="shared" si="25"/>
        <v>0</v>
      </c>
      <c r="AV163" s="86"/>
      <c r="AW163" s="334"/>
      <c r="AX163" s="334"/>
      <c r="AY163" s="334"/>
      <c r="AZ163" s="334"/>
      <c r="BA163" s="320">
        <f t="shared" si="26"/>
        <v>0</v>
      </c>
      <c r="BB163" s="93"/>
      <c r="BC163" s="94"/>
      <c r="BD163" s="310" t="str">
        <f t="shared" si="27"/>
        <v>正确</v>
      </c>
    </row>
    <row r="164" s="1" customFormat="1" ht="33" customHeight="1" spans="1:56">
      <c r="A164" s="289">
        <f t="shared" si="19"/>
        <v>160</v>
      </c>
      <c r="B164" s="286"/>
      <c r="C164" s="49"/>
      <c r="D164" s="50"/>
      <c r="E164" s="286"/>
      <c r="F164" s="269">
        <f t="shared" si="20"/>
        <v>31</v>
      </c>
      <c r="G164" s="44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311">
        <f t="shared" si="21"/>
        <v>0</v>
      </c>
      <c r="T164" s="74"/>
      <c r="U164" s="313"/>
      <c r="V164" s="71"/>
      <c r="W164" s="72"/>
      <c r="X164" s="72"/>
      <c r="Y164" s="72"/>
      <c r="Z164" s="72"/>
      <c r="AA164" s="72"/>
      <c r="AB164" s="78"/>
      <c r="AC164" s="320">
        <f t="shared" si="22"/>
        <v>0</v>
      </c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331">
        <f t="shared" si="23"/>
        <v>0</v>
      </c>
      <c r="AT164" s="320">
        <f t="shared" si="24"/>
        <v>0</v>
      </c>
      <c r="AU164" s="320">
        <f t="shared" si="25"/>
        <v>0</v>
      </c>
      <c r="AV164" s="86"/>
      <c r="AW164" s="334"/>
      <c r="AX164" s="334"/>
      <c r="AY164" s="334"/>
      <c r="AZ164" s="334"/>
      <c r="BA164" s="320">
        <f t="shared" si="26"/>
        <v>0</v>
      </c>
      <c r="BB164" s="93"/>
      <c r="BC164" s="94"/>
      <c r="BD164" s="310" t="str">
        <f t="shared" si="27"/>
        <v>正确</v>
      </c>
    </row>
  </sheetData>
  <sheetProtection algorithmName="SHA-512" hashValue="IW8lArbEUQqDe5mI8W7uQflfERPUrjksYutYDCbMQC23r+pYDytmhKrKdmJeZFwoMJ/gOkKe148FK+65+2kDwA==" saltValue="2vSl3JuwBXYY8YE0/2b+GQ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7"/>
  </conditionalFormatting>
  <conditionalFormatting sqref="C5">
    <cfRule type="duplicateValues" dxfId="0" priority="6"/>
  </conditionalFormatting>
  <conditionalFormatting sqref="B6:B10">
    <cfRule type="duplicateValues" dxfId="0" priority="8"/>
  </conditionalFormatting>
  <conditionalFormatting sqref="B11:B164">
    <cfRule type="duplicateValues" dxfId="0" priority="10"/>
  </conditionalFormatting>
  <conditionalFormatting sqref="C22:C164">
    <cfRule type="duplicateValues" dxfId="0" priority="9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D164"/>
  <sheetViews>
    <sheetView zoomScale="80" zoomScaleNormal="80" workbookViewId="0">
      <pane xSplit="7" ySplit="4" topLeftCell="AX5" activePane="bottomRight" state="frozen"/>
      <selection/>
      <selection pane="topRight"/>
      <selection pane="bottomLeft"/>
      <selection pane="bottomRight" activeCell="BC16" sqref="BC16"/>
    </sheetView>
  </sheetViews>
  <sheetFormatPr defaultColWidth="12.7583333333333" defaultRowHeight="16.5"/>
  <cols>
    <col min="1" max="1" width="8.5" style="248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8.5" style="7" customWidth="1"/>
    <col min="8" max="8" width="8" style="1" customWidth="1"/>
    <col min="9" max="9" width="8.375" style="1" customWidth="1"/>
    <col min="10" max="10" width="10.3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7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3" width="12.7583333333333" style="12" hidden="1" customWidth="1"/>
    <col min="16384" max="16384" width="12.7583333333333" style="12"/>
  </cols>
  <sheetData>
    <row r="1" s="1" customFormat="1" ht="38" customHeight="1" spans="1:56">
      <c r="A1" s="13" t="s">
        <v>673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87"/>
      <c r="BC1" s="11"/>
      <c r="BD1" s="15"/>
    </row>
    <row r="2" s="2" customFormat="1" ht="33" customHeight="1" spans="1:56">
      <c r="A2" s="251" t="s">
        <v>1</v>
      </c>
      <c r="B2" s="252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5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253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253" t="s">
        <v>9</v>
      </c>
      <c r="AS2" s="251" t="s">
        <v>10</v>
      </c>
      <c r="AT2" s="251" t="s">
        <v>10</v>
      </c>
      <c r="AU2" s="251" t="s">
        <v>11</v>
      </c>
      <c r="AV2" s="253" t="s">
        <v>12</v>
      </c>
      <c r="AW2" s="253" t="s">
        <v>12</v>
      </c>
      <c r="AX2" s="253" t="s">
        <v>12</v>
      </c>
      <c r="AY2" s="253" t="s">
        <v>13</v>
      </c>
      <c r="AZ2" s="253" t="s">
        <v>13</v>
      </c>
      <c r="BA2" s="251" t="s">
        <v>14</v>
      </c>
      <c r="BB2" s="253"/>
      <c r="BC2" s="88"/>
      <c r="BD2" s="251" t="s">
        <v>15</v>
      </c>
    </row>
    <row r="3" s="247" customFormat="1" ht="62" customHeight="1" spans="1:56">
      <c r="A3" s="254" t="s">
        <v>16</v>
      </c>
      <c r="B3" s="255" t="s">
        <v>17</v>
      </c>
      <c r="C3" s="255" t="s">
        <v>18</v>
      </c>
      <c r="D3" s="256" t="s">
        <v>19</v>
      </c>
      <c r="E3" s="255" t="s">
        <v>20</v>
      </c>
      <c r="F3" s="25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58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6" t="s">
        <v>58</v>
      </c>
      <c r="AS3" s="328" t="s">
        <v>59</v>
      </c>
      <c r="AT3" s="328" t="s">
        <v>60</v>
      </c>
      <c r="AU3" s="329" t="s">
        <v>61</v>
      </c>
      <c r="AV3" s="330" t="s">
        <v>62</v>
      </c>
      <c r="AW3" s="330" t="s">
        <v>63</v>
      </c>
      <c r="AX3" s="330" t="s">
        <v>64</v>
      </c>
      <c r="AY3" s="327" t="s">
        <v>65</v>
      </c>
      <c r="AZ3" s="327" t="s">
        <v>66</v>
      </c>
      <c r="BA3" s="329" t="s">
        <v>67</v>
      </c>
      <c r="BB3" s="332" t="s">
        <v>68</v>
      </c>
      <c r="BC3" s="332" t="s">
        <v>69</v>
      </c>
      <c r="BD3" s="329" t="s">
        <v>70</v>
      </c>
    </row>
    <row r="4" s="97" customFormat="1" ht="33" customHeight="1" spans="1:56">
      <c r="A4" s="260" t="s">
        <v>71</v>
      </c>
      <c r="B4" s="260"/>
      <c r="C4" s="260"/>
      <c r="D4" s="260"/>
      <c r="E4" s="260"/>
      <c r="F4" s="261"/>
      <c r="G4" s="262"/>
      <c r="H4" s="263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308"/>
      <c r="U4" s="309"/>
      <c r="V4" s="310">
        <f t="shared" ref="V4:BA4" si="0">SUBTOTAL(9,V5:V164)</f>
        <v>14329.0322580645</v>
      </c>
      <c r="W4" s="310">
        <f t="shared" si="0"/>
        <v>4400</v>
      </c>
      <c r="X4" s="310">
        <f t="shared" si="0"/>
        <v>1800</v>
      </c>
      <c r="Y4" s="310">
        <f t="shared" si="0"/>
        <v>1800</v>
      </c>
      <c r="Z4" s="310">
        <f t="shared" si="0"/>
        <v>1200</v>
      </c>
      <c r="AA4" s="310">
        <f t="shared" si="0"/>
        <v>800</v>
      </c>
      <c r="AB4" s="310">
        <f t="shared" si="0"/>
        <v>1400</v>
      </c>
      <c r="AC4" s="310">
        <f t="shared" si="0"/>
        <v>0</v>
      </c>
      <c r="AD4" s="310">
        <f t="shared" si="0"/>
        <v>0</v>
      </c>
      <c r="AE4" s="310">
        <f t="shared" si="0"/>
        <v>0</v>
      </c>
      <c r="AF4" s="310">
        <f t="shared" si="0"/>
        <v>0</v>
      </c>
      <c r="AG4" s="310">
        <f t="shared" si="0"/>
        <v>0</v>
      </c>
      <c r="AH4" s="310">
        <f t="shared" si="0"/>
        <v>0</v>
      </c>
      <c r="AI4" s="310">
        <f t="shared" si="0"/>
        <v>260</v>
      </c>
      <c r="AJ4" s="310">
        <f t="shared" si="0"/>
        <v>2619</v>
      </c>
      <c r="AK4" s="310">
        <f t="shared" si="0"/>
        <v>0</v>
      </c>
      <c r="AL4" s="310">
        <f t="shared" si="0"/>
        <v>600</v>
      </c>
      <c r="AM4" s="310">
        <f t="shared" si="0"/>
        <v>200</v>
      </c>
      <c r="AN4" s="310">
        <f t="shared" si="0"/>
        <v>0</v>
      </c>
      <c r="AO4" s="310">
        <f t="shared" si="0"/>
        <v>10</v>
      </c>
      <c r="AP4" s="310">
        <f t="shared" si="0"/>
        <v>0</v>
      </c>
      <c r="AQ4" s="310">
        <f t="shared" si="0"/>
        <v>0</v>
      </c>
      <c r="AR4" s="310">
        <f t="shared" si="0"/>
        <v>0</v>
      </c>
      <c r="AS4" s="310">
        <f t="shared" si="0"/>
        <v>0</v>
      </c>
      <c r="AT4" s="310">
        <f t="shared" si="0"/>
        <v>1225.8064516129</v>
      </c>
      <c r="AU4" s="310">
        <f t="shared" si="0"/>
        <v>28192.23</v>
      </c>
      <c r="AV4" s="310">
        <f t="shared" si="0"/>
        <v>3224.4</v>
      </c>
      <c r="AW4" s="310">
        <f t="shared" si="0"/>
        <v>190</v>
      </c>
      <c r="AX4" s="310">
        <f t="shared" si="0"/>
        <v>0</v>
      </c>
      <c r="AY4" s="310">
        <f t="shared" si="0"/>
        <v>0</v>
      </c>
      <c r="AZ4" s="310">
        <f t="shared" si="0"/>
        <v>0</v>
      </c>
      <c r="BA4" s="310">
        <f t="shared" si="0"/>
        <v>24777.83</v>
      </c>
      <c r="BB4" s="310"/>
      <c r="BC4" s="333"/>
      <c r="BD4" s="310"/>
    </row>
    <row r="5" s="1" customFormat="1" ht="31" customHeight="1" spans="1:56">
      <c r="A5" s="264">
        <f t="shared" ref="A5:A68" si="1">ROW()-4</f>
        <v>1</v>
      </c>
      <c r="B5" s="368" t="s">
        <v>674</v>
      </c>
      <c r="C5" s="274" t="s">
        <v>127</v>
      </c>
      <c r="D5" s="341">
        <v>45573</v>
      </c>
      <c r="E5" s="267" t="s">
        <v>78</v>
      </c>
      <c r="F5" s="268">
        <f t="shared" ref="F5:F68" si="2">IF($C$2-D5+1&lt;$E$2,$C$2-D5+1,$E$2)</f>
        <v>31</v>
      </c>
      <c r="G5" s="40" t="s">
        <v>79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311">
        <f t="shared" ref="S5:S8" si="3">P5+Q5-R5</f>
        <v>0</v>
      </c>
      <c r="T5" s="74"/>
      <c r="U5" s="313" t="s">
        <v>94</v>
      </c>
      <c r="V5" s="177">
        <v>2000</v>
      </c>
      <c r="W5" s="314">
        <v>800</v>
      </c>
      <c r="X5" s="314">
        <v>300</v>
      </c>
      <c r="Y5" s="314">
        <v>300</v>
      </c>
      <c r="Z5" s="314">
        <v>200</v>
      </c>
      <c r="AA5" s="314">
        <v>200</v>
      </c>
      <c r="AB5" s="314">
        <v>500</v>
      </c>
      <c r="AC5" s="320">
        <f t="shared" ref="AC5:AC68" si="4">IF(G5="是",30,0)</f>
        <v>0</v>
      </c>
      <c r="AD5" s="78"/>
      <c r="AE5" s="78"/>
      <c r="AF5" s="78"/>
      <c r="AG5" s="78"/>
      <c r="AH5" s="78"/>
      <c r="AI5" s="78">
        <v>260</v>
      </c>
      <c r="AJ5" s="78">
        <v>749</v>
      </c>
      <c r="AK5" s="78"/>
      <c r="AL5" s="78">
        <v>100</v>
      </c>
      <c r="AM5" s="78"/>
      <c r="AN5" s="78"/>
      <c r="AO5" s="78">
        <v>10</v>
      </c>
      <c r="AP5" s="78"/>
      <c r="AQ5" s="78"/>
      <c r="AR5" s="78"/>
      <c r="AS5" s="331">
        <f t="shared" ref="AS5:AS68" si="5">IFERROR(U5/$E$2*2*H5+I5*2,0)</f>
        <v>0</v>
      </c>
      <c r="AT5" s="320">
        <f t="shared" ref="AT5:AT68" si="6">IFERROR(U5/$E$2*(J5+K5*0.2+L5+M5*0.5),0)</f>
        <v>0</v>
      </c>
      <c r="AU5" s="320">
        <f t="shared" ref="AU5:AU68" si="7">ROUND(SUM(V5:AP5)-SUM(AQ5:AT5),2)</f>
        <v>5419</v>
      </c>
      <c r="AV5" s="86">
        <v>537.4</v>
      </c>
      <c r="AW5" s="334">
        <v>95</v>
      </c>
      <c r="AX5" s="334"/>
      <c r="AY5" s="334"/>
      <c r="AZ5" s="334"/>
      <c r="BA5" s="320">
        <f t="shared" ref="BA5:BA68" si="8">ROUND(AU5-SUM(AV5:AZ5),2)</f>
        <v>4786.6</v>
      </c>
      <c r="BB5" s="93"/>
      <c r="BC5" s="94" t="s">
        <v>675</v>
      </c>
      <c r="BD5" s="310" t="str">
        <f t="shared" ref="BD5:BD68" si="9">IF(U5-SUM(V5:AB5)=0,"正确","错误")</f>
        <v>正确</v>
      </c>
    </row>
    <row r="6" s="1" customFormat="1" ht="31" customHeight="1" spans="1:56">
      <c r="A6" s="289">
        <f t="shared" si="1"/>
        <v>2</v>
      </c>
      <c r="B6" s="369" t="s">
        <v>676</v>
      </c>
      <c r="C6" s="265" t="s">
        <v>377</v>
      </c>
      <c r="D6" s="341">
        <v>45573</v>
      </c>
      <c r="E6" s="267" t="s">
        <v>78</v>
      </c>
      <c r="F6" s="269">
        <f t="shared" si="2"/>
        <v>31</v>
      </c>
      <c r="G6" s="40" t="s">
        <v>79</v>
      </c>
      <c r="H6" s="41"/>
      <c r="I6" s="41"/>
      <c r="J6" s="41"/>
      <c r="K6" s="41"/>
      <c r="L6" s="41"/>
      <c r="M6" s="41"/>
      <c r="N6" s="41"/>
      <c r="O6" s="54"/>
      <c r="P6" s="41"/>
      <c r="Q6" s="41"/>
      <c r="R6" s="41"/>
      <c r="S6" s="311">
        <f t="shared" si="3"/>
        <v>0</v>
      </c>
      <c r="T6" s="373" t="s">
        <v>677</v>
      </c>
      <c r="U6" s="313" t="s">
        <v>294</v>
      </c>
      <c r="V6" s="177">
        <v>2000</v>
      </c>
      <c r="W6" s="314">
        <v>800</v>
      </c>
      <c r="X6" s="314">
        <v>300</v>
      </c>
      <c r="Y6" s="314">
        <v>300</v>
      </c>
      <c r="Z6" s="314">
        <v>200</v>
      </c>
      <c r="AA6" s="314">
        <v>100</v>
      </c>
      <c r="AB6" s="314">
        <v>100</v>
      </c>
      <c r="AC6" s="320">
        <f t="shared" si="4"/>
        <v>0</v>
      </c>
      <c r="AD6" s="78"/>
      <c r="AE6" s="78"/>
      <c r="AF6" s="78"/>
      <c r="AG6" s="78"/>
      <c r="AH6" s="78"/>
      <c r="AI6" s="78"/>
      <c r="AJ6" s="78">
        <v>660</v>
      </c>
      <c r="AK6" s="78"/>
      <c r="AL6" s="78">
        <v>400</v>
      </c>
      <c r="AM6" s="78"/>
      <c r="AN6" s="78"/>
      <c r="AO6" s="78"/>
      <c r="AP6" s="78"/>
      <c r="AQ6" s="78"/>
      <c r="AR6" s="78"/>
      <c r="AS6" s="331">
        <f t="shared" si="5"/>
        <v>0</v>
      </c>
      <c r="AT6" s="320">
        <f t="shared" si="6"/>
        <v>0</v>
      </c>
      <c r="AU6" s="320">
        <f t="shared" si="7"/>
        <v>4860</v>
      </c>
      <c r="AV6" s="86">
        <f>VLOOKUP(B6,'[7]2025.08'!$B:$Q,16,0)</f>
        <v>537.4</v>
      </c>
      <c r="AW6" s="334">
        <f>VLOOKUP(B6,'[7]2025.08'!$B:$T,19,0)</f>
        <v>95</v>
      </c>
      <c r="AX6" s="334"/>
      <c r="AY6" s="334"/>
      <c r="AZ6" s="334"/>
      <c r="BA6" s="320">
        <f t="shared" si="8"/>
        <v>4227.6</v>
      </c>
      <c r="BB6" s="93"/>
      <c r="BC6" s="373" t="s">
        <v>677</v>
      </c>
      <c r="BD6" s="310" t="str">
        <f t="shared" si="9"/>
        <v>正确</v>
      </c>
    </row>
    <row r="7" s="1" customFormat="1" ht="26" customHeight="1" spans="1:56">
      <c r="A7" s="289">
        <f t="shared" si="1"/>
        <v>3</v>
      </c>
      <c r="B7" s="369" t="s">
        <v>678</v>
      </c>
      <c r="C7" s="265" t="s">
        <v>377</v>
      </c>
      <c r="D7" s="341">
        <v>45617</v>
      </c>
      <c r="E7" s="267" t="s">
        <v>78</v>
      </c>
      <c r="F7" s="269">
        <f t="shared" si="2"/>
        <v>31</v>
      </c>
      <c r="G7" s="40" t="s">
        <v>79</v>
      </c>
      <c r="H7" s="41"/>
      <c r="I7" s="41"/>
      <c r="J7" s="41"/>
      <c r="K7" s="41"/>
      <c r="L7" s="41"/>
      <c r="M7" s="41"/>
      <c r="N7" s="41"/>
      <c r="O7" s="55"/>
      <c r="P7" s="41"/>
      <c r="Q7" s="41"/>
      <c r="R7" s="41"/>
      <c r="S7" s="311">
        <f t="shared" si="3"/>
        <v>0</v>
      </c>
      <c r="T7" s="373" t="s">
        <v>679</v>
      </c>
      <c r="U7" s="313" t="s">
        <v>133</v>
      </c>
      <c r="V7" s="177">
        <v>2000</v>
      </c>
      <c r="W7" s="314">
        <v>600</v>
      </c>
      <c r="X7" s="314">
        <v>300</v>
      </c>
      <c r="Y7" s="314">
        <v>200</v>
      </c>
      <c r="Z7" s="314">
        <v>200</v>
      </c>
      <c r="AA7" s="314">
        <v>100</v>
      </c>
      <c r="AB7" s="314">
        <v>100</v>
      </c>
      <c r="AC7" s="320">
        <f t="shared" si="4"/>
        <v>0</v>
      </c>
      <c r="AD7" s="78"/>
      <c r="AE7" s="78"/>
      <c r="AF7" s="78"/>
      <c r="AG7" s="78"/>
      <c r="AH7" s="78"/>
      <c r="AI7" s="78"/>
      <c r="AJ7" s="78">
        <v>550</v>
      </c>
      <c r="AK7" s="78"/>
      <c r="AL7" s="78"/>
      <c r="AM7" s="78"/>
      <c r="AN7" s="78"/>
      <c r="AO7" s="78"/>
      <c r="AP7" s="78"/>
      <c r="AQ7" s="78"/>
      <c r="AR7" s="78"/>
      <c r="AS7" s="331">
        <f t="shared" si="5"/>
        <v>0</v>
      </c>
      <c r="AT7" s="320">
        <f t="shared" si="6"/>
        <v>0</v>
      </c>
      <c r="AU7" s="320">
        <f t="shared" si="7"/>
        <v>4050</v>
      </c>
      <c r="AV7" s="86">
        <f>VLOOKUP(B7,'[7]2025.08'!$B:$Q,16,0)</f>
        <v>537.4</v>
      </c>
      <c r="AW7" s="334"/>
      <c r="AX7" s="334"/>
      <c r="AY7" s="334"/>
      <c r="AZ7" s="334"/>
      <c r="BA7" s="320">
        <f t="shared" si="8"/>
        <v>3512.6</v>
      </c>
      <c r="BB7" s="93"/>
      <c r="BC7" s="373" t="s">
        <v>679</v>
      </c>
      <c r="BD7" s="310" t="str">
        <f t="shared" si="9"/>
        <v>正确</v>
      </c>
    </row>
    <row r="8" s="1" customFormat="1" ht="33" customHeight="1" spans="1:56">
      <c r="A8" s="289">
        <f t="shared" si="1"/>
        <v>4</v>
      </c>
      <c r="B8" s="369" t="s">
        <v>680</v>
      </c>
      <c r="C8" s="265" t="s">
        <v>221</v>
      </c>
      <c r="D8" s="341">
        <v>45614</v>
      </c>
      <c r="E8" s="267" t="s">
        <v>78</v>
      </c>
      <c r="F8" s="269">
        <f t="shared" si="2"/>
        <v>31</v>
      </c>
      <c r="G8" s="40" t="s">
        <v>79</v>
      </c>
      <c r="H8" s="41"/>
      <c r="I8" s="41"/>
      <c r="J8" s="139"/>
      <c r="K8" s="41"/>
      <c r="L8" s="41"/>
      <c r="M8" s="41"/>
      <c r="N8" s="41"/>
      <c r="O8" s="55"/>
      <c r="P8" s="41"/>
      <c r="Q8" s="41"/>
      <c r="R8" s="41"/>
      <c r="S8" s="311">
        <f t="shared" si="3"/>
        <v>0</v>
      </c>
      <c r="T8" s="74"/>
      <c r="U8" s="313" t="s">
        <v>282</v>
      </c>
      <c r="V8" s="177">
        <v>2000</v>
      </c>
      <c r="W8" s="314">
        <v>800</v>
      </c>
      <c r="X8" s="314">
        <v>300</v>
      </c>
      <c r="Y8" s="314">
        <v>500</v>
      </c>
      <c r="Z8" s="314">
        <v>200</v>
      </c>
      <c r="AA8" s="314">
        <v>200</v>
      </c>
      <c r="AB8" s="314">
        <v>500</v>
      </c>
      <c r="AC8" s="320">
        <f t="shared" si="4"/>
        <v>0</v>
      </c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331">
        <f t="shared" si="5"/>
        <v>0</v>
      </c>
      <c r="AT8" s="320">
        <f t="shared" si="6"/>
        <v>0</v>
      </c>
      <c r="AU8" s="320">
        <f t="shared" si="7"/>
        <v>4500</v>
      </c>
      <c r="AV8" s="86"/>
      <c r="AW8" s="334"/>
      <c r="AX8" s="334"/>
      <c r="AY8" s="334"/>
      <c r="AZ8" s="334"/>
      <c r="BA8" s="320">
        <f t="shared" si="8"/>
        <v>4500</v>
      </c>
      <c r="BB8" s="93"/>
      <c r="BC8" s="74"/>
      <c r="BD8" s="310" t="str">
        <f t="shared" si="9"/>
        <v>正确</v>
      </c>
    </row>
    <row r="9" s="1" customFormat="1" ht="30" customHeight="1" spans="1:56">
      <c r="A9" s="289">
        <f t="shared" si="1"/>
        <v>5</v>
      </c>
      <c r="B9" s="369" t="s">
        <v>681</v>
      </c>
      <c r="C9" s="265" t="s">
        <v>377</v>
      </c>
      <c r="D9" s="341">
        <v>45666</v>
      </c>
      <c r="E9" s="267" t="s">
        <v>78</v>
      </c>
      <c r="F9" s="269">
        <f t="shared" si="2"/>
        <v>31</v>
      </c>
      <c r="G9" s="40" t="s">
        <v>79</v>
      </c>
      <c r="H9" s="41"/>
      <c r="I9" s="41"/>
      <c r="J9" s="41"/>
      <c r="L9" s="41"/>
      <c r="M9" s="41"/>
      <c r="N9" s="41"/>
      <c r="O9" s="55"/>
      <c r="P9" s="41"/>
      <c r="Q9" s="41"/>
      <c r="R9" s="41"/>
      <c r="S9" s="311"/>
      <c r="T9" s="373" t="s">
        <v>677</v>
      </c>
      <c r="U9" s="313" t="s">
        <v>294</v>
      </c>
      <c r="V9" s="177">
        <v>2000</v>
      </c>
      <c r="W9" s="314">
        <v>800</v>
      </c>
      <c r="X9" s="314">
        <v>300</v>
      </c>
      <c r="Y9" s="314">
        <v>300</v>
      </c>
      <c r="Z9" s="314">
        <v>200</v>
      </c>
      <c r="AA9" s="314">
        <v>100</v>
      </c>
      <c r="AB9" s="314">
        <v>100</v>
      </c>
      <c r="AC9" s="320">
        <f t="shared" si="4"/>
        <v>0</v>
      </c>
      <c r="AD9" s="78"/>
      <c r="AE9" s="78"/>
      <c r="AF9" s="78"/>
      <c r="AG9" s="78"/>
      <c r="AH9" s="78"/>
      <c r="AI9" s="78"/>
      <c r="AJ9" s="78">
        <v>660</v>
      </c>
      <c r="AK9" s="78"/>
      <c r="AL9" s="78">
        <v>100</v>
      </c>
      <c r="AM9" s="78">
        <v>100</v>
      </c>
      <c r="AN9" s="78"/>
      <c r="AO9" s="78"/>
      <c r="AP9" s="78"/>
      <c r="AQ9" s="78"/>
      <c r="AR9" s="78"/>
      <c r="AS9" s="331">
        <f t="shared" si="5"/>
        <v>0</v>
      </c>
      <c r="AT9" s="320">
        <f t="shared" si="6"/>
        <v>0</v>
      </c>
      <c r="AU9" s="320">
        <f t="shared" si="7"/>
        <v>4660</v>
      </c>
      <c r="AV9" s="86">
        <f>VLOOKUP(B9,'[7]2025.08'!$B:$Q,16,0)</f>
        <v>537.4</v>
      </c>
      <c r="AW9" s="334"/>
      <c r="AX9" s="334"/>
      <c r="AY9" s="334"/>
      <c r="AZ9" s="334"/>
      <c r="BA9" s="320">
        <f t="shared" si="8"/>
        <v>4122.6</v>
      </c>
      <c r="BB9" s="93"/>
      <c r="BC9" s="373" t="s">
        <v>677</v>
      </c>
      <c r="BD9" s="310" t="str">
        <f t="shared" si="9"/>
        <v>正确</v>
      </c>
    </row>
    <row r="10" s="1" customFormat="1" ht="33" customHeight="1" spans="1:56">
      <c r="A10" s="289">
        <f t="shared" si="1"/>
        <v>6</v>
      </c>
      <c r="B10" s="370" t="s">
        <v>682</v>
      </c>
      <c r="C10" s="265" t="s">
        <v>377</v>
      </c>
      <c r="D10" s="341">
        <v>45882</v>
      </c>
      <c r="E10" s="281" t="s">
        <v>265</v>
      </c>
      <c r="F10" s="269">
        <f t="shared" si="2"/>
        <v>19</v>
      </c>
      <c r="G10" s="40" t="s">
        <v>79</v>
      </c>
      <c r="H10" s="41"/>
      <c r="I10" s="41"/>
      <c r="J10" s="41">
        <v>10</v>
      </c>
      <c r="K10" s="41"/>
      <c r="L10" s="41"/>
      <c r="M10" s="41"/>
      <c r="N10" s="41"/>
      <c r="O10" s="57"/>
      <c r="P10" s="41"/>
      <c r="Q10" s="41"/>
      <c r="R10" s="41"/>
      <c r="S10" s="311">
        <f t="shared" ref="S10:S73" si="10">P10+Q10-R10</f>
        <v>0</v>
      </c>
      <c r="T10" s="374" t="s">
        <v>683</v>
      </c>
      <c r="U10" s="313" t="s">
        <v>294</v>
      </c>
      <c r="V10" s="177">
        <f>3800/31*19</f>
        <v>2329.03225806452</v>
      </c>
      <c r="W10" s="314"/>
      <c r="X10" s="314"/>
      <c r="Y10" s="314"/>
      <c r="Z10" s="314"/>
      <c r="AA10" s="314"/>
      <c r="AB10" s="314"/>
      <c r="AC10" s="320">
        <f t="shared" si="4"/>
        <v>0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331">
        <f t="shared" si="5"/>
        <v>0</v>
      </c>
      <c r="AT10" s="320">
        <f t="shared" si="6"/>
        <v>1225.8064516129</v>
      </c>
      <c r="AU10" s="320">
        <f t="shared" si="7"/>
        <v>1103.23</v>
      </c>
      <c r="AV10" s="86">
        <f>VLOOKUP(B10,'[7]2025.08'!$B:$Q,16,0)</f>
        <v>537.4</v>
      </c>
      <c r="AW10" s="334"/>
      <c r="AX10" s="334"/>
      <c r="AY10" s="334"/>
      <c r="AZ10" s="334"/>
      <c r="BA10" s="320">
        <f t="shared" si="8"/>
        <v>565.83</v>
      </c>
      <c r="BB10" s="93"/>
      <c r="BC10" s="375" t="s">
        <v>684</v>
      </c>
      <c r="BD10" s="310" t="str">
        <f t="shared" si="9"/>
        <v>错误</v>
      </c>
    </row>
    <row r="11" s="1" customFormat="1" ht="33" customHeight="1" spans="1:56">
      <c r="A11" s="289">
        <f t="shared" si="1"/>
        <v>7</v>
      </c>
      <c r="B11" s="287" t="s">
        <v>685</v>
      </c>
      <c r="C11" s="49" t="s">
        <v>377</v>
      </c>
      <c r="D11" s="371">
        <v>45870</v>
      </c>
      <c r="E11" s="281" t="s">
        <v>265</v>
      </c>
      <c r="F11" s="269">
        <f t="shared" si="2"/>
        <v>31</v>
      </c>
      <c r="G11" s="40" t="s">
        <v>79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11">
        <f t="shared" si="10"/>
        <v>0</v>
      </c>
      <c r="T11" s="353" t="s">
        <v>686</v>
      </c>
      <c r="U11" s="313" t="s">
        <v>133</v>
      </c>
      <c r="V11" s="177">
        <v>2000</v>
      </c>
      <c r="W11" s="314">
        <v>600</v>
      </c>
      <c r="X11" s="314">
        <v>300</v>
      </c>
      <c r="Y11" s="314">
        <v>200</v>
      </c>
      <c r="Z11" s="314">
        <v>200</v>
      </c>
      <c r="AA11" s="314">
        <v>100</v>
      </c>
      <c r="AB11" s="314">
        <v>100</v>
      </c>
      <c r="AC11" s="320">
        <f t="shared" si="4"/>
        <v>0</v>
      </c>
      <c r="AD11" s="78"/>
      <c r="AE11" s="78"/>
      <c r="AF11" s="78"/>
      <c r="AG11" s="78"/>
      <c r="AH11" s="78"/>
      <c r="AI11" s="78"/>
      <c r="AJ11" s="78"/>
      <c r="AK11" s="78"/>
      <c r="AL11" s="78"/>
      <c r="AM11" s="78">
        <v>100</v>
      </c>
      <c r="AN11" s="78"/>
      <c r="AO11" s="78"/>
      <c r="AP11" s="78"/>
      <c r="AQ11" s="78"/>
      <c r="AR11" s="78"/>
      <c r="AS11" s="331">
        <f t="shared" si="5"/>
        <v>0</v>
      </c>
      <c r="AT11" s="320">
        <f t="shared" si="6"/>
        <v>0</v>
      </c>
      <c r="AU11" s="320">
        <f t="shared" si="7"/>
        <v>3600</v>
      </c>
      <c r="AV11" s="86">
        <f>VLOOKUP(B11,'[7]2025.08'!$B:$Q,16,0)</f>
        <v>537.4</v>
      </c>
      <c r="AW11" s="334"/>
      <c r="AX11" s="334"/>
      <c r="AY11" s="334"/>
      <c r="AZ11" s="334"/>
      <c r="BA11" s="320">
        <f t="shared" si="8"/>
        <v>3062.6</v>
      </c>
      <c r="BB11" s="93"/>
      <c r="BC11" s="74"/>
      <c r="BD11" s="310" t="str">
        <f t="shared" si="9"/>
        <v>正确</v>
      </c>
    </row>
    <row r="12" s="1" customFormat="1" ht="33" customHeight="1" spans="1:56">
      <c r="A12" s="289">
        <f t="shared" si="1"/>
        <v>8</v>
      </c>
      <c r="B12" s="286"/>
      <c r="C12" s="49"/>
      <c r="D12" s="50"/>
      <c r="E12" s="372"/>
      <c r="F12" s="269">
        <f t="shared" si="2"/>
        <v>31</v>
      </c>
      <c r="G12" s="44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11">
        <f t="shared" si="10"/>
        <v>0</v>
      </c>
      <c r="T12" s="74"/>
      <c r="U12" s="313"/>
      <c r="V12" s="71"/>
      <c r="W12" s="72"/>
      <c r="X12" s="72"/>
      <c r="Y12" s="72"/>
      <c r="Z12" s="72"/>
      <c r="AA12" s="72"/>
      <c r="AB12" s="78"/>
      <c r="AC12" s="320">
        <f t="shared" si="4"/>
        <v>0</v>
      </c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331">
        <f t="shared" si="5"/>
        <v>0</v>
      </c>
      <c r="AT12" s="320">
        <f t="shared" si="6"/>
        <v>0</v>
      </c>
      <c r="AU12" s="320">
        <f t="shared" si="7"/>
        <v>0</v>
      </c>
      <c r="AV12" s="86"/>
      <c r="AW12" s="334"/>
      <c r="AX12" s="334"/>
      <c r="AY12" s="334"/>
      <c r="AZ12" s="334"/>
      <c r="BA12" s="320">
        <f t="shared" si="8"/>
        <v>0</v>
      </c>
      <c r="BB12" s="93"/>
      <c r="BC12" s="94"/>
      <c r="BD12" s="310" t="str">
        <f t="shared" si="9"/>
        <v>正确</v>
      </c>
    </row>
    <row r="13" s="1" customFormat="1" ht="33" customHeight="1" spans="1:56">
      <c r="A13" s="289">
        <f t="shared" si="1"/>
        <v>9</v>
      </c>
      <c r="B13" s="286"/>
      <c r="C13" s="49"/>
      <c r="D13" s="50"/>
      <c r="E13" s="286"/>
      <c r="F13" s="269">
        <f t="shared" si="2"/>
        <v>31</v>
      </c>
      <c r="G13" s="44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11">
        <f t="shared" si="10"/>
        <v>0</v>
      </c>
      <c r="T13" s="74"/>
      <c r="U13" s="313"/>
      <c r="V13" s="71"/>
      <c r="W13" s="72"/>
      <c r="X13" s="72"/>
      <c r="Y13" s="72"/>
      <c r="Z13" s="72"/>
      <c r="AA13" s="72"/>
      <c r="AB13" s="78"/>
      <c r="AC13" s="320">
        <f t="shared" si="4"/>
        <v>0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331">
        <f t="shared" si="5"/>
        <v>0</v>
      </c>
      <c r="AT13" s="320">
        <f t="shared" si="6"/>
        <v>0</v>
      </c>
      <c r="AU13" s="320">
        <f t="shared" si="7"/>
        <v>0</v>
      </c>
      <c r="AV13" s="86"/>
      <c r="AW13" s="334"/>
      <c r="AX13" s="334"/>
      <c r="AY13" s="334"/>
      <c r="AZ13" s="334"/>
      <c r="BA13" s="320">
        <f t="shared" si="8"/>
        <v>0</v>
      </c>
      <c r="BB13" s="93"/>
      <c r="BC13" s="94"/>
      <c r="BD13" s="310" t="str">
        <f t="shared" si="9"/>
        <v>正确</v>
      </c>
    </row>
    <row r="14" s="1" customFormat="1" ht="33" customHeight="1" spans="1:56">
      <c r="A14" s="289">
        <f t="shared" si="1"/>
        <v>10</v>
      </c>
      <c r="B14" s="286"/>
      <c r="C14" s="49"/>
      <c r="D14" s="50"/>
      <c r="E14" s="286"/>
      <c r="F14" s="269">
        <f t="shared" si="2"/>
        <v>31</v>
      </c>
      <c r="G14" s="44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11">
        <f t="shared" si="10"/>
        <v>0</v>
      </c>
      <c r="T14" s="74"/>
      <c r="U14" s="313"/>
      <c r="V14" s="71"/>
      <c r="W14" s="72"/>
      <c r="X14" s="72"/>
      <c r="Y14" s="72"/>
      <c r="Z14" s="72"/>
      <c r="AA14" s="72"/>
      <c r="AB14" s="78"/>
      <c r="AC14" s="320">
        <f t="shared" si="4"/>
        <v>0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331">
        <f t="shared" si="5"/>
        <v>0</v>
      </c>
      <c r="AT14" s="320">
        <f t="shared" si="6"/>
        <v>0</v>
      </c>
      <c r="AU14" s="320">
        <f t="shared" si="7"/>
        <v>0</v>
      </c>
      <c r="AV14" s="86"/>
      <c r="AW14" s="334"/>
      <c r="AX14" s="334"/>
      <c r="AY14" s="334"/>
      <c r="AZ14" s="334"/>
      <c r="BA14" s="320">
        <f t="shared" si="8"/>
        <v>0</v>
      </c>
      <c r="BB14" s="93"/>
      <c r="BC14" s="94"/>
      <c r="BD14" s="310" t="str">
        <f t="shared" si="9"/>
        <v>正确</v>
      </c>
    </row>
    <row r="15" s="1" customFormat="1" ht="33" customHeight="1" spans="1:56">
      <c r="A15" s="289">
        <f t="shared" si="1"/>
        <v>11</v>
      </c>
      <c r="B15" s="286"/>
      <c r="C15" s="49"/>
      <c r="D15" s="50"/>
      <c r="E15" s="286"/>
      <c r="F15" s="269">
        <f t="shared" si="2"/>
        <v>31</v>
      </c>
      <c r="G15" s="44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11">
        <f t="shared" si="10"/>
        <v>0</v>
      </c>
      <c r="T15" s="74"/>
      <c r="U15" s="313"/>
      <c r="V15" s="71"/>
      <c r="W15" s="72"/>
      <c r="X15" s="72"/>
      <c r="Y15" s="72"/>
      <c r="Z15" s="72"/>
      <c r="AA15" s="72"/>
      <c r="AB15" s="78"/>
      <c r="AC15" s="320">
        <f t="shared" si="4"/>
        <v>0</v>
      </c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331">
        <f t="shared" si="5"/>
        <v>0</v>
      </c>
      <c r="AT15" s="320">
        <f t="shared" si="6"/>
        <v>0</v>
      </c>
      <c r="AU15" s="320">
        <f t="shared" si="7"/>
        <v>0</v>
      </c>
      <c r="AV15" s="86"/>
      <c r="AW15" s="334"/>
      <c r="AX15" s="334"/>
      <c r="AY15" s="334"/>
      <c r="AZ15" s="334"/>
      <c r="BA15" s="320">
        <f t="shared" si="8"/>
        <v>0</v>
      </c>
      <c r="BB15" s="93"/>
      <c r="BC15" s="94"/>
      <c r="BD15" s="310" t="str">
        <f t="shared" si="9"/>
        <v>正确</v>
      </c>
    </row>
    <row r="16" s="1" customFormat="1" ht="33" customHeight="1" spans="1:56">
      <c r="A16" s="289">
        <f t="shared" si="1"/>
        <v>12</v>
      </c>
      <c r="B16" s="286"/>
      <c r="C16" s="49"/>
      <c r="D16" s="50"/>
      <c r="E16" s="286"/>
      <c r="F16" s="269">
        <f t="shared" si="2"/>
        <v>31</v>
      </c>
      <c r="G16" s="44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11">
        <f t="shared" si="10"/>
        <v>0</v>
      </c>
      <c r="T16" s="74"/>
      <c r="U16" s="313"/>
      <c r="V16" s="71"/>
      <c r="W16" s="72"/>
      <c r="X16" s="72"/>
      <c r="Y16" s="72"/>
      <c r="Z16" s="72"/>
      <c r="AA16" s="72"/>
      <c r="AB16" s="78"/>
      <c r="AC16" s="320">
        <f t="shared" si="4"/>
        <v>0</v>
      </c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331">
        <f t="shared" si="5"/>
        <v>0</v>
      </c>
      <c r="AT16" s="320">
        <f t="shared" si="6"/>
        <v>0</v>
      </c>
      <c r="AU16" s="320">
        <f t="shared" si="7"/>
        <v>0</v>
      </c>
      <c r="AV16" s="86"/>
      <c r="AW16" s="334"/>
      <c r="AX16" s="334"/>
      <c r="AY16" s="334"/>
      <c r="AZ16" s="334"/>
      <c r="BA16" s="320">
        <f t="shared" si="8"/>
        <v>0</v>
      </c>
      <c r="BB16" s="93"/>
      <c r="BC16" s="94"/>
      <c r="BD16" s="310" t="str">
        <f t="shared" si="9"/>
        <v>正确</v>
      </c>
    </row>
    <row r="17" s="1" customFormat="1" ht="33" customHeight="1" spans="1:56">
      <c r="A17" s="289">
        <f t="shared" si="1"/>
        <v>13</v>
      </c>
      <c r="B17" s="286"/>
      <c r="C17" s="49"/>
      <c r="D17" s="50"/>
      <c r="E17" s="286"/>
      <c r="F17" s="269">
        <f t="shared" si="2"/>
        <v>31</v>
      </c>
      <c r="G17" s="44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11">
        <f t="shared" si="10"/>
        <v>0</v>
      </c>
      <c r="T17" s="74"/>
      <c r="U17" s="313"/>
      <c r="V17" s="71"/>
      <c r="W17" s="72"/>
      <c r="X17" s="72"/>
      <c r="Y17" s="72"/>
      <c r="Z17" s="72"/>
      <c r="AA17" s="72"/>
      <c r="AB17" s="78"/>
      <c r="AC17" s="320">
        <f t="shared" si="4"/>
        <v>0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331">
        <f t="shared" si="5"/>
        <v>0</v>
      </c>
      <c r="AT17" s="320">
        <f t="shared" si="6"/>
        <v>0</v>
      </c>
      <c r="AU17" s="320">
        <f t="shared" si="7"/>
        <v>0</v>
      </c>
      <c r="AV17" s="86"/>
      <c r="AW17" s="334"/>
      <c r="AX17" s="334"/>
      <c r="AY17" s="334"/>
      <c r="AZ17" s="334"/>
      <c r="BA17" s="320">
        <f t="shared" si="8"/>
        <v>0</v>
      </c>
      <c r="BB17" s="93"/>
      <c r="BC17" s="94"/>
      <c r="BD17" s="310" t="str">
        <f t="shared" si="9"/>
        <v>正确</v>
      </c>
    </row>
    <row r="18" s="1" customFormat="1" ht="33" customHeight="1" spans="1:56">
      <c r="A18" s="289">
        <f t="shared" si="1"/>
        <v>14</v>
      </c>
      <c r="B18" s="286"/>
      <c r="C18" s="49"/>
      <c r="D18" s="50"/>
      <c r="E18" s="286"/>
      <c r="F18" s="269">
        <f t="shared" si="2"/>
        <v>31</v>
      </c>
      <c r="G18" s="44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11">
        <f t="shared" si="10"/>
        <v>0</v>
      </c>
      <c r="T18" s="74"/>
      <c r="U18" s="313"/>
      <c r="V18" s="71"/>
      <c r="W18" s="72"/>
      <c r="X18" s="72"/>
      <c r="Y18" s="72"/>
      <c r="Z18" s="72"/>
      <c r="AA18" s="72"/>
      <c r="AB18" s="78"/>
      <c r="AC18" s="320">
        <f t="shared" si="4"/>
        <v>0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331">
        <f t="shared" si="5"/>
        <v>0</v>
      </c>
      <c r="AT18" s="320">
        <f t="shared" si="6"/>
        <v>0</v>
      </c>
      <c r="AU18" s="320">
        <f t="shared" si="7"/>
        <v>0</v>
      </c>
      <c r="AV18" s="86"/>
      <c r="AW18" s="334"/>
      <c r="AX18" s="334"/>
      <c r="AY18" s="334"/>
      <c r="AZ18" s="334"/>
      <c r="BA18" s="320">
        <f t="shared" si="8"/>
        <v>0</v>
      </c>
      <c r="BB18" s="93"/>
      <c r="BC18" s="94"/>
      <c r="BD18" s="310" t="str">
        <f t="shared" si="9"/>
        <v>正确</v>
      </c>
    </row>
    <row r="19" s="1" customFormat="1" ht="33" customHeight="1" spans="1:56">
      <c r="A19" s="289">
        <f t="shared" si="1"/>
        <v>15</v>
      </c>
      <c r="B19" s="286"/>
      <c r="C19" s="49"/>
      <c r="D19" s="50"/>
      <c r="E19" s="286"/>
      <c r="F19" s="269">
        <f t="shared" si="2"/>
        <v>31</v>
      </c>
      <c r="G19" s="44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11">
        <f t="shared" si="10"/>
        <v>0</v>
      </c>
      <c r="T19" s="74"/>
      <c r="U19" s="313"/>
      <c r="V19" s="71"/>
      <c r="W19" s="72"/>
      <c r="X19" s="72"/>
      <c r="Y19" s="72"/>
      <c r="Z19" s="72"/>
      <c r="AA19" s="72"/>
      <c r="AB19" s="78"/>
      <c r="AC19" s="320">
        <f t="shared" si="4"/>
        <v>0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331">
        <f t="shared" si="5"/>
        <v>0</v>
      </c>
      <c r="AT19" s="320">
        <f t="shared" si="6"/>
        <v>0</v>
      </c>
      <c r="AU19" s="320">
        <f t="shared" si="7"/>
        <v>0</v>
      </c>
      <c r="AV19" s="86"/>
      <c r="AW19" s="334"/>
      <c r="AX19" s="334"/>
      <c r="AY19" s="334"/>
      <c r="AZ19" s="334"/>
      <c r="BA19" s="320">
        <f t="shared" si="8"/>
        <v>0</v>
      </c>
      <c r="BB19" s="93"/>
      <c r="BC19" s="94"/>
      <c r="BD19" s="310" t="str">
        <f t="shared" si="9"/>
        <v>正确</v>
      </c>
    </row>
    <row r="20" s="1" customFormat="1" ht="33" customHeight="1" spans="1:56">
      <c r="A20" s="289">
        <f t="shared" si="1"/>
        <v>16</v>
      </c>
      <c r="B20" s="286"/>
      <c r="C20" s="49"/>
      <c r="D20" s="50"/>
      <c r="E20" s="286"/>
      <c r="F20" s="269">
        <f t="shared" si="2"/>
        <v>31</v>
      </c>
      <c r="G20" s="44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11">
        <f t="shared" si="10"/>
        <v>0</v>
      </c>
      <c r="T20" s="74"/>
      <c r="U20" s="313"/>
      <c r="V20" s="71"/>
      <c r="W20" s="72"/>
      <c r="X20" s="72"/>
      <c r="Y20" s="72"/>
      <c r="Z20" s="72"/>
      <c r="AA20" s="72"/>
      <c r="AB20" s="78"/>
      <c r="AC20" s="320">
        <f t="shared" si="4"/>
        <v>0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331">
        <f t="shared" si="5"/>
        <v>0</v>
      </c>
      <c r="AT20" s="320">
        <f t="shared" si="6"/>
        <v>0</v>
      </c>
      <c r="AU20" s="320">
        <f t="shared" si="7"/>
        <v>0</v>
      </c>
      <c r="AV20" s="86"/>
      <c r="AW20" s="334"/>
      <c r="AX20" s="334"/>
      <c r="AY20" s="334"/>
      <c r="AZ20" s="334"/>
      <c r="BA20" s="320">
        <f t="shared" si="8"/>
        <v>0</v>
      </c>
      <c r="BB20" s="93"/>
      <c r="BC20" s="94"/>
      <c r="BD20" s="310" t="str">
        <f t="shared" si="9"/>
        <v>正确</v>
      </c>
    </row>
    <row r="21" s="1" customFormat="1" ht="33" customHeight="1" spans="1:56">
      <c r="A21" s="289">
        <f t="shared" si="1"/>
        <v>17</v>
      </c>
      <c r="B21" s="286"/>
      <c r="C21" s="49"/>
      <c r="D21" s="50"/>
      <c r="E21" s="286"/>
      <c r="F21" s="269">
        <f t="shared" si="2"/>
        <v>31</v>
      </c>
      <c r="G21" s="44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11">
        <f t="shared" si="10"/>
        <v>0</v>
      </c>
      <c r="T21" s="74"/>
      <c r="U21" s="313"/>
      <c r="V21" s="71"/>
      <c r="W21" s="72"/>
      <c r="X21" s="72"/>
      <c r="Y21" s="72"/>
      <c r="Z21" s="72"/>
      <c r="AA21" s="72"/>
      <c r="AB21" s="78"/>
      <c r="AC21" s="320">
        <f t="shared" si="4"/>
        <v>0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331">
        <f t="shared" si="5"/>
        <v>0</v>
      </c>
      <c r="AT21" s="320">
        <f t="shared" si="6"/>
        <v>0</v>
      </c>
      <c r="AU21" s="320">
        <f t="shared" si="7"/>
        <v>0</v>
      </c>
      <c r="AV21" s="86"/>
      <c r="AW21" s="334"/>
      <c r="AX21" s="334"/>
      <c r="AY21" s="334"/>
      <c r="AZ21" s="334"/>
      <c r="BA21" s="320">
        <f t="shared" si="8"/>
        <v>0</v>
      </c>
      <c r="BB21" s="93"/>
      <c r="BC21" s="94"/>
      <c r="BD21" s="310" t="str">
        <f t="shared" si="9"/>
        <v>正确</v>
      </c>
    </row>
    <row r="22" s="1" customFormat="1" ht="33" customHeight="1" spans="1:56">
      <c r="A22" s="289">
        <f t="shared" si="1"/>
        <v>18</v>
      </c>
      <c r="B22" s="286"/>
      <c r="C22" s="49"/>
      <c r="D22" s="50"/>
      <c r="E22" s="286"/>
      <c r="F22" s="269">
        <f t="shared" si="2"/>
        <v>31</v>
      </c>
      <c r="G22" s="44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11">
        <f t="shared" si="10"/>
        <v>0</v>
      </c>
      <c r="T22" s="74"/>
      <c r="U22" s="313"/>
      <c r="V22" s="71"/>
      <c r="W22" s="72"/>
      <c r="X22" s="72"/>
      <c r="Y22" s="72"/>
      <c r="Z22" s="72"/>
      <c r="AA22" s="72"/>
      <c r="AB22" s="78"/>
      <c r="AC22" s="320">
        <f t="shared" si="4"/>
        <v>0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331">
        <f t="shared" si="5"/>
        <v>0</v>
      </c>
      <c r="AT22" s="320">
        <f t="shared" si="6"/>
        <v>0</v>
      </c>
      <c r="AU22" s="320">
        <f t="shared" si="7"/>
        <v>0</v>
      </c>
      <c r="AV22" s="86"/>
      <c r="AW22" s="334"/>
      <c r="AX22" s="334"/>
      <c r="AY22" s="334"/>
      <c r="AZ22" s="334"/>
      <c r="BA22" s="320">
        <f t="shared" si="8"/>
        <v>0</v>
      </c>
      <c r="BB22" s="93"/>
      <c r="BC22" s="94"/>
      <c r="BD22" s="310" t="str">
        <f t="shared" si="9"/>
        <v>正确</v>
      </c>
    </row>
    <row r="23" s="1" customFormat="1" ht="33" customHeight="1" spans="1:56">
      <c r="A23" s="289">
        <f t="shared" si="1"/>
        <v>19</v>
      </c>
      <c r="B23" s="286"/>
      <c r="C23" s="49"/>
      <c r="D23" s="50"/>
      <c r="E23" s="286"/>
      <c r="F23" s="269">
        <f t="shared" si="2"/>
        <v>31</v>
      </c>
      <c r="G23" s="44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311">
        <f t="shared" si="10"/>
        <v>0</v>
      </c>
      <c r="T23" s="74"/>
      <c r="U23" s="313"/>
      <c r="V23" s="71"/>
      <c r="W23" s="72"/>
      <c r="X23" s="72"/>
      <c r="Y23" s="72"/>
      <c r="Z23" s="72"/>
      <c r="AA23" s="72"/>
      <c r="AB23" s="78"/>
      <c r="AC23" s="320">
        <f t="shared" si="4"/>
        <v>0</v>
      </c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331">
        <f t="shared" si="5"/>
        <v>0</v>
      </c>
      <c r="AT23" s="320">
        <f t="shared" si="6"/>
        <v>0</v>
      </c>
      <c r="AU23" s="320">
        <f t="shared" si="7"/>
        <v>0</v>
      </c>
      <c r="AV23" s="86"/>
      <c r="AW23" s="334"/>
      <c r="AX23" s="334"/>
      <c r="AY23" s="334"/>
      <c r="AZ23" s="334"/>
      <c r="BA23" s="320">
        <f t="shared" si="8"/>
        <v>0</v>
      </c>
      <c r="BB23" s="93"/>
      <c r="BC23" s="94"/>
      <c r="BD23" s="310" t="str">
        <f t="shared" si="9"/>
        <v>正确</v>
      </c>
    </row>
    <row r="24" s="1" customFormat="1" ht="33" customHeight="1" spans="1:56">
      <c r="A24" s="289">
        <f t="shared" si="1"/>
        <v>20</v>
      </c>
      <c r="B24" s="286"/>
      <c r="C24" s="49"/>
      <c r="D24" s="50"/>
      <c r="E24" s="286"/>
      <c r="F24" s="269">
        <f t="shared" si="2"/>
        <v>31</v>
      </c>
      <c r="G24" s="44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311">
        <f t="shared" si="10"/>
        <v>0</v>
      </c>
      <c r="T24" s="74"/>
      <c r="U24" s="313"/>
      <c r="V24" s="71"/>
      <c r="W24" s="72"/>
      <c r="X24" s="72"/>
      <c r="Y24" s="72"/>
      <c r="Z24" s="72"/>
      <c r="AA24" s="72"/>
      <c r="AB24" s="78"/>
      <c r="AC24" s="320">
        <f t="shared" si="4"/>
        <v>0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331">
        <f t="shared" si="5"/>
        <v>0</v>
      </c>
      <c r="AT24" s="320">
        <f t="shared" si="6"/>
        <v>0</v>
      </c>
      <c r="AU24" s="320">
        <f t="shared" si="7"/>
        <v>0</v>
      </c>
      <c r="AV24" s="86"/>
      <c r="AW24" s="334"/>
      <c r="AX24" s="334"/>
      <c r="AY24" s="334"/>
      <c r="AZ24" s="334"/>
      <c r="BA24" s="320">
        <f t="shared" si="8"/>
        <v>0</v>
      </c>
      <c r="BB24" s="93"/>
      <c r="BC24" s="94"/>
      <c r="BD24" s="310" t="str">
        <f t="shared" si="9"/>
        <v>正确</v>
      </c>
    </row>
    <row r="25" s="1" customFormat="1" ht="33" customHeight="1" spans="1:56">
      <c r="A25" s="289">
        <f t="shared" si="1"/>
        <v>21</v>
      </c>
      <c r="B25" s="286"/>
      <c r="C25" s="49"/>
      <c r="D25" s="50"/>
      <c r="E25" s="286"/>
      <c r="F25" s="269">
        <f t="shared" si="2"/>
        <v>31</v>
      </c>
      <c r="G25" s="44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11">
        <f t="shared" si="10"/>
        <v>0</v>
      </c>
      <c r="T25" s="74"/>
      <c r="U25" s="313"/>
      <c r="V25" s="71"/>
      <c r="W25" s="72"/>
      <c r="X25" s="72"/>
      <c r="Y25" s="72"/>
      <c r="Z25" s="72"/>
      <c r="AA25" s="72"/>
      <c r="AB25" s="78"/>
      <c r="AC25" s="320">
        <f t="shared" si="4"/>
        <v>0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331">
        <f t="shared" si="5"/>
        <v>0</v>
      </c>
      <c r="AT25" s="320">
        <f t="shared" si="6"/>
        <v>0</v>
      </c>
      <c r="AU25" s="320">
        <f t="shared" si="7"/>
        <v>0</v>
      </c>
      <c r="AV25" s="86"/>
      <c r="AW25" s="334"/>
      <c r="AX25" s="334"/>
      <c r="AY25" s="334"/>
      <c r="AZ25" s="334"/>
      <c r="BA25" s="320">
        <f t="shared" si="8"/>
        <v>0</v>
      </c>
      <c r="BB25" s="93"/>
      <c r="BC25" s="94"/>
      <c r="BD25" s="310" t="str">
        <f t="shared" si="9"/>
        <v>正确</v>
      </c>
    </row>
    <row r="26" s="1" customFormat="1" ht="33" customHeight="1" spans="1:56">
      <c r="A26" s="289">
        <f t="shared" si="1"/>
        <v>22</v>
      </c>
      <c r="B26" s="286"/>
      <c r="C26" s="49"/>
      <c r="D26" s="50"/>
      <c r="E26" s="286"/>
      <c r="F26" s="269">
        <f t="shared" si="2"/>
        <v>31</v>
      </c>
      <c r="G26" s="44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11">
        <f t="shared" si="10"/>
        <v>0</v>
      </c>
      <c r="T26" s="74"/>
      <c r="U26" s="313"/>
      <c r="V26" s="71"/>
      <c r="W26" s="72"/>
      <c r="X26" s="72"/>
      <c r="Y26" s="72"/>
      <c r="Z26" s="72"/>
      <c r="AA26" s="72"/>
      <c r="AB26" s="78"/>
      <c r="AC26" s="320">
        <f t="shared" si="4"/>
        <v>0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331">
        <f t="shared" si="5"/>
        <v>0</v>
      </c>
      <c r="AT26" s="320">
        <f t="shared" si="6"/>
        <v>0</v>
      </c>
      <c r="AU26" s="320">
        <f t="shared" si="7"/>
        <v>0</v>
      </c>
      <c r="AV26" s="86"/>
      <c r="AW26" s="334"/>
      <c r="AX26" s="334"/>
      <c r="AY26" s="334"/>
      <c r="AZ26" s="334"/>
      <c r="BA26" s="320">
        <f t="shared" si="8"/>
        <v>0</v>
      </c>
      <c r="BB26" s="93"/>
      <c r="BC26" s="94"/>
      <c r="BD26" s="310" t="str">
        <f t="shared" si="9"/>
        <v>正确</v>
      </c>
    </row>
    <row r="27" s="1" customFormat="1" ht="33" customHeight="1" spans="1:56">
      <c r="A27" s="289">
        <f t="shared" si="1"/>
        <v>23</v>
      </c>
      <c r="B27" s="286"/>
      <c r="C27" s="49"/>
      <c r="D27" s="50"/>
      <c r="E27" s="286"/>
      <c r="F27" s="269">
        <f t="shared" si="2"/>
        <v>31</v>
      </c>
      <c r="G27" s="44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311">
        <f t="shared" si="10"/>
        <v>0</v>
      </c>
      <c r="T27" s="74"/>
      <c r="U27" s="313"/>
      <c r="V27" s="71"/>
      <c r="W27" s="72"/>
      <c r="X27" s="72"/>
      <c r="Y27" s="72"/>
      <c r="Z27" s="72"/>
      <c r="AA27" s="72"/>
      <c r="AB27" s="78"/>
      <c r="AC27" s="320">
        <f t="shared" si="4"/>
        <v>0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331">
        <f t="shared" si="5"/>
        <v>0</v>
      </c>
      <c r="AT27" s="320">
        <f t="shared" si="6"/>
        <v>0</v>
      </c>
      <c r="AU27" s="320">
        <f t="shared" si="7"/>
        <v>0</v>
      </c>
      <c r="AV27" s="86"/>
      <c r="AW27" s="334"/>
      <c r="AX27" s="334"/>
      <c r="AY27" s="334"/>
      <c r="AZ27" s="334"/>
      <c r="BA27" s="320">
        <f t="shared" si="8"/>
        <v>0</v>
      </c>
      <c r="BB27" s="93"/>
      <c r="BC27" s="94"/>
      <c r="BD27" s="310" t="str">
        <f t="shared" si="9"/>
        <v>正确</v>
      </c>
    </row>
    <row r="28" s="1" customFormat="1" ht="33" customHeight="1" spans="1:56">
      <c r="A28" s="289">
        <f t="shared" si="1"/>
        <v>24</v>
      </c>
      <c r="B28" s="286"/>
      <c r="C28" s="49"/>
      <c r="D28" s="50"/>
      <c r="E28" s="286"/>
      <c r="F28" s="269">
        <f t="shared" si="2"/>
        <v>31</v>
      </c>
      <c r="G28" s="44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311">
        <f t="shared" si="10"/>
        <v>0</v>
      </c>
      <c r="T28" s="74"/>
      <c r="U28" s="313"/>
      <c r="V28" s="71"/>
      <c r="W28" s="72"/>
      <c r="X28" s="72"/>
      <c r="Y28" s="72"/>
      <c r="Z28" s="72"/>
      <c r="AA28" s="72"/>
      <c r="AB28" s="78"/>
      <c r="AC28" s="320">
        <f t="shared" si="4"/>
        <v>0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331">
        <f t="shared" si="5"/>
        <v>0</v>
      </c>
      <c r="AT28" s="320">
        <f t="shared" si="6"/>
        <v>0</v>
      </c>
      <c r="AU28" s="320">
        <f t="shared" si="7"/>
        <v>0</v>
      </c>
      <c r="AV28" s="86"/>
      <c r="AW28" s="334"/>
      <c r="AX28" s="334"/>
      <c r="AY28" s="334"/>
      <c r="AZ28" s="334"/>
      <c r="BA28" s="320">
        <f t="shared" si="8"/>
        <v>0</v>
      </c>
      <c r="BB28" s="93"/>
      <c r="BC28" s="94"/>
      <c r="BD28" s="310" t="str">
        <f t="shared" si="9"/>
        <v>正确</v>
      </c>
    </row>
    <row r="29" s="1" customFormat="1" ht="33" customHeight="1" spans="1:56">
      <c r="A29" s="289">
        <f t="shared" si="1"/>
        <v>25</v>
      </c>
      <c r="B29" s="286"/>
      <c r="C29" s="49"/>
      <c r="D29" s="50"/>
      <c r="E29" s="286"/>
      <c r="F29" s="269">
        <f t="shared" si="2"/>
        <v>31</v>
      </c>
      <c r="G29" s="44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311">
        <f t="shared" si="10"/>
        <v>0</v>
      </c>
      <c r="T29" s="74"/>
      <c r="U29" s="313"/>
      <c r="V29" s="71"/>
      <c r="W29" s="72"/>
      <c r="X29" s="72"/>
      <c r="Y29" s="72"/>
      <c r="Z29" s="72"/>
      <c r="AA29" s="72"/>
      <c r="AB29" s="78"/>
      <c r="AC29" s="320">
        <f t="shared" si="4"/>
        <v>0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331">
        <f t="shared" si="5"/>
        <v>0</v>
      </c>
      <c r="AT29" s="320">
        <f t="shared" si="6"/>
        <v>0</v>
      </c>
      <c r="AU29" s="320">
        <f t="shared" si="7"/>
        <v>0</v>
      </c>
      <c r="AV29" s="86"/>
      <c r="AW29" s="334"/>
      <c r="AX29" s="334"/>
      <c r="AY29" s="334"/>
      <c r="AZ29" s="334"/>
      <c r="BA29" s="320">
        <f t="shared" si="8"/>
        <v>0</v>
      </c>
      <c r="BB29" s="93"/>
      <c r="BC29" s="94"/>
      <c r="BD29" s="310" t="str">
        <f t="shared" si="9"/>
        <v>正确</v>
      </c>
    </row>
    <row r="30" s="1" customFormat="1" ht="33" customHeight="1" spans="1:56">
      <c r="A30" s="289">
        <f t="shared" si="1"/>
        <v>26</v>
      </c>
      <c r="B30" s="286"/>
      <c r="C30" s="49"/>
      <c r="D30" s="50"/>
      <c r="E30" s="286"/>
      <c r="F30" s="269">
        <f t="shared" si="2"/>
        <v>31</v>
      </c>
      <c r="G30" s="4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11">
        <f t="shared" si="10"/>
        <v>0</v>
      </c>
      <c r="T30" s="74"/>
      <c r="U30" s="313"/>
      <c r="V30" s="71"/>
      <c r="W30" s="72"/>
      <c r="X30" s="72"/>
      <c r="Y30" s="72"/>
      <c r="Z30" s="72"/>
      <c r="AA30" s="72"/>
      <c r="AB30" s="78"/>
      <c r="AC30" s="320">
        <f t="shared" si="4"/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331">
        <f t="shared" si="5"/>
        <v>0</v>
      </c>
      <c r="AT30" s="320">
        <f t="shared" si="6"/>
        <v>0</v>
      </c>
      <c r="AU30" s="320">
        <f t="shared" si="7"/>
        <v>0</v>
      </c>
      <c r="AV30" s="86"/>
      <c r="AW30" s="334"/>
      <c r="AX30" s="334"/>
      <c r="AY30" s="334"/>
      <c r="AZ30" s="334"/>
      <c r="BA30" s="320">
        <f t="shared" si="8"/>
        <v>0</v>
      </c>
      <c r="BB30" s="93"/>
      <c r="BC30" s="94"/>
      <c r="BD30" s="310" t="str">
        <f t="shared" si="9"/>
        <v>正确</v>
      </c>
    </row>
    <row r="31" s="1" customFormat="1" ht="33" customHeight="1" spans="1:56">
      <c r="A31" s="289">
        <f t="shared" si="1"/>
        <v>27</v>
      </c>
      <c r="B31" s="286"/>
      <c r="C31" s="49"/>
      <c r="D31" s="50"/>
      <c r="E31" s="286"/>
      <c r="F31" s="269">
        <f t="shared" si="2"/>
        <v>31</v>
      </c>
      <c r="G31" s="44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11">
        <f t="shared" si="10"/>
        <v>0</v>
      </c>
      <c r="T31" s="74"/>
      <c r="U31" s="313"/>
      <c r="V31" s="71"/>
      <c r="W31" s="72"/>
      <c r="X31" s="72"/>
      <c r="Y31" s="72"/>
      <c r="Z31" s="72"/>
      <c r="AA31" s="72"/>
      <c r="AB31" s="78"/>
      <c r="AC31" s="320">
        <f t="shared" si="4"/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331">
        <f t="shared" si="5"/>
        <v>0</v>
      </c>
      <c r="AT31" s="320">
        <f t="shared" si="6"/>
        <v>0</v>
      </c>
      <c r="AU31" s="320">
        <f t="shared" si="7"/>
        <v>0</v>
      </c>
      <c r="AV31" s="86"/>
      <c r="AW31" s="334"/>
      <c r="AX31" s="334"/>
      <c r="AY31" s="334"/>
      <c r="AZ31" s="334"/>
      <c r="BA31" s="320">
        <f t="shared" si="8"/>
        <v>0</v>
      </c>
      <c r="BB31" s="93"/>
      <c r="BC31" s="94"/>
      <c r="BD31" s="310" t="str">
        <f t="shared" si="9"/>
        <v>正确</v>
      </c>
    </row>
    <row r="32" s="1" customFormat="1" ht="33" customHeight="1" spans="1:56">
      <c r="A32" s="289">
        <f t="shared" si="1"/>
        <v>28</v>
      </c>
      <c r="B32" s="286"/>
      <c r="C32" s="49"/>
      <c r="D32" s="50"/>
      <c r="E32" s="286"/>
      <c r="F32" s="269">
        <f t="shared" si="2"/>
        <v>31</v>
      </c>
      <c r="G32" s="44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11">
        <f t="shared" si="10"/>
        <v>0</v>
      </c>
      <c r="T32" s="74"/>
      <c r="U32" s="313"/>
      <c r="V32" s="71"/>
      <c r="W32" s="72"/>
      <c r="X32" s="72"/>
      <c r="Y32" s="72"/>
      <c r="Z32" s="72"/>
      <c r="AA32" s="72"/>
      <c r="AB32" s="78"/>
      <c r="AC32" s="320">
        <f t="shared" si="4"/>
        <v>0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331">
        <f t="shared" si="5"/>
        <v>0</v>
      </c>
      <c r="AT32" s="320">
        <f t="shared" si="6"/>
        <v>0</v>
      </c>
      <c r="AU32" s="320">
        <f t="shared" si="7"/>
        <v>0</v>
      </c>
      <c r="AV32" s="86"/>
      <c r="AW32" s="334"/>
      <c r="AX32" s="334"/>
      <c r="AY32" s="334"/>
      <c r="AZ32" s="334"/>
      <c r="BA32" s="320">
        <f t="shared" si="8"/>
        <v>0</v>
      </c>
      <c r="BB32" s="93"/>
      <c r="BC32" s="94"/>
      <c r="BD32" s="310" t="str">
        <f t="shared" si="9"/>
        <v>正确</v>
      </c>
    </row>
    <row r="33" s="1" customFormat="1" ht="33" customHeight="1" spans="1:56">
      <c r="A33" s="289">
        <f t="shared" si="1"/>
        <v>29</v>
      </c>
      <c r="B33" s="286"/>
      <c r="C33" s="49"/>
      <c r="D33" s="50"/>
      <c r="E33" s="286"/>
      <c r="F33" s="269">
        <f t="shared" si="2"/>
        <v>31</v>
      </c>
      <c r="G33" s="44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11">
        <f t="shared" si="10"/>
        <v>0</v>
      </c>
      <c r="T33" s="74"/>
      <c r="U33" s="313"/>
      <c r="V33" s="71"/>
      <c r="W33" s="72"/>
      <c r="X33" s="72"/>
      <c r="Y33" s="72"/>
      <c r="Z33" s="72"/>
      <c r="AA33" s="72"/>
      <c r="AB33" s="78"/>
      <c r="AC33" s="320">
        <f t="shared" si="4"/>
        <v>0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331">
        <f t="shared" si="5"/>
        <v>0</v>
      </c>
      <c r="AT33" s="320">
        <f t="shared" si="6"/>
        <v>0</v>
      </c>
      <c r="AU33" s="320">
        <f t="shared" si="7"/>
        <v>0</v>
      </c>
      <c r="AV33" s="86"/>
      <c r="AW33" s="334"/>
      <c r="AX33" s="334"/>
      <c r="AY33" s="334"/>
      <c r="AZ33" s="334"/>
      <c r="BA33" s="320">
        <f t="shared" si="8"/>
        <v>0</v>
      </c>
      <c r="BB33" s="93"/>
      <c r="BC33" s="94"/>
      <c r="BD33" s="310" t="str">
        <f t="shared" si="9"/>
        <v>正确</v>
      </c>
    </row>
    <row r="34" s="1" customFormat="1" ht="33" customHeight="1" spans="1:56">
      <c r="A34" s="289">
        <f t="shared" si="1"/>
        <v>30</v>
      </c>
      <c r="B34" s="286"/>
      <c r="C34" s="49"/>
      <c r="D34" s="50"/>
      <c r="E34" s="286"/>
      <c r="F34" s="269">
        <f t="shared" si="2"/>
        <v>31</v>
      </c>
      <c r="G34" s="44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11">
        <f t="shared" si="10"/>
        <v>0</v>
      </c>
      <c r="T34" s="74"/>
      <c r="U34" s="313"/>
      <c r="V34" s="71"/>
      <c r="W34" s="72"/>
      <c r="X34" s="72"/>
      <c r="Y34" s="72"/>
      <c r="Z34" s="72"/>
      <c r="AA34" s="72"/>
      <c r="AB34" s="78"/>
      <c r="AC34" s="320">
        <f t="shared" si="4"/>
        <v>0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331">
        <f t="shared" si="5"/>
        <v>0</v>
      </c>
      <c r="AT34" s="320">
        <f t="shared" si="6"/>
        <v>0</v>
      </c>
      <c r="AU34" s="320">
        <f t="shared" si="7"/>
        <v>0</v>
      </c>
      <c r="AV34" s="86"/>
      <c r="AW34" s="334"/>
      <c r="AX34" s="334"/>
      <c r="AY34" s="334"/>
      <c r="AZ34" s="334"/>
      <c r="BA34" s="320">
        <f t="shared" si="8"/>
        <v>0</v>
      </c>
      <c r="BB34" s="93"/>
      <c r="BC34" s="94"/>
      <c r="BD34" s="310" t="str">
        <f t="shared" si="9"/>
        <v>正确</v>
      </c>
    </row>
    <row r="35" s="1" customFormat="1" ht="33" customHeight="1" spans="1:56">
      <c r="A35" s="289">
        <f t="shared" si="1"/>
        <v>31</v>
      </c>
      <c r="B35" s="286"/>
      <c r="C35" s="49"/>
      <c r="D35" s="50"/>
      <c r="E35" s="286"/>
      <c r="F35" s="269">
        <f t="shared" si="2"/>
        <v>31</v>
      </c>
      <c r="G35" s="44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11">
        <f t="shared" si="10"/>
        <v>0</v>
      </c>
      <c r="T35" s="74"/>
      <c r="U35" s="313"/>
      <c r="V35" s="71"/>
      <c r="W35" s="72"/>
      <c r="X35" s="72"/>
      <c r="Y35" s="72"/>
      <c r="Z35" s="72"/>
      <c r="AA35" s="72"/>
      <c r="AB35" s="78"/>
      <c r="AC35" s="320">
        <f t="shared" si="4"/>
        <v>0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331">
        <f t="shared" si="5"/>
        <v>0</v>
      </c>
      <c r="AT35" s="320">
        <f t="shared" si="6"/>
        <v>0</v>
      </c>
      <c r="AU35" s="320">
        <f t="shared" si="7"/>
        <v>0</v>
      </c>
      <c r="AV35" s="86"/>
      <c r="AW35" s="334"/>
      <c r="AX35" s="334"/>
      <c r="AY35" s="334"/>
      <c r="AZ35" s="334"/>
      <c r="BA35" s="320">
        <f t="shared" si="8"/>
        <v>0</v>
      </c>
      <c r="BB35" s="93"/>
      <c r="BC35" s="94"/>
      <c r="BD35" s="310" t="str">
        <f t="shared" si="9"/>
        <v>正确</v>
      </c>
    </row>
    <row r="36" s="1" customFormat="1" ht="33" customHeight="1" spans="1:56">
      <c r="A36" s="289">
        <f t="shared" si="1"/>
        <v>32</v>
      </c>
      <c r="B36" s="286"/>
      <c r="C36" s="49"/>
      <c r="D36" s="50"/>
      <c r="E36" s="286"/>
      <c r="F36" s="269">
        <f t="shared" si="2"/>
        <v>31</v>
      </c>
      <c r="G36" s="44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11">
        <f t="shared" si="10"/>
        <v>0</v>
      </c>
      <c r="T36" s="74"/>
      <c r="U36" s="313"/>
      <c r="V36" s="71"/>
      <c r="W36" s="72"/>
      <c r="X36" s="72"/>
      <c r="Y36" s="72"/>
      <c r="Z36" s="72"/>
      <c r="AA36" s="72"/>
      <c r="AB36" s="78"/>
      <c r="AC36" s="320">
        <f t="shared" si="4"/>
        <v>0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331">
        <f t="shared" si="5"/>
        <v>0</v>
      </c>
      <c r="AT36" s="320">
        <f t="shared" si="6"/>
        <v>0</v>
      </c>
      <c r="AU36" s="320">
        <f t="shared" si="7"/>
        <v>0</v>
      </c>
      <c r="AV36" s="86"/>
      <c r="AW36" s="334"/>
      <c r="AX36" s="334"/>
      <c r="AY36" s="334"/>
      <c r="AZ36" s="334"/>
      <c r="BA36" s="320">
        <f t="shared" si="8"/>
        <v>0</v>
      </c>
      <c r="BB36" s="93"/>
      <c r="BC36" s="94"/>
      <c r="BD36" s="310" t="str">
        <f t="shared" si="9"/>
        <v>正确</v>
      </c>
    </row>
    <row r="37" s="1" customFormat="1" ht="33" customHeight="1" spans="1:56">
      <c r="A37" s="289">
        <f t="shared" si="1"/>
        <v>33</v>
      </c>
      <c r="B37" s="286"/>
      <c r="C37" s="49"/>
      <c r="D37" s="50"/>
      <c r="E37" s="286"/>
      <c r="F37" s="269">
        <f t="shared" si="2"/>
        <v>31</v>
      </c>
      <c r="G37" s="44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11">
        <f t="shared" si="10"/>
        <v>0</v>
      </c>
      <c r="T37" s="74"/>
      <c r="U37" s="313"/>
      <c r="V37" s="71"/>
      <c r="W37" s="72"/>
      <c r="X37" s="72"/>
      <c r="Y37" s="72"/>
      <c r="Z37" s="72"/>
      <c r="AA37" s="72"/>
      <c r="AB37" s="78"/>
      <c r="AC37" s="320">
        <f t="shared" si="4"/>
        <v>0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331">
        <f t="shared" si="5"/>
        <v>0</v>
      </c>
      <c r="AT37" s="320">
        <f t="shared" si="6"/>
        <v>0</v>
      </c>
      <c r="AU37" s="320">
        <f t="shared" si="7"/>
        <v>0</v>
      </c>
      <c r="AV37" s="86"/>
      <c r="AW37" s="334"/>
      <c r="AX37" s="334"/>
      <c r="AY37" s="334"/>
      <c r="AZ37" s="334"/>
      <c r="BA37" s="320">
        <f t="shared" si="8"/>
        <v>0</v>
      </c>
      <c r="BB37" s="93"/>
      <c r="BC37" s="94"/>
      <c r="BD37" s="310" t="str">
        <f t="shared" si="9"/>
        <v>正确</v>
      </c>
    </row>
    <row r="38" s="1" customFormat="1" ht="33" customHeight="1" spans="1:56">
      <c r="A38" s="289">
        <f t="shared" si="1"/>
        <v>34</v>
      </c>
      <c r="B38" s="286"/>
      <c r="C38" s="49"/>
      <c r="D38" s="50"/>
      <c r="E38" s="286"/>
      <c r="F38" s="269">
        <f t="shared" si="2"/>
        <v>31</v>
      </c>
      <c r="G38" s="44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11">
        <f t="shared" si="10"/>
        <v>0</v>
      </c>
      <c r="T38" s="74"/>
      <c r="U38" s="313"/>
      <c r="V38" s="71"/>
      <c r="W38" s="72"/>
      <c r="X38" s="72"/>
      <c r="Y38" s="72"/>
      <c r="Z38" s="72"/>
      <c r="AA38" s="72"/>
      <c r="AB38" s="78"/>
      <c r="AC38" s="320">
        <f t="shared" si="4"/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331">
        <f t="shared" si="5"/>
        <v>0</v>
      </c>
      <c r="AT38" s="320">
        <f t="shared" si="6"/>
        <v>0</v>
      </c>
      <c r="AU38" s="320">
        <f t="shared" si="7"/>
        <v>0</v>
      </c>
      <c r="AV38" s="86"/>
      <c r="AW38" s="334"/>
      <c r="AX38" s="334"/>
      <c r="AY38" s="334"/>
      <c r="AZ38" s="334"/>
      <c r="BA38" s="320">
        <f t="shared" si="8"/>
        <v>0</v>
      </c>
      <c r="BB38" s="93"/>
      <c r="BC38" s="94"/>
      <c r="BD38" s="310" t="str">
        <f t="shared" si="9"/>
        <v>正确</v>
      </c>
    </row>
    <row r="39" s="1" customFormat="1" ht="33" customHeight="1" spans="1:56">
      <c r="A39" s="289">
        <f t="shared" si="1"/>
        <v>35</v>
      </c>
      <c r="B39" s="286"/>
      <c r="C39" s="49"/>
      <c r="D39" s="50"/>
      <c r="E39" s="286"/>
      <c r="F39" s="269">
        <f t="shared" si="2"/>
        <v>31</v>
      </c>
      <c r="G39" s="44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311">
        <f t="shared" si="10"/>
        <v>0</v>
      </c>
      <c r="T39" s="74"/>
      <c r="U39" s="313"/>
      <c r="V39" s="71"/>
      <c r="W39" s="72"/>
      <c r="X39" s="72"/>
      <c r="Y39" s="72"/>
      <c r="Z39" s="72"/>
      <c r="AA39" s="72"/>
      <c r="AB39" s="78"/>
      <c r="AC39" s="320">
        <f t="shared" si="4"/>
        <v>0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331">
        <f t="shared" si="5"/>
        <v>0</v>
      </c>
      <c r="AT39" s="320">
        <f t="shared" si="6"/>
        <v>0</v>
      </c>
      <c r="AU39" s="320">
        <f t="shared" si="7"/>
        <v>0</v>
      </c>
      <c r="AV39" s="86"/>
      <c r="AW39" s="334"/>
      <c r="AX39" s="334"/>
      <c r="AY39" s="334"/>
      <c r="AZ39" s="334"/>
      <c r="BA39" s="320">
        <f t="shared" si="8"/>
        <v>0</v>
      </c>
      <c r="BB39" s="93"/>
      <c r="BC39" s="94"/>
      <c r="BD39" s="310" t="str">
        <f t="shared" si="9"/>
        <v>正确</v>
      </c>
    </row>
    <row r="40" s="1" customFormat="1" ht="33" customHeight="1" spans="1:56">
      <c r="A40" s="289">
        <f t="shared" si="1"/>
        <v>36</v>
      </c>
      <c r="B40" s="286"/>
      <c r="C40" s="49"/>
      <c r="D40" s="50"/>
      <c r="E40" s="286"/>
      <c r="F40" s="269">
        <f t="shared" si="2"/>
        <v>31</v>
      </c>
      <c r="G40" s="44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311">
        <f t="shared" si="10"/>
        <v>0</v>
      </c>
      <c r="T40" s="74"/>
      <c r="U40" s="313"/>
      <c r="V40" s="71"/>
      <c r="W40" s="72"/>
      <c r="X40" s="72"/>
      <c r="Y40" s="72"/>
      <c r="Z40" s="72"/>
      <c r="AA40" s="72"/>
      <c r="AB40" s="78"/>
      <c r="AC40" s="320">
        <f t="shared" si="4"/>
        <v>0</v>
      </c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331">
        <f t="shared" si="5"/>
        <v>0</v>
      </c>
      <c r="AT40" s="320">
        <f t="shared" si="6"/>
        <v>0</v>
      </c>
      <c r="AU40" s="320">
        <f t="shared" si="7"/>
        <v>0</v>
      </c>
      <c r="AV40" s="86"/>
      <c r="AW40" s="334"/>
      <c r="AX40" s="334"/>
      <c r="AY40" s="334"/>
      <c r="AZ40" s="334"/>
      <c r="BA40" s="320">
        <f t="shared" si="8"/>
        <v>0</v>
      </c>
      <c r="BB40" s="93"/>
      <c r="BC40" s="94"/>
      <c r="BD40" s="310" t="str">
        <f t="shared" si="9"/>
        <v>正确</v>
      </c>
    </row>
    <row r="41" s="1" customFormat="1" ht="33" customHeight="1" spans="1:56">
      <c r="A41" s="289">
        <f t="shared" si="1"/>
        <v>37</v>
      </c>
      <c r="B41" s="286"/>
      <c r="C41" s="49"/>
      <c r="D41" s="50"/>
      <c r="E41" s="286"/>
      <c r="F41" s="269">
        <f t="shared" si="2"/>
        <v>31</v>
      </c>
      <c r="G41" s="44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311">
        <f t="shared" si="10"/>
        <v>0</v>
      </c>
      <c r="T41" s="74"/>
      <c r="U41" s="313"/>
      <c r="V41" s="71"/>
      <c r="W41" s="72"/>
      <c r="X41" s="72"/>
      <c r="Y41" s="72"/>
      <c r="Z41" s="72"/>
      <c r="AA41" s="72"/>
      <c r="AB41" s="78"/>
      <c r="AC41" s="320">
        <f t="shared" si="4"/>
        <v>0</v>
      </c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331">
        <f t="shared" si="5"/>
        <v>0</v>
      </c>
      <c r="AT41" s="320">
        <f t="shared" si="6"/>
        <v>0</v>
      </c>
      <c r="AU41" s="320">
        <f t="shared" si="7"/>
        <v>0</v>
      </c>
      <c r="AV41" s="86"/>
      <c r="AW41" s="334"/>
      <c r="AX41" s="334"/>
      <c r="AY41" s="334"/>
      <c r="AZ41" s="334"/>
      <c r="BA41" s="320">
        <f t="shared" si="8"/>
        <v>0</v>
      </c>
      <c r="BB41" s="93"/>
      <c r="BC41" s="94"/>
      <c r="BD41" s="310" t="str">
        <f t="shared" si="9"/>
        <v>正确</v>
      </c>
    </row>
    <row r="42" s="1" customFormat="1" ht="33" customHeight="1" spans="1:56">
      <c r="A42" s="289">
        <f t="shared" si="1"/>
        <v>38</v>
      </c>
      <c r="B42" s="286"/>
      <c r="C42" s="49"/>
      <c r="D42" s="50"/>
      <c r="E42" s="286"/>
      <c r="F42" s="269">
        <f t="shared" si="2"/>
        <v>31</v>
      </c>
      <c r="G42" s="44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11">
        <f t="shared" si="10"/>
        <v>0</v>
      </c>
      <c r="T42" s="74"/>
      <c r="U42" s="313"/>
      <c r="V42" s="71"/>
      <c r="W42" s="72"/>
      <c r="X42" s="72"/>
      <c r="Y42" s="72"/>
      <c r="Z42" s="72"/>
      <c r="AA42" s="72"/>
      <c r="AB42" s="78"/>
      <c r="AC42" s="320">
        <f t="shared" si="4"/>
        <v>0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331">
        <f t="shared" si="5"/>
        <v>0</v>
      </c>
      <c r="AT42" s="320">
        <f t="shared" si="6"/>
        <v>0</v>
      </c>
      <c r="AU42" s="320">
        <f t="shared" si="7"/>
        <v>0</v>
      </c>
      <c r="AV42" s="86"/>
      <c r="AW42" s="334"/>
      <c r="AX42" s="334"/>
      <c r="AY42" s="334"/>
      <c r="AZ42" s="334"/>
      <c r="BA42" s="320">
        <f t="shared" si="8"/>
        <v>0</v>
      </c>
      <c r="BB42" s="93"/>
      <c r="BC42" s="94"/>
      <c r="BD42" s="310" t="str">
        <f t="shared" si="9"/>
        <v>正确</v>
      </c>
    </row>
    <row r="43" s="1" customFormat="1" ht="33" customHeight="1" spans="1:56">
      <c r="A43" s="289">
        <f t="shared" si="1"/>
        <v>39</v>
      </c>
      <c r="B43" s="286"/>
      <c r="C43" s="49"/>
      <c r="D43" s="50"/>
      <c r="E43" s="286"/>
      <c r="F43" s="269">
        <f t="shared" si="2"/>
        <v>31</v>
      </c>
      <c r="G43" s="44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311">
        <f t="shared" si="10"/>
        <v>0</v>
      </c>
      <c r="T43" s="74"/>
      <c r="U43" s="313"/>
      <c r="V43" s="71"/>
      <c r="W43" s="72"/>
      <c r="X43" s="72"/>
      <c r="Y43" s="72"/>
      <c r="Z43" s="72"/>
      <c r="AA43" s="72"/>
      <c r="AB43" s="78"/>
      <c r="AC43" s="320">
        <f t="shared" si="4"/>
        <v>0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331">
        <f t="shared" si="5"/>
        <v>0</v>
      </c>
      <c r="AT43" s="320">
        <f t="shared" si="6"/>
        <v>0</v>
      </c>
      <c r="AU43" s="320">
        <f t="shared" si="7"/>
        <v>0</v>
      </c>
      <c r="AV43" s="86"/>
      <c r="AW43" s="334"/>
      <c r="AX43" s="334"/>
      <c r="AY43" s="334"/>
      <c r="AZ43" s="334"/>
      <c r="BA43" s="320">
        <f t="shared" si="8"/>
        <v>0</v>
      </c>
      <c r="BB43" s="93"/>
      <c r="BC43" s="94"/>
      <c r="BD43" s="310" t="str">
        <f t="shared" si="9"/>
        <v>正确</v>
      </c>
    </row>
    <row r="44" s="1" customFormat="1" ht="33" customHeight="1" spans="1:56">
      <c r="A44" s="289">
        <f t="shared" si="1"/>
        <v>40</v>
      </c>
      <c r="B44" s="286"/>
      <c r="C44" s="49"/>
      <c r="D44" s="50"/>
      <c r="E44" s="286"/>
      <c r="F44" s="269">
        <f t="shared" si="2"/>
        <v>31</v>
      </c>
      <c r="G44" s="44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311">
        <f t="shared" si="10"/>
        <v>0</v>
      </c>
      <c r="T44" s="74"/>
      <c r="U44" s="313"/>
      <c r="V44" s="71"/>
      <c r="W44" s="72"/>
      <c r="X44" s="72"/>
      <c r="Y44" s="72"/>
      <c r="Z44" s="72"/>
      <c r="AA44" s="72"/>
      <c r="AB44" s="78"/>
      <c r="AC44" s="320">
        <f t="shared" si="4"/>
        <v>0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331">
        <f t="shared" si="5"/>
        <v>0</v>
      </c>
      <c r="AT44" s="320">
        <f t="shared" si="6"/>
        <v>0</v>
      </c>
      <c r="AU44" s="320">
        <f t="shared" si="7"/>
        <v>0</v>
      </c>
      <c r="AV44" s="86"/>
      <c r="AW44" s="334"/>
      <c r="AX44" s="334"/>
      <c r="AY44" s="334"/>
      <c r="AZ44" s="334"/>
      <c r="BA44" s="320">
        <f t="shared" si="8"/>
        <v>0</v>
      </c>
      <c r="BB44" s="93"/>
      <c r="BC44" s="94"/>
      <c r="BD44" s="310" t="str">
        <f t="shared" si="9"/>
        <v>正确</v>
      </c>
    </row>
    <row r="45" s="1" customFormat="1" ht="33" customHeight="1" spans="1:56">
      <c r="A45" s="289">
        <f t="shared" si="1"/>
        <v>41</v>
      </c>
      <c r="B45" s="286"/>
      <c r="C45" s="49"/>
      <c r="D45" s="50"/>
      <c r="E45" s="286"/>
      <c r="F45" s="269">
        <f t="shared" si="2"/>
        <v>31</v>
      </c>
      <c r="G45" s="44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311">
        <f t="shared" si="10"/>
        <v>0</v>
      </c>
      <c r="T45" s="74"/>
      <c r="U45" s="313"/>
      <c r="V45" s="71"/>
      <c r="W45" s="72"/>
      <c r="X45" s="72"/>
      <c r="Y45" s="72"/>
      <c r="Z45" s="72"/>
      <c r="AA45" s="72"/>
      <c r="AB45" s="78"/>
      <c r="AC45" s="320">
        <f t="shared" si="4"/>
        <v>0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331">
        <f t="shared" si="5"/>
        <v>0</v>
      </c>
      <c r="AT45" s="320">
        <f t="shared" si="6"/>
        <v>0</v>
      </c>
      <c r="AU45" s="320">
        <f t="shared" si="7"/>
        <v>0</v>
      </c>
      <c r="AV45" s="86"/>
      <c r="AW45" s="334"/>
      <c r="AX45" s="334"/>
      <c r="AY45" s="334"/>
      <c r="AZ45" s="334"/>
      <c r="BA45" s="320">
        <f t="shared" si="8"/>
        <v>0</v>
      </c>
      <c r="BB45" s="93"/>
      <c r="BC45" s="94"/>
      <c r="BD45" s="310" t="str">
        <f t="shared" si="9"/>
        <v>正确</v>
      </c>
    </row>
    <row r="46" s="1" customFormat="1" ht="33" customHeight="1" spans="1:56">
      <c r="A46" s="289">
        <f t="shared" si="1"/>
        <v>42</v>
      </c>
      <c r="B46" s="286"/>
      <c r="C46" s="49"/>
      <c r="D46" s="50"/>
      <c r="E46" s="286"/>
      <c r="F46" s="269">
        <f t="shared" si="2"/>
        <v>31</v>
      </c>
      <c r="G46" s="44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311">
        <f t="shared" si="10"/>
        <v>0</v>
      </c>
      <c r="T46" s="74"/>
      <c r="U46" s="313"/>
      <c r="V46" s="71"/>
      <c r="W46" s="72"/>
      <c r="X46" s="72"/>
      <c r="Y46" s="72"/>
      <c r="Z46" s="72"/>
      <c r="AA46" s="72"/>
      <c r="AB46" s="78"/>
      <c r="AC46" s="320">
        <f t="shared" si="4"/>
        <v>0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331">
        <f t="shared" si="5"/>
        <v>0</v>
      </c>
      <c r="AT46" s="320">
        <f t="shared" si="6"/>
        <v>0</v>
      </c>
      <c r="AU46" s="320">
        <f t="shared" si="7"/>
        <v>0</v>
      </c>
      <c r="AV46" s="86"/>
      <c r="AW46" s="334"/>
      <c r="AX46" s="334"/>
      <c r="AY46" s="334"/>
      <c r="AZ46" s="334"/>
      <c r="BA46" s="320">
        <f t="shared" si="8"/>
        <v>0</v>
      </c>
      <c r="BB46" s="93"/>
      <c r="BC46" s="94"/>
      <c r="BD46" s="310" t="str">
        <f t="shared" si="9"/>
        <v>正确</v>
      </c>
    </row>
    <row r="47" s="1" customFormat="1" ht="33" customHeight="1" spans="1:56">
      <c r="A47" s="289">
        <f t="shared" si="1"/>
        <v>43</v>
      </c>
      <c r="B47" s="286"/>
      <c r="C47" s="49"/>
      <c r="D47" s="50"/>
      <c r="E47" s="286"/>
      <c r="F47" s="269">
        <f t="shared" si="2"/>
        <v>31</v>
      </c>
      <c r="G47" s="44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311">
        <f t="shared" si="10"/>
        <v>0</v>
      </c>
      <c r="T47" s="74"/>
      <c r="U47" s="313"/>
      <c r="V47" s="71"/>
      <c r="W47" s="72"/>
      <c r="X47" s="72"/>
      <c r="Y47" s="72"/>
      <c r="Z47" s="72"/>
      <c r="AA47" s="72"/>
      <c r="AB47" s="78"/>
      <c r="AC47" s="320">
        <f t="shared" si="4"/>
        <v>0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331">
        <f t="shared" si="5"/>
        <v>0</v>
      </c>
      <c r="AT47" s="320">
        <f t="shared" si="6"/>
        <v>0</v>
      </c>
      <c r="AU47" s="320">
        <f t="shared" si="7"/>
        <v>0</v>
      </c>
      <c r="AV47" s="86"/>
      <c r="AW47" s="334"/>
      <c r="AX47" s="334"/>
      <c r="AY47" s="334"/>
      <c r="AZ47" s="334"/>
      <c r="BA47" s="320">
        <f t="shared" si="8"/>
        <v>0</v>
      </c>
      <c r="BB47" s="93"/>
      <c r="BC47" s="94"/>
      <c r="BD47" s="310" t="str">
        <f t="shared" si="9"/>
        <v>正确</v>
      </c>
    </row>
    <row r="48" s="1" customFormat="1" ht="33" customHeight="1" spans="1:56">
      <c r="A48" s="289">
        <f t="shared" si="1"/>
        <v>44</v>
      </c>
      <c r="B48" s="286"/>
      <c r="C48" s="49"/>
      <c r="D48" s="50"/>
      <c r="E48" s="286"/>
      <c r="F48" s="269">
        <f t="shared" si="2"/>
        <v>31</v>
      </c>
      <c r="G48" s="44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311">
        <f t="shared" si="10"/>
        <v>0</v>
      </c>
      <c r="T48" s="74"/>
      <c r="U48" s="313"/>
      <c r="V48" s="71"/>
      <c r="W48" s="72"/>
      <c r="X48" s="72"/>
      <c r="Y48" s="72"/>
      <c r="Z48" s="72"/>
      <c r="AA48" s="72"/>
      <c r="AB48" s="78"/>
      <c r="AC48" s="320">
        <f t="shared" si="4"/>
        <v>0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331">
        <f t="shared" si="5"/>
        <v>0</v>
      </c>
      <c r="AT48" s="320">
        <f t="shared" si="6"/>
        <v>0</v>
      </c>
      <c r="AU48" s="320">
        <f t="shared" si="7"/>
        <v>0</v>
      </c>
      <c r="AV48" s="86"/>
      <c r="AW48" s="334"/>
      <c r="AX48" s="334"/>
      <c r="AY48" s="334"/>
      <c r="AZ48" s="334"/>
      <c r="BA48" s="320">
        <f t="shared" si="8"/>
        <v>0</v>
      </c>
      <c r="BB48" s="93"/>
      <c r="BC48" s="94"/>
      <c r="BD48" s="310" t="str">
        <f t="shared" si="9"/>
        <v>正确</v>
      </c>
    </row>
    <row r="49" s="1" customFormat="1" ht="33" customHeight="1" spans="1:56">
      <c r="A49" s="289">
        <f t="shared" si="1"/>
        <v>45</v>
      </c>
      <c r="B49" s="286"/>
      <c r="C49" s="49"/>
      <c r="D49" s="50"/>
      <c r="E49" s="286"/>
      <c r="F49" s="269">
        <f t="shared" si="2"/>
        <v>31</v>
      </c>
      <c r="G49" s="44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11">
        <f t="shared" si="10"/>
        <v>0</v>
      </c>
      <c r="T49" s="74"/>
      <c r="U49" s="313"/>
      <c r="V49" s="71"/>
      <c r="W49" s="72"/>
      <c r="X49" s="72"/>
      <c r="Y49" s="72"/>
      <c r="Z49" s="72"/>
      <c r="AA49" s="72"/>
      <c r="AB49" s="78"/>
      <c r="AC49" s="320">
        <f t="shared" si="4"/>
        <v>0</v>
      </c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331">
        <f t="shared" si="5"/>
        <v>0</v>
      </c>
      <c r="AT49" s="320">
        <f t="shared" si="6"/>
        <v>0</v>
      </c>
      <c r="AU49" s="320">
        <f t="shared" si="7"/>
        <v>0</v>
      </c>
      <c r="AV49" s="86"/>
      <c r="AW49" s="334"/>
      <c r="AX49" s="334"/>
      <c r="AY49" s="334"/>
      <c r="AZ49" s="334"/>
      <c r="BA49" s="320">
        <f t="shared" si="8"/>
        <v>0</v>
      </c>
      <c r="BB49" s="93"/>
      <c r="BC49" s="94"/>
      <c r="BD49" s="310" t="str">
        <f t="shared" si="9"/>
        <v>正确</v>
      </c>
    </row>
    <row r="50" s="1" customFormat="1" ht="33" customHeight="1" spans="1:56">
      <c r="A50" s="289">
        <f t="shared" si="1"/>
        <v>46</v>
      </c>
      <c r="B50" s="286"/>
      <c r="C50" s="49"/>
      <c r="D50" s="50"/>
      <c r="E50" s="286"/>
      <c r="F50" s="269">
        <f t="shared" si="2"/>
        <v>31</v>
      </c>
      <c r="G50" s="44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311">
        <f t="shared" si="10"/>
        <v>0</v>
      </c>
      <c r="T50" s="74"/>
      <c r="U50" s="313"/>
      <c r="V50" s="71"/>
      <c r="W50" s="72"/>
      <c r="X50" s="72"/>
      <c r="Y50" s="72"/>
      <c r="Z50" s="72"/>
      <c r="AA50" s="72"/>
      <c r="AB50" s="78"/>
      <c r="AC50" s="320">
        <f t="shared" si="4"/>
        <v>0</v>
      </c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331">
        <f t="shared" si="5"/>
        <v>0</v>
      </c>
      <c r="AT50" s="320">
        <f t="shared" si="6"/>
        <v>0</v>
      </c>
      <c r="AU50" s="320">
        <f t="shared" si="7"/>
        <v>0</v>
      </c>
      <c r="AV50" s="86"/>
      <c r="AW50" s="334"/>
      <c r="AX50" s="334"/>
      <c r="AY50" s="334"/>
      <c r="AZ50" s="334"/>
      <c r="BA50" s="320">
        <f t="shared" si="8"/>
        <v>0</v>
      </c>
      <c r="BB50" s="93"/>
      <c r="BC50" s="94"/>
      <c r="BD50" s="310" t="str">
        <f t="shared" si="9"/>
        <v>正确</v>
      </c>
    </row>
    <row r="51" s="1" customFormat="1" ht="33" customHeight="1" spans="1:56">
      <c r="A51" s="289">
        <f t="shared" si="1"/>
        <v>47</v>
      </c>
      <c r="B51" s="286"/>
      <c r="C51" s="49"/>
      <c r="D51" s="50"/>
      <c r="E51" s="286"/>
      <c r="F51" s="269">
        <f t="shared" si="2"/>
        <v>31</v>
      </c>
      <c r="G51" s="44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311">
        <f t="shared" si="10"/>
        <v>0</v>
      </c>
      <c r="T51" s="74"/>
      <c r="U51" s="313"/>
      <c r="V51" s="71"/>
      <c r="W51" s="72"/>
      <c r="X51" s="72"/>
      <c r="Y51" s="72"/>
      <c r="Z51" s="72"/>
      <c r="AA51" s="72"/>
      <c r="AB51" s="78"/>
      <c r="AC51" s="320">
        <f t="shared" si="4"/>
        <v>0</v>
      </c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331">
        <f t="shared" si="5"/>
        <v>0</v>
      </c>
      <c r="AT51" s="320">
        <f t="shared" si="6"/>
        <v>0</v>
      </c>
      <c r="AU51" s="320">
        <f t="shared" si="7"/>
        <v>0</v>
      </c>
      <c r="AV51" s="86"/>
      <c r="AW51" s="334"/>
      <c r="AX51" s="334"/>
      <c r="AY51" s="334"/>
      <c r="AZ51" s="334"/>
      <c r="BA51" s="320">
        <f t="shared" si="8"/>
        <v>0</v>
      </c>
      <c r="BB51" s="93"/>
      <c r="BC51" s="94"/>
      <c r="BD51" s="310" t="str">
        <f t="shared" si="9"/>
        <v>正确</v>
      </c>
    </row>
    <row r="52" s="1" customFormat="1" ht="33" customHeight="1" spans="1:56">
      <c r="A52" s="289">
        <f t="shared" si="1"/>
        <v>48</v>
      </c>
      <c r="B52" s="286"/>
      <c r="C52" s="49"/>
      <c r="D52" s="50"/>
      <c r="E52" s="286"/>
      <c r="F52" s="269">
        <f t="shared" si="2"/>
        <v>31</v>
      </c>
      <c r="G52" s="44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311">
        <f t="shared" si="10"/>
        <v>0</v>
      </c>
      <c r="T52" s="74"/>
      <c r="U52" s="313"/>
      <c r="V52" s="71"/>
      <c r="W52" s="72"/>
      <c r="X52" s="72"/>
      <c r="Y52" s="72"/>
      <c r="Z52" s="72"/>
      <c r="AA52" s="72"/>
      <c r="AB52" s="78"/>
      <c r="AC52" s="320">
        <f t="shared" si="4"/>
        <v>0</v>
      </c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331">
        <f t="shared" si="5"/>
        <v>0</v>
      </c>
      <c r="AT52" s="320">
        <f t="shared" si="6"/>
        <v>0</v>
      </c>
      <c r="AU52" s="320">
        <f t="shared" si="7"/>
        <v>0</v>
      </c>
      <c r="AV52" s="86"/>
      <c r="AW52" s="334"/>
      <c r="AX52" s="334"/>
      <c r="AY52" s="334"/>
      <c r="AZ52" s="334"/>
      <c r="BA52" s="320">
        <f t="shared" si="8"/>
        <v>0</v>
      </c>
      <c r="BB52" s="93"/>
      <c r="BC52" s="94"/>
      <c r="BD52" s="310" t="str">
        <f t="shared" si="9"/>
        <v>正确</v>
      </c>
    </row>
    <row r="53" s="1" customFormat="1" ht="33" customHeight="1" spans="1:56">
      <c r="A53" s="289">
        <f t="shared" si="1"/>
        <v>49</v>
      </c>
      <c r="B53" s="286"/>
      <c r="C53" s="49"/>
      <c r="D53" s="50"/>
      <c r="E53" s="286"/>
      <c r="F53" s="269">
        <f t="shared" si="2"/>
        <v>31</v>
      </c>
      <c r="G53" s="44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311">
        <f t="shared" si="10"/>
        <v>0</v>
      </c>
      <c r="T53" s="74"/>
      <c r="U53" s="313"/>
      <c r="V53" s="71"/>
      <c r="W53" s="72"/>
      <c r="X53" s="72"/>
      <c r="Y53" s="72"/>
      <c r="Z53" s="72"/>
      <c r="AA53" s="72"/>
      <c r="AB53" s="78"/>
      <c r="AC53" s="320">
        <f t="shared" si="4"/>
        <v>0</v>
      </c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331">
        <f t="shared" si="5"/>
        <v>0</v>
      </c>
      <c r="AT53" s="320">
        <f t="shared" si="6"/>
        <v>0</v>
      </c>
      <c r="AU53" s="320">
        <f t="shared" si="7"/>
        <v>0</v>
      </c>
      <c r="AV53" s="86"/>
      <c r="AW53" s="334"/>
      <c r="AX53" s="334"/>
      <c r="AY53" s="334"/>
      <c r="AZ53" s="334"/>
      <c r="BA53" s="320">
        <f t="shared" si="8"/>
        <v>0</v>
      </c>
      <c r="BB53" s="93"/>
      <c r="BC53" s="94"/>
      <c r="BD53" s="310" t="str">
        <f t="shared" si="9"/>
        <v>正确</v>
      </c>
    </row>
    <row r="54" s="1" customFormat="1" ht="33" customHeight="1" spans="1:56">
      <c r="A54" s="289">
        <f t="shared" si="1"/>
        <v>50</v>
      </c>
      <c r="B54" s="286"/>
      <c r="C54" s="49"/>
      <c r="D54" s="50"/>
      <c r="E54" s="286"/>
      <c r="F54" s="269">
        <f t="shared" si="2"/>
        <v>31</v>
      </c>
      <c r="G54" s="44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311">
        <f t="shared" si="10"/>
        <v>0</v>
      </c>
      <c r="T54" s="74"/>
      <c r="U54" s="313"/>
      <c r="V54" s="71"/>
      <c r="W54" s="72"/>
      <c r="X54" s="72"/>
      <c r="Y54" s="72"/>
      <c r="Z54" s="72"/>
      <c r="AA54" s="72"/>
      <c r="AB54" s="78"/>
      <c r="AC54" s="320">
        <f t="shared" si="4"/>
        <v>0</v>
      </c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331">
        <f t="shared" si="5"/>
        <v>0</v>
      </c>
      <c r="AT54" s="320">
        <f t="shared" si="6"/>
        <v>0</v>
      </c>
      <c r="AU54" s="320">
        <f t="shared" si="7"/>
        <v>0</v>
      </c>
      <c r="AV54" s="86"/>
      <c r="AW54" s="334"/>
      <c r="AX54" s="334"/>
      <c r="AY54" s="334"/>
      <c r="AZ54" s="334"/>
      <c r="BA54" s="320">
        <f t="shared" si="8"/>
        <v>0</v>
      </c>
      <c r="BB54" s="93"/>
      <c r="BC54" s="94"/>
      <c r="BD54" s="310" t="str">
        <f t="shared" si="9"/>
        <v>正确</v>
      </c>
    </row>
    <row r="55" s="1" customFormat="1" ht="33" customHeight="1" spans="1:56">
      <c r="A55" s="289">
        <f t="shared" si="1"/>
        <v>51</v>
      </c>
      <c r="B55" s="286"/>
      <c r="C55" s="49"/>
      <c r="D55" s="50"/>
      <c r="E55" s="286"/>
      <c r="F55" s="269">
        <f t="shared" si="2"/>
        <v>31</v>
      </c>
      <c r="G55" s="44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311">
        <f t="shared" si="10"/>
        <v>0</v>
      </c>
      <c r="T55" s="74"/>
      <c r="U55" s="313"/>
      <c r="V55" s="71"/>
      <c r="W55" s="72"/>
      <c r="X55" s="72"/>
      <c r="Y55" s="72"/>
      <c r="Z55" s="72"/>
      <c r="AA55" s="72"/>
      <c r="AB55" s="78"/>
      <c r="AC55" s="320">
        <f t="shared" si="4"/>
        <v>0</v>
      </c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331">
        <f t="shared" si="5"/>
        <v>0</v>
      </c>
      <c r="AT55" s="320">
        <f t="shared" si="6"/>
        <v>0</v>
      </c>
      <c r="AU55" s="320">
        <f t="shared" si="7"/>
        <v>0</v>
      </c>
      <c r="AV55" s="86"/>
      <c r="AW55" s="334"/>
      <c r="AX55" s="334"/>
      <c r="AY55" s="334"/>
      <c r="AZ55" s="334"/>
      <c r="BA55" s="320">
        <f t="shared" si="8"/>
        <v>0</v>
      </c>
      <c r="BB55" s="93"/>
      <c r="BC55" s="94"/>
      <c r="BD55" s="310" t="str">
        <f t="shared" si="9"/>
        <v>正确</v>
      </c>
    </row>
    <row r="56" s="1" customFormat="1" ht="33" customHeight="1" spans="1:56">
      <c r="A56" s="289">
        <f t="shared" si="1"/>
        <v>52</v>
      </c>
      <c r="B56" s="286"/>
      <c r="C56" s="49"/>
      <c r="D56" s="50"/>
      <c r="E56" s="286"/>
      <c r="F56" s="269">
        <f t="shared" si="2"/>
        <v>31</v>
      </c>
      <c r="G56" s="44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311">
        <f t="shared" si="10"/>
        <v>0</v>
      </c>
      <c r="T56" s="74"/>
      <c r="U56" s="313"/>
      <c r="V56" s="71"/>
      <c r="W56" s="72"/>
      <c r="X56" s="72"/>
      <c r="Y56" s="72"/>
      <c r="Z56" s="72"/>
      <c r="AA56" s="72"/>
      <c r="AB56" s="78"/>
      <c r="AC56" s="320">
        <f t="shared" si="4"/>
        <v>0</v>
      </c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331">
        <f t="shared" si="5"/>
        <v>0</v>
      </c>
      <c r="AT56" s="320">
        <f t="shared" si="6"/>
        <v>0</v>
      </c>
      <c r="AU56" s="320">
        <f t="shared" si="7"/>
        <v>0</v>
      </c>
      <c r="AV56" s="86"/>
      <c r="AW56" s="334"/>
      <c r="AX56" s="334"/>
      <c r="AY56" s="334"/>
      <c r="AZ56" s="334"/>
      <c r="BA56" s="320">
        <f t="shared" si="8"/>
        <v>0</v>
      </c>
      <c r="BB56" s="93"/>
      <c r="BC56" s="94"/>
      <c r="BD56" s="310" t="str">
        <f t="shared" si="9"/>
        <v>正确</v>
      </c>
    </row>
    <row r="57" s="1" customFormat="1" ht="33" customHeight="1" spans="1:56">
      <c r="A57" s="289">
        <f t="shared" si="1"/>
        <v>53</v>
      </c>
      <c r="B57" s="286"/>
      <c r="C57" s="49"/>
      <c r="D57" s="50"/>
      <c r="E57" s="286"/>
      <c r="F57" s="269">
        <f t="shared" si="2"/>
        <v>31</v>
      </c>
      <c r="G57" s="44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311">
        <f t="shared" si="10"/>
        <v>0</v>
      </c>
      <c r="T57" s="74"/>
      <c r="U57" s="313"/>
      <c r="V57" s="71"/>
      <c r="W57" s="72"/>
      <c r="X57" s="72"/>
      <c r="Y57" s="72"/>
      <c r="Z57" s="72"/>
      <c r="AA57" s="72"/>
      <c r="AB57" s="78"/>
      <c r="AC57" s="320">
        <f t="shared" si="4"/>
        <v>0</v>
      </c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331">
        <f t="shared" si="5"/>
        <v>0</v>
      </c>
      <c r="AT57" s="320">
        <f t="shared" si="6"/>
        <v>0</v>
      </c>
      <c r="AU57" s="320">
        <f t="shared" si="7"/>
        <v>0</v>
      </c>
      <c r="AV57" s="86"/>
      <c r="AW57" s="334"/>
      <c r="AX57" s="334"/>
      <c r="AY57" s="334"/>
      <c r="AZ57" s="334"/>
      <c r="BA57" s="320">
        <f t="shared" si="8"/>
        <v>0</v>
      </c>
      <c r="BB57" s="93"/>
      <c r="BC57" s="94"/>
      <c r="BD57" s="310" t="str">
        <f t="shared" si="9"/>
        <v>正确</v>
      </c>
    </row>
    <row r="58" s="1" customFormat="1" ht="33" customHeight="1" spans="1:56">
      <c r="A58" s="289">
        <f t="shared" si="1"/>
        <v>54</v>
      </c>
      <c r="B58" s="286"/>
      <c r="C58" s="49"/>
      <c r="D58" s="50"/>
      <c r="E58" s="286"/>
      <c r="F58" s="269">
        <f t="shared" si="2"/>
        <v>31</v>
      </c>
      <c r="G58" s="44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311">
        <f t="shared" si="10"/>
        <v>0</v>
      </c>
      <c r="T58" s="74"/>
      <c r="U58" s="313"/>
      <c r="V58" s="71"/>
      <c r="W58" s="72"/>
      <c r="X58" s="72"/>
      <c r="Y58" s="72"/>
      <c r="Z58" s="72"/>
      <c r="AA58" s="72"/>
      <c r="AB58" s="78"/>
      <c r="AC58" s="320">
        <f t="shared" si="4"/>
        <v>0</v>
      </c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331">
        <f t="shared" si="5"/>
        <v>0</v>
      </c>
      <c r="AT58" s="320">
        <f t="shared" si="6"/>
        <v>0</v>
      </c>
      <c r="AU58" s="320">
        <f t="shared" si="7"/>
        <v>0</v>
      </c>
      <c r="AV58" s="86"/>
      <c r="AW58" s="334"/>
      <c r="AX58" s="334"/>
      <c r="AY58" s="334"/>
      <c r="AZ58" s="334"/>
      <c r="BA58" s="320">
        <f t="shared" si="8"/>
        <v>0</v>
      </c>
      <c r="BB58" s="93"/>
      <c r="BC58" s="94"/>
      <c r="BD58" s="310" t="str">
        <f t="shared" si="9"/>
        <v>正确</v>
      </c>
    </row>
    <row r="59" s="1" customFormat="1" ht="33" customHeight="1" spans="1:56">
      <c r="A59" s="289">
        <f t="shared" si="1"/>
        <v>55</v>
      </c>
      <c r="B59" s="286"/>
      <c r="C59" s="49"/>
      <c r="D59" s="50"/>
      <c r="E59" s="286"/>
      <c r="F59" s="269">
        <f t="shared" si="2"/>
        <v>31</v>
      </c>
      <c r="G59" s="44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311">
        <f t="shared" si="10"/>
        <v>0</v>
      </c>
      <c r="T59" s="74"/>
      <c r="U59" s="313"/>
      <c r="V59" s="71"/>
      <c r="W59" s="72"/>
      <c r="X59" s="72"/>
      <c r="Y59" s="72"/>
      <c r="Z59" s="72"/>
      <c r="AA59" s="72"/>
      <c r="AB59" s="78"/>
      <c r="AC59" s="320">
        <f t="shared" si="4"/>
        <v>0</v>
      </c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331">
        <f t="shared" si="5"/>
        <v>0</v>
      </c>
      <c r="AT59" s="320">
        <f t="shared" si="6"/>
        <v>0</v>
      </c>
      <c r="AU59" s="320">
        <f t="shared" si="7"/>
        <v>0</v>
      </c>
      <c r="AV59" s="86"/>
      <c r="AW59" s="334"/>
      <c r="AX59" s="334"/>
      <c r="AY59" s="334"/>
      <c r="AZ59" s="334"/>
      <c r="BA59" s="320">
        <f t="shared" si="8"/>
        <v>0</v>
      </c>
      <c r="BB59" s="93"/>
      <c r="BC59" s="94"/>
      <c r="BD59" s="310" t="str">
        <f t="shared" si="9"/>
        <v>正确</v>
      </c>
    </row>
    <row r="60" s="1" customFormat="1" ht="33" customHeight="1" spans="1:56">
      <c r="A60" s="289">
        <f t="shared" si="1"/>
        <v>56</v>
      </c>
      <c r="B60" s="286"/>
      <c r="C60" s="49"/>
      <c r="D60" s="50"/>
      <c r="E60" s="286"/>
      <c r="F60" s="269">
        <f t="shared" si="2"/>
        <v>31</v>
      </c>
      <c r="G60" s="44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311">
        <f t="shared" si="10"/>
        <v>0</v>
      </c>
      <c r="T60" s="74"/>
      <c r="U60" s="313"/>
      <c r="V60" s="71"/>
      <c r="W60" s="72"/>
      <c r="X60" s="72"/>
      <c r="Y60" s="72"/>
      <c r="Z60" s="72"/>
      <c r="AA60" s="72"/>
      <c r="AB60" s="78"/>
      <c r="AC60" s="320">
        <f t="shared" si="4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331">
        <f t="shared" si="5"/>
        <v>0</v>
      </c>
      <c r="AT60" s="320">
        <f t="shared" si="6"/>
        <v>0</v>
      </c>
      <c r="AU60" s="320">
        <f t="shared" si="7"/>
        <v>0</v>
      </c>
      <c r="AV60" s="86"/>
      <c r="AW60" s="334"/>
      <c r="AX60" s="334"/>
      <c r="AY60" s="334"/>
      <c r="AZ60" s="334"/>
      <c r="BA60" s="320">
        <f t="shared" si="8"/>
        <v>0</v>
      </c>
      <c r="BB60" s="93"/>
      <c r="BC60" s="94"/>
      <c r="BD60" s="310" t="str">
        <f t="shared" si="9"/>
        <v>正确</v>
      </c>
    </row>
    <row r="61" s="1" customFormat="1" ht="33" customHeight="1" spans="1:56">
      <c r="A61" s="289">
        <f t="shared" si="1"/>
        <v>57</v>
      </c>
      <c r="B61" s="286"/>
      <c r="C61" s="49"/>
      <c r="D61" s="50"/>
      <c r="E61" s="286"/>
      <c r="F61" s="269">
        <f t="shared" si="2"/>
        <v>31</v>
      </c>
      <c r="G61" s="44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311">
        <f t="shared" si="10"/>
        <v>0</v>
      </c>
      <c r="T61" s="74"/>
      <c r="U61" s="313"/>
      <c r="V61" s="71"/>
      <c r="W61" s="72"/>
      <c r="X61" s="72"/>
      <c r="Y61" s="72"/>
      <c r="Z61" s="72"/>
      <c r="AA61" s="72"/>
      <c r="AB61" s="78"/>
      <c r="AC61" s="320">
        <f t="shared" si="4"/>
        <v>0</v>
      </c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331">
        <f t="shared" si="5"/>
        <v>0</v>
      </c>
      <c r="AT61" s="320">
        <f t="shared" si="6"/>
        <v>0</v>
      </c>
      <c r="AU61" s="320">
        <f t="shared" si="7"/>
        <v>0</v>
      </c>
      <c r="AV61" s="86"/>
      <c r="AW61" s="334"/>
      <c r="AX61" s="334"/>
      <c r="AY61" s="334"/>
      <c r="AZ61" s="334"/>
      <c r="BA61" s="320">
        <f t="shared" si="8"/>
        <v>0</v>
      </c>
      <c r="BB61" s="93"/>
      <c r="BC61" s="94"/>
      <c r="BD61" s="310" t="str">
        <f t="shared" si="9"/>
        <v>正确</v>
      </c>
    </row>
    <row r="62" s="1" customFormat="1" ht="33" customHeight="1" spans="1:56">
      <c r="A62" s="289">
        <f t="shared" si="1"/>
        <v>58</v>
      </c>
      <c r="B62" s="286"/>
      <c r="C62" s="49"/>
      <c r="D62" s="50"/>
      <c r="E62" s="286"/>
      <c r="F62" s="269">
        <f t="shared" si="2"/>
        <v>31</v>
      </c>
      <c r="G62" s="44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311">
        <f t="shared" si="10"/>
        <v>0</v>
      </c>
      <c r="T62" s="74"/>
      <c r="U62" s="313"/>
      <c r="V62" s="71"/>
      <c r="W62" s="72"/>
      <c r="X62" s="72"/>
      <c r="Y62" s="72"/>
      <c r="Z62" s="72"/>
      <c r="AA62" s="72"/>
      <c r="AB62" s="78"/>
      <c r="AC62" s="320">
        <f t="shared" si="4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331">
        <f t="shared" si="5"/>
        <v>0</v>
      </c>
      <c r="AT62" s="320">
        <f t="shared" si="6"/>
        <v>0</v>
      </c>
      <c r="AU62" s="320">
        <f t="shared" si="7"/>
        <v>0</v>
      </c>
      <c r="AV62" s="86"/>
      <c r="AW62" s="334"/>
      <c r="AX62" s="334"/>
      <c r="AY62" s="334"/>
      <c r="AZ62" s="334"/>
      <c r="BA62" s="320">
        <f t="shared" si="8"/>
        <v>0</v>
      </c>
      <c r="BB62" s="93"/>
      <c r="BC62" s="94"/>
      <c r="BD62" s="310" t="str">
        <f t="shared" si="9"/>
        <v>正确</v>
      </c>
    </row>
    <row r="63" s="1" customFormat="1" ht="33" customHeight="1" spans="1:56">
      <c r="A63" s="289">
        <f t="shared" si="1"/>
        <v>59</v>
      </c>
      <c r="B63" s="286"/>
      <c r="C63" s="49"/>
      <c r="D63" s="50"/>
      <c r="E63" s="286"/>
      <c r="F63" s="269">
        <f t="shared" si="2"/>
        <v>31</v>
      </c>
      <c r="G63" s="44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311">
        <f t="shared" si="10"/>
        <v>0</v>
      </c>
      <c r="T63" s="74"/>
      <c r="U63" s="313"/>
      <c r="V63" s="71"/>
      <c r="W63" s="72"/>
      <c r="X63" s="72"/>
      <c r="Y63" s="72"/>
      <c r="Z63" s="72"/>
      <c r="AA63" s="72"/>
      <c r="AB63" s="78"/>
      <c r="AC63" s="320">
        <f t="shared" si="4"/>
        <v>0</v>
      </c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331">
        <f t="shared" si="5"/>
        <v>0</v>
      </c>
      <c r="AT63" s="320">
        <f t="shared" si="6"/>
        <v>0</v>
      </c>
      <c r="AU63" s="320">
        <f t="shared" si="7"/>
        <v>0</v>
      </c>
      <c r="AV63" s="86"/>
      <c r="AW63" s="334"/>
      <c r="AX63" s="334"/>
      <c r="AY63" s="334"/>
      <c r="AZ63" s="334"/>
      <c r="BA63" s="320">
        <f t="shared" si="8"/>
        <v>0</v>
      </c>
      <c r="BB63" s="93"/>
      <c r="BC63" s="94"/>
      <c r="BD63" s="310" t="str">
        <f t="shared" si="9"/>
        <v>正确</v>
      </c>
    </row>
    <row r="64" s="1" customFormat="1" ht="33" customHeight="1" spans="1:56">
      <c r="A64" s="289">
        <f t="shared" si="1"/>
        <v>60</v>
      </c>
      <c r="B64" s="286"/>
      <c r="C64" s="49"/>
      <c r="D64" s="50"/>
      <c r="E64" s="286"/>
      <c r="F64" s="269">
        <f t="shared" si="2"/>
        <v>31</v>
      </c>
      <c r="G64" s="44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311">
        <f t="shared" si="10"/>
        <v>0</v>
      </c>
      <c r="T64" s="74"/>
      <c r="U64" s="313"/>
      <c r="V64" s="71"/>
      <c r="W64" s="72"/>
      <c r="X64" s="72"/>
      <c r="Y64" s="72"/>
      <c r="Z64" s="72"/>
      <c r="AA64" s="72"/>
      <c r="AB64" s="78"/>
      <c r="AC64" s="320">
        <f t="shared" si="4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331">
        <f t="shared" si="5"/>
        <v>0</v>
      </c>
      <c r="AT64" s="320">
        <f t="shared" si="6"/>
        <v>0</v>
      </c>
      <c r="AU64" s="320">
        <f t="shared" si="7"/>
        <v>0</v>
      </c>
      <c r="AV64" s="86"/>
      <c r="AW64" s="334"/>
      <c r="AX64" s="334"/>
      <c r="AY64" s="334"/>
      <c r="AZ64" s="334"/>
      <c r="BA64" s="320">
        <f t="shared" si="8"/>
        <v>0</v>
      </c>
      <c r="BB64" s="93"/>
      <c r="BC64" s="94"/>
      <c r="BD64" s="310" t="str">
        <f t="shared" si="9"/>
        <v>正确</v>
      </c>
    </row>
    <row r="65" s="1" customFormat="1" ht="33" customHeight="1" spans="1:56">
      <c r="A65" s="289">
        <f t="shared" si="1"/>
        <v>61</v>
      </c>
      <c r="B65" s="286"/>
      <c r="C65" s="49"/>
      <c r="D65" s="50"/>
      <c r="E65" s="286"/>
      <c r="F65" s="269">
        <f t="shared" si="2"/>
        <v>31</v>
      </c>
      <c r="G65" s="44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311">
        <f t="shared" si="10"/>
        <v>0</v>
      </c>
      <c r="T65" s="74"/>
      <c r="U65" s="313"/>
      <c r="V65" s="71"/>
      <c r="W65" s="72"/>
      <c r="X65" s="72"/>
      <c r="Y65" s="72"/>
      <c r="Z65" s="72"/>
      <c r="AA65" s="72"/>
      <c r="AB65" s="78"/>
      <c r="AC65" s="320">
        <f t="shared" si="4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331">
        <f t="shared" si="5"/>
        <v>0</v>
      </c>
      <c r="AT65" s="320">
        <f t="shared" si="6"/>
        <v>0</v>
      </c>
      <c r="AU65" s="320">
        <f t="shared" si="7"/>
        <v>0</v>
      </c>
      <c r="AV65" s="86"/>
      <c r="AW65" s="334"/>
      <c r="AX65" s="334"/>
      <c r="AY65" s="334"/>
      <c r="AZ65" s="334"/>
      <c r="BA65" s="320">
        <f t="shared" si="8"/>
        <v>0</v>
      </c>
      <c r="BB65" s="93"/>
      <c r="BC65" s="94"/>
      <c r="BD65" s="310" t="str">
        <f t="shared" si="9"/>
        <v>正确</v>
      </c>
    </row>
    <row r="66" s="1" customFormat="1" ht="33" customHeight="1" spans="1:56">
      <c r="A66" s="289">
        <f t="shared" si="1"/>
        <v>62</v>
      </c>
      <c r="B66" s="286"/>
      <c r="C66" s="49"/>
      <c r="D66" s="50"/>
      <c r="E66" s="286"/>
      <c r="F66" s="269">
        <f t="shared" si="2"/>
        <v>31</v>
      </c>
      <c r="G66" s="44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311">
        <f t="shared" si="10"/>
        <v>0</v>
      </c>
      <c r="T66" s="74"/>
      <c r="U66" s="313"/>
      <c r="V66" s="71"/>
      <c r="W66" s="72"/>
      <c r="X66" s="72"/>
      <c r="Y66" s="72"/>
      <c r="Z66" s="72"/>
      <c r="AA66" s="72"/>
      <c r="AB66" s="78"/>
      <c r="AC66" s="320">
        <f t="shared" si="4"/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331">
        <f t="shared" si="5"/>
        <v>0</v>
      </c>
      <c r="AT66" s="320">
        <f t="shared" si="6"/>
        <v>0</v>
      </c>
      <c r="AU66" s="320">
        <f t="shared" si="7"/>
        <v>0</v>
      </c>
      <c r="AV66" s="86"/>
      <c r="AW66" s="334"/>
      <c r="AX66" s="334"/>
      <c r="AY66" s="334"/>
      <c r="AZ66" s="334"/>
      <c r="BA66" s="320">
        <f t="shared" si="8"/>
        <v>0</v>
      </c>
      <c r="BB66" s="93"/>
      <c r="BC66" s="94"/>
      <c r="BD66" s="310" t="str">
        <f t="shared" si="9"/>
        <v>正确</v>
      </c>
    </row>
    <row r="67" s="1" customFormat="1" ht="33" customHeight="1" spans="1:56">
      <c r="A67" s="289">
        <f t="shared" si="1"/>
        <v>63</v>
      </c>
      <c r="B67" s="286"/>
      <c r="C67" s="49"/>
      <c r="D67" s="50"/>
      <c r="E67" s="286"/>
      <c r="F67" s="269">
        <f t="shared" si="2"/>
        <v>31</v>
      </c>
      <c r="G67" s="44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311">
        <f t="shared" si="10"/>
        <v>0</v>
      </c>
      <c r="T67" s="74"/>
      <c r="U67" s="313"/>
      <c r="V67" s="71"/>
      <c r="W67" s="72"/>
      <c r="X67" s="72"/>
      <c r="Y67" s="72"/>
      <c r="Z67" s="72"/>
      <c r="AA67" s="72"/>
      <c r="AB67" s="78"/>
      <c r="AC67" s="320">
        <f t="shared" si="4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5"/>
        <v>0</v>
      </c>
      <c r="AT67" s="320">
        <f t="shared" si="6"/>
        <v>0</v>
      </c>
      <c r="AU67" s="320">
        <f t="shared" si="7"/>
        <v>0</v>
      </c>
      <c r="AV67" s="86"/>
      <c r="AW67" s="334"/>
      <c r="AX67" s="334"/>
      <c r="AY67" s="334"/>
      <c r="AZ67" s="334"/>
      <c r="BA67" s="320">
        <f t="shared" si="8"/>
        <v>0</v>
      </c>
      <c r="BB67" s="93"/>
      <c r="BC67" s="94"/>
      <c r="BD67" s="310" t="str">
        <f t="shared" si="9"/>
        <v>正确</v>
      </c>
    </row>
    <row r="68" s="1" customFormat="1" ht="33" customHeight="1" spans="1:56">
      <c r="A68" s="289">
        <f t="shared" si="1"/>
        <v>64</v>
      </c>
      <c r="B68" s="286"/>
      <c r="C68" s="49"/>
      <c r="D68" s="50"/>
      <c r="E68" s="286"/>
      <c r="F68" s="269">
        <f t="shared" si="2"/>
        <v>31</v>
      </c>
      <c r="G68" s="44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311">
        <f t="shared" si="10"/>
        <v>0</v>
      </c>
      <c r="T68" s="74"/>
      <c r="U68" s="313"/>
      <c r="V68" s="71"/>
      <c r="W68" s="72"/>
      <c r="X68" s="72"/>
      <c r="Y68" s="72"/>
      <c r="Z68" s="72"/>
      <c r="AA68" s="72"/>
      <c r="AB68" s="78"/>
      <c r="AC68" s="320">
        <f t="shared" si="4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331">
        <f t="shared" si="5"/>
        <v>0</v>
      </c>
      <c r="AT68" s="320">
        <f t="shared" si="6"/>
        <v>0</v>
      </c>
      <c r="AU68" s="320">
        <f t="shared" si="7"/>
        <v>0</v>
      </c>
      <c r="AV68" s="86"/>
      <c r="AW68" s="334"/>
      <c r="AX68" s="334"/>
      <c r="AY68" s="334"/>
      <c r="AZ68" s="334"/>
      <c r="BA68" s="320">
        <f t="shared" si="8"/>
        <v>0</v>
      </c>
      <c r="BB68" s="93"/>
      <c r="BC68" s="94"/>
      <c r="BD68" s="310" t="str">
        <f t="shared" si="9"/>
        <v>正确</v>
      </c>
    </row>
    <row r="69" s="1" customFormat="1" ht="33" customHeight="1" spans="1:56">
      <c r="A69" s="289">
        <f t="shared" ref="A69:A132" si="11">ROW()-4</f>
        <v>65</v>
      </c>
      <c r="B69" s="286"/>
      <c r="C69" s="49"/>
      <c r="D69" s="50"/>
      <c r="E69" s="286"/>
      <c r="F69" s="269">
        <f t="shared" ref="F69:F132" si="12">IF($C$2-D69+1&lt;$E$2,$C$2-D69+1,$E$2)</f>
        <v>31</v>
      </c>
      <c r="G69" s="44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11">
        <f t="shared" si="10"/>
        <v>0</v>
      </c>
      <c r="T69" s="74"/>
      <c r="U69" s="313"/>
      <c r="V69" s="71"/>
      <c r="W69" s="72"/>
      <c r="X69" s="72"/>
      <c r="Y69" s="72"/>
      <c r="Z69" s="72"/>
      <c r="AA69" s="72"/>
      <c r="AB69" s="78"/>
      <c r="AC69" s="320">
        <f t="shared" ref="AC69:AC132" si="13">IF(G69="是",30,0)</f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331">
        <f t="shared" ref="AS69:AS132" si="14">IFERROR(U69/$E$2*2*H69+I69*2,0)</f>
        <v>0</v>
      </c>
      <c r="AT69" s="320">
        <f t="shared" ref="AT69:AT132" si="15">IFERROR(U69/$E$2*(J69+K69*0.2+L69+M69*0.5),0)</f>
        <v>0</v>
      </c>
      <c r="AU69" s="320">
        <f t="shared" ref="AU69:AU132" si="16">ROUND(SUM(V69:AP69)-SUM(AQ69:AT69),2)</f>
        <v>0</v>
      </c>
      <c r="AV69" s="86"/>
      <c r="AW69" s="334"/>
      <c r="AX69" s="334"/>
      <c r="AY69" s="334"/>
      <c r="AZ69" s="334"/>
      <c r="BA69" s="320">
        <f t="shared" ref="BA69:BA132" si="17">ROUND(AU69-SUM(AV69:AZ69),2)</f>
        <v>0</v>
      </c>
      <c r="BB69" s="93"/>
      <c r="BC69" s="94"/>
      <c r="BD69" s="310" t="str">
        <f t="shared" ref="BD69:BD132" si="18">IF(U69-SUM(V69:AB69)=0,"正确","错误")</f>
        <v>正确</v>
      </c>
    </row>
    <row r="70" s="1" customFormat="1" ht="33" customHeight="1" spans="1:56">
      <c r="A70" s="289">
        <f t="shared" si="11"/>
        <v>66</v>
      </c>
      <c r="B70" s="286"/>
      <c r="C70" s="49"/>
      <c r="D70" s="50"/>
      <c r="E70" s="286"/>
      <c r="F70" s="269">
        <f t="shared" si="12"/>
        <v>31</v>
      </c>
      <c r="G70" s="44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11">
        <f t="shared" si="10"/>
        <v>0</v>
      </c>
      <c r="T70" s="74"/>
      <c r="U70" s="313"/>
      <c r="V70" s="71"/>
      <c r="W70" s="72"/>
      <c r="X70" s="72"/>
      <c r="Y70" s="72"/>
      <c r="Z70" s="72"/>
      <c r="AA70" s="72"/>
      <c r="AB70" s="78"/>
      <c r="AC70" s="320">
        <f t="shared" si="13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331">
        <f t="shared" si="14"/>
        <v>0</v>
      </c>
      <c r="AT70" s="320">
        <f t="shared" si="15"/>
        <v>0</v>
      </c>
      <c r="AU70" s="320">
        <f t="shared" si="16"/>
        <v>0</v>
      </c>
      <c r="AV70" s="86"/>
      <c r="AW70" s="334"/>
      <c r="AX70" s="334"/>
      <c r="AY70" s="334"/>
      <c r="AZ70" s="334"/>
      <c r="BA70" s="320">
        <f t="shared" si="17"/>
        <v>0</v>
      </c>
      <c r="BB70" s="93"/>
      <c r="BC70" s="94"/>
      <c r="BD70" s="310" t="str">
        <f t="shared" si="18"/>
        <v>正确</v>
      </c>
    </row>
    <row r="71" s="1" customFormat="1" ht="33" customHeight="1" spans="1:56">
      <c r="A71" s="289">
        <f t="shared" si="11"/>
        <v>67</v>
      </c>
      <c r="B71" s="286"/>
      <c r="C71" s="49"/>
      <c r="D71" s="50"/>
      <c r="E71" s="286"/>
      <c r="F71" s="269">
        <f t="shared" si="12"/>
        <v>31</v>
      </c>
      <c r="G71" s="44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11">
        <f t="shared" si="10"/>
        <v>0</v>
      </c>
      <c r="T71" s="74"/>
      <c r="U71" s="313"/>
      <c r="V71" s="71"/>
      <c r="W71" s="72"/>
      <c r="X71" s="72"/>
      <c r="Y71" s="72"/>
      <c r="Z71" s="72"/>
      <c r="AA71" s="72"/>
      <c r="AB71" s="78"/>
      <c r="AC71" s="320">
        <f t="shared" si="13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331">
        <f t="shared" si="14"/>
        <v>0</v>
      </c>
      <c r="AT71" s="320">
        <f t="shared" si="15"/>
        <v>0</v>
      </c>
      <c r="AU71" s="320">
        <f t="shared" si="16"/>
        <v>0</v>
      </c>
      <c r="AV71" s="86"/>
      <c r="AW71" s="334"/>
      <c r="AX71" s="334"/>
      <c r="AY71" s="334"/>
      <c r="AZ71" s="334"/>
      <c r="BA71" s="320">
        <f t="shared" si="17"/>
        <v>0</v>
      </c>
      <c r="BB71" s="93"/>
      <c r="BC71" s="94"/>
      <c r="BD71" s="310" t="str">
        <f t="shared" si="18"/>
        <v>正确</v>
      </c>
    </row>
    <row r="72" s="1" customFormat="1" ht="33" customHeight="1" spans="1:56">
      <c r="A72" s="289">
        <f t="shared" si="11"/>
        <v>68</v>
      </c>
      <c r="B72" s="286"/>
      <c r="C72" s="49"/>
      <c r="D72" s="50"/>
      <c r="E72" s="286"/>
      <c r="F72" s="269">
        <f t="shared" si="12"/>
        <v>31</v>
      </c>
      <c r="G72" s="44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11">
        <f t="shared" si="10"/>
        <v>0</v>
      </c>
      <c r="T72" s="74"/>
      <c r="U72" s="313"/>
      <c r="V72" s="71"/>
      <c r="W72" s="72"/>
      <c r="X72" s="72"/>
      <c r="Y72" s="72"/>
      <c r="Z72" s="72"/>
      <c r="AA72" s="72"/>
      <c r="AB72" s="78"/>
      <c r="AC72" s="320">
        <f t="shared" si="13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 t="shared" si="14"/>
        <v>0</v>
      </c>
      <c r="AT72" s="320">
        <f t="shared" si="15"/>
        <v>0</v>
      </c>
      <c r="AU72" s="320">
        <f t="shared" si="16"/>
        <v>0</v>
      </c>
      <c r="AV72" s="86"/>
      <c r="AW72" s="334"/>
      <c r="AX72" s="334"/>
      <c r="AY72" s="334"/>
      <c r="AZ72" s="334"/>
      <c r="BA72" s="320">
        <f t="shared" si="17"/>
        <v>0</v>
      </c>
      <c r="BB72" s="93"/>
      <c r="BC72" s="94"/>
      <c r="BD72" s="310" t="str">
        <f t="shared" si="18"/>
        <v>正确</v>
      </c>
    </row>
    <row r="73" s="1" customFormat="1" ht="33" customHeight="1" spans="1:56">
      <c r="A73" s="289">
        <f t="shared" si="11"/>
        <v>69</v>
      </c>
      <c r="B73" s="286"/>
      <c r="C73" s="49"/>
      <c r="D73" s="50"/>
      <c r="E73" s="286"/>
      <c r="F73" s="269">
        <f t="shared" si="12"/>
        <v>31</v>
      </c>
      <c r="G73" s="44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11">
        <f t="shared" si="10"/>
        <v>0</v>
      </c>
      <c r="T73" s="74"/>
      <c r="U73" s="313"/>
      <c r="V73" s="71"/>
      <c r="W73" s="72"/>
      <c r="X73" s="72"/>
      <c r="Y73" s="72"/>
      <c r="Z73" s="72"/>
      <c r="AA73" s="72"/>
      <c r="AB73" s="78"/>
      <c r="AC73" s="320">
        <f t="shared" si="13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331">
        <f t="shared" si="14"/>
        <v>0</v>
      </c>
      <c r="AT73" s="320">
        <f t="shared" si="15"/>
        <v>0</v>
      </c>
      <c r="AU73" s="320">
        <f t="shared" si="16"/>
        <v>0</v>
      </c>
      <c r="AV73" s="86"/>
      <c r="AW73" s="334"/>
      <c r="AX73" s="334"/>
      <c r="AY73" s="334"/>
      <c r="AZ73" s="334"/>
      <c r="BA73" s="320">
        <f t="shared" si="17"/>
        <v>0</v>
      </c>
      <c r="BB73" s="93"/>
      <c r="BC73" s="94"/>
      <c r="BD73" s="310" t="str">
        <f t="shared" si="18"/>
        <v>正确</v>
      </c>
    </row>
    <row r="74" s="1" customFormat="1" ht="33" customHeight="1" spans="1:56">
      <c r="A74" s="289">
        <f t="shared" si="11"/>
        <v>70</v>
      </c>
      <c r="B74" s="286"/>
      <c r="C74" s="49"/>
      <c r="D74" s="50"/>
      <c r="E74" s="286"/>
      <c r="F74" s="269">
        <f t="shared" si="12"/>
        <v>31</v>
      </c>
      <c r="G74" s="44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311">
        <f t="shared" ref="S74:S137" si="19">P74+Q74-R74</f>
        <v>0</v>
      </c>
      <c r="T74" s="74"/>
      <c r="U74" s="313"/>
      <c r="V74" s="71"/>
      <c r="W74" s="72"/>
      <c r="X74" s="72"/>
      <c r="Y74" s="72"/>
      <c r="Z74" s="72"/>
      <c r="AA74" s="72"/>
      <c r="AB74" s="78"/>
      <c r="AC74" s="320">
        <f t="shared" si="13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331">
        <f t="shared" si="14"/>
        <v>0</v>
      </c>
      <c r="AT74" s="320">
        <f t="shared" si="15"/>
        <v>0</v>
      </c>
      <c r="AU74" s="320">
        <f t="shared" si="16"/>
        <v>0</v>
      </c>
      <c r="AV74" s="86"/>
      <c r="AW74" s="334"/>
      <c r="AX74" s="334"/>
      <c r="AY74" s="334"/>
      <c r="AZ74" s="334"/>
      <c r="BA74" s="320">
        <f t="shared" si="17"/>
        <v>0</v>
      </c>
      <c r="BB74" s="93"/>
      <c r="BC74" s="94"/>
      <c r="BD74" s="310" t="str">
        <f t="shared" si="18"/>
        <v>正确</v>
      </c>
    </row>
    <row r="75" s="1" customFormat="1" ht="33" customHeight="1" spans="1:56">
      <c r="A75" s="289">
        <f t="shared" si="11"/>
        <v>71</v>
      </c>
      <c r="B75" s="286"/>
      <c r="C75" s="49"/>
      <c r="D75" s="50"/>
      <c r="E75" s="286"/>
      <c r="F75" s="269">
        <f t="shared" si="12"/>
        <v>31</v>
      </c>
      <c r="G75" s="44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311">
        <f t="shared" si="19"/>
        <v>0</v>
      </c>
      <c r="T75" s="74"/>
      <c r="U75" s="313"/>
      <c r="V75" s="71"/>
      <c r="W75" s="72"/>
      <c r="X75" s="72"/>
      <c r="Y75" s="72"/>
      <c r="Z75" s="72"/>
      <c r="AA75" s="72"/>
      <c r="AB75" s="78"/>
      <c r="AC75" s="320">
        <f t="shared" si="13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 t="shared" si="14"/>
        <v>0</v>
      </c>
      <c r="AT75" s="320">
        <f t="shared" si="15"/>
        <v>0</v>
      </c>
      <c r="AU75" s="320">
        <f t="shared" si="16"/>
        <v>0</v>
      </c>
      <c r="AV75" s="86"/>
      <c r="AW75" s="334"/>
      <c r="AX75" s="334"/>
      <c r="AY75" s="334"/>
      <c r="AZ75" s="334"/>
      <c r="BA75" s="320">
        <f t="shared" si="17"/>
        <v>0</v>
      </c>
      <c r="BB75" s="93"/>
      <c r="BC75" s="94"/>
      <c r="BD75" s="310" t="str">
        <f t="shared" si="18"/>
        <v>正确</v>
      </c>
    </row>
    <row r="76" s="1" customFormat="1" ht="33" customHeight="1" spans="1:56">
      <c r="A76" s="289">
        <f t="shared" si="11"/>
        <v>72</v>
      </c>
      <c r="B76" s="286"/>
      <c r="C76" s="49"/>
      <c r="D76" s="50"/>
      <c r="E76" s="286"/>
      <c r="F76" s="269">
        <f t="shared" si="12"/>
        <v>31</v>
      </c>
      <c r="G76" s="44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11">
        <f t="shared" si="19"/>
        <v>0</v>
      </c>
      <c r="T76" s="74"/>
      <c r="U76" s="313"/>
      <c r="V76" s="71"/>
      <c r="W76" s="72"/>
      <c r="X76" s="72"/>
      <c r="Y76" s="72"/>
      <c r="Z76" s="72"/>
      <c r="AA76" s="72"/>
      <c r="AB76" s="78"/>
      <c r="AC76" s="320">
        <f t="shared" si="13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f t="shared" si="14"/>
        <v>0</v>
      </c>
      <c r="AT76" s="320">
        <f t="shared" si="15"/>
        <v>0</v>
      </c>
      <c r="AU76" s="320">
        <f t="shared" si="16"/>
        <v>0</v>
      </c>
      <c r="AV76" s="86"/>
      <c r="AW76" s="334"/>
      <c r="AX76" s="334"/>
      <c r="AY76" s="334"/>
      <c r="AZ76" s="334"/>
      <c r="BA76" s="320">
        <f t="shared" si="17"/>
        <v>0</v>
      </c>
      <c r="BB76" s="93"/>
      <c r="BC76" s="94"/>
      <c r="BD76" s="310" t="str">
        <f t="shared" si="18"/>
        <v>正确</v>
      </c>
    </row>
    <row r="77" s="1" customFormat="1" ht="33" customHeight="1" spans="1:56">
      <c r="A77" s="289">
        <f t="shared" si="11"/>
        <v>73</v>
      </c>
      <c r="B77" s="286"/>
      <c r="C77" s="49"/>
      <c r="D77" s="50"/>
      <c r="E77" s="286"/>
      <c r="F77" s="269">
        <f t="shared" si="12"/>
        <v>31</v>
      </c>
      <c r="G77" s="44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11">
        <f t="shared" si="19"/>
        <v>0</v>
      </c>
      <c r="T77" s="74"/>
      <c r="U77" s="313"/>
      <c r="V77" s="71"/>
      <c r="W77" s="72"/>
      <c r="X77" s="72"/>
      <c r="Y77" s="72"/>
      <c r="Z77" s="72"/>
      <c r="AA77" s="72"/>
      <c r="AB77" s="78"/>
      <c r="AC77" s="320">
        <f t="shared" si="13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si="14"/>
        <v>0</v>
      </c>
      <c r="AT77" s="320">
        <f t="shared" si="15"/>
        <v>0</v>
      </c>
      <c r="AU77" s="320">
        <f t="shared" si="16"/>
        <v>0</v>
      </c>
      <c r="AV77" s="86"/>
      <c r="AW77" s="334"/>
      <c r="AX77" s="334"/>
      <c r="AY77" s="334"/>
      <c r="AZ77" s="334"/>
      <c r="BA77" s="320">
        <f t="shared" si="17"/>
        <v>0</v>
      </c>
      <c r="BB77" s="93"/>
      <c r="BC77" s="94"/>
      <c r="BD77" s="310" t="str">
        <f t="shared" si="18"/>
        <v>正确</v>
      </c>
    </row>
    <row r="78" s="1" customFormat="1" ht="33" customHeight="1" spans="1:56">
      <c r="A78" s="289">
        <f t="shared" si="11"/>
        <v>74</v>
      </c>
      <c r="B78" s="286"/>
      <c r="C78" s="49"/>
      <c r="D78" s="50"/>
      <c r="E78" s="286"/>
      <c r="F78" s="269">
        <f t="shared" si="12"/>
        <v>31</v>
      </c>
      <c r="G78" s="44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11">
        <f t="shared" si="19"/>
        <v>0</v>
      </c>
      <c r="T78" s="74"/>
      <c r="U78" s="313"/>
      <c r="V78" s="71"/>
      <c r="W78" s="72"/>
      <c r="X78" s="72"/>
      <c r="Y78" s="72"/>
      <c r="Z78" s="72"/>
      <c r="AA78" s="72"/>
      <c r="AB78" s="78"/>
      <c r="AC78" s="320">
        <f t="shared" si="13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14"/>
        <v>0</v>
      </c>
      <c r="AT78" s="320">
        <f t="shared" si="15"/>
        <v>0</v>
      </c>
      <c r="AU78" s="320">
        <f t="shared" si="16"/>
        <v>0</v>
      </c>
      <c r="AV78" s="86"/>
      <c r="AW78" s="334"/>
      <c r="AX78" s="334"/>
      <c r="AY78" s="334"/>
      <c r="AZ78" s="334"/>
      <c r="BA78" s="320">
        <f t="shared" si="17"/>
        <v>0</v>
      </c>
      <c r="BB78" s="93"/>
      <c r="BC78" s="94"/>
      <c r="BD78" s="310" t="str">
        <f t="shared" si="18"/>
        <v>正确</v>
      </c>
    </row>
    <row r="79" s="1" customFormat="1" ht="33" customHeight="1" spans="1:56">
      <c r="A79" s="289">
        <f t="shared" si="11"/>
        <v>75</v>
      </c>
      <c r="B79" s="286"/>
      <c r="C79" s="49"/>
      <c r="D79" s="50"/>
      <c r="E79" s="286"/>
      <c r="F79" s="269">
        <f t="shared" si="12"/>
        <v>31</v>
      </c>
      <c r="G79" s="44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11">
        <f t="shared" si="19"/>
        <v>0</v>
      </c>
      <c r="T79" s="74"/>
      <c r="U79" s="313"/>
      <c r="V79" s="71"/>
      <c r="W79" s="72"/>
      <c r="X79" s="72"/>
      <c r="Y79" s="72"/>
      <c r="Z79" s="72"/>
      <c r="AA79" s="72"/>
      <c r="AB79" s="78"/>
      <c r="AC79" s="320">
        <f t="shared" si="13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14"/>
        <v>0</v>
      </c>
      <c r="AT79" s="320">
        <f t="shared" si="15"/>
        <v>0</v>
      </c>
      <c r="AU79" s="320">
        <f t="shared" si="16"/>
        <v>0</v>
      </c>
      <c r="AV79" s="86"/>
      <c r="AW79" s="334"/>
      <c r="AX79" s="334"/>
      <c r="AY79" s="334"/>
      <c r="AZ79" s="334"/>
      <c r="BA79" s="320">
        <f t="shared" si="17"/>
        <v>0</v>
      </c>
      <c r="BB79" s="93"/>
      <c r="BC79" s="94"/>
      <c r="BD79" s="310" t="str">
        <f t="shared" si="18"/>
        <v>正确</v>
      </c>
    </row>
    <row r="80" s="1" customFormat="1" ht="33" customHeight="1" spans="1:56">
      <c r="A80" s="289">
        <f t="shared" si="11"/>
        <v>76</v>
      </c>
      <c r="B80" s="286"/>
      <c r="C80" s="49"/>
      <c r="D80" s="50"/>
      <c r="E80" s="286"/>
      <c r="F80" s="269">
        <f t="shared" si="12"/>
        <v>31</v>
      </c>
      <c r="G80" s="44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11">
        <f t="shared" si="19"/>
        <v>0</v>
      </c>
      <c r="T80" s="74"/>
      <c r="U80" s="313"/>
      <c r="V80" s="71"/>
      <c r="W80" s="72"/>
      <c r="X80" s="72"/>
      <c r="Y80" s="72"/>
      <c r="Z80" s="72"/>
      <c r="AA80" s="72"/>
      <c r="AB80" s="78"/>
      <c r="AC80" s="320">
        <f t="shared" si="13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14"/>
        <v>0</v>
      </c>
      <c r="AT80" s="320">
        <f t="shared" si="15"/>
        <v>0</v>
      </c>
      <c r="AU80" s="320">
        <f t="shared" si="16"/>
        <v>0</v>
      </c>
      <c r="AV80" s="86"/>
      <c r="AW80" s="334"/>
      <c r="AX80" s="334"/>
      <c r="AY80" s="334"/>
      <c r="AZ80" s="334"/>
      <c r="BA80" s="320">
        <f t="shared" si="17"/>
        <v>0</v>
      </c>
      <c r="BB80" s="93"/>
      <c r="BC80" s="94"/>
      <c r="BD80" s="310" t="str">
        <f t="shared" si="18"/>
        <v>正确</v>
      </c>
    </row>
    <row r="81" s="1" customFormat="1" ht="33" customHeight="1" spans="1:56">
      <c r="A81" s="289">
        <f t="shared" si="11"/>
        <v>77</v>
      </c>
      <c r="B81" s="286"/>
      <c r="C81" s="49"/>
      <c r="D81" s="50"/>
      <c r="E81" s="286"/>
      <c r="F81" s="269">
        <f t="shared" si="12"/>
        <v>31</v>
      </c>
      <c r="G81" s="44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11">
        <f t="shared" si="19"/>
        <v>0</v>
      </c>
      <c r="T81" s="74"/>
      <c r="U81" s="313"/>
      <c r="V81" s="71"/>
      <c r="W81" s="72"/>
      <c r="X81" s="72"/>
      <c r="Y81" s="72"/>
      <c r="Z81" s="72"/>
      <c r="AA81" s="72"/>
      <c r="AB81" s="78"/>
      <c r="AC81" s="320">
        <f t="shared" si="13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14"/>
        <v>0</v>
      </c>
      <c r="AT81" s="320">
        <f t="shared" si="15"/>
        <v>0</v>
      </c>
      <c r="AU81" s="320">
        <f t="shared" si="16"/>
        <v>0</v>
      </c>
      <c r="AV81" s="86"/>
      <c r="AW81" s="334"/>
      <c r="AX81" s="334"/>
      <c r="AY81" s="334"/>
      <c r="AZ81" s="334"/>
      <c r="BA81" s="320">
        <f t="shared" si="17"/>
        <v>0</v>
      </c>
      <c r="BB81" s="93"/>
      <c r="BC81" s="94"/>
      <c r="BD81" s="310" t="str">
        <f t="shared" si="18"/>
        <v>正确</v>
      </c>
    </row>
    <row r="82" s="1" customFormat="1" ht="33" customHeight="1" spans="1:56">
      <c r="A82" s="289">
        <f t="shared" si="11"/>
        <v>78</v>
      </c>
      <c r="B82" s="286"/>
      <c r="C82" s="49"/>
      <c r="D82" s="50"/>
      <c r="E82" s="286"/>
      <c r="F82" s="269">
        <f t="shared" si="12"/>
        <v>31</v>
      </c>
      <c r="G82" s="44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11">
        <f t="shared" si="19"/>
        <v>0</v>
      </c>
      <c r="T82" s="74"/>
      <c r="U82" s="313"/>
      <c r="V82" s="71"/>
      <c r="W82" s="72"/>
      <c r="X82" s="72"/>
      <c r="Y82" s="72"/>
      <c r="Z82" s="72"/>
      <c r="AA82" s="72"/>
      <c r="AB82" s="78"/>
      <c r="AC82" s="320">
        <f t="shared" si="13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14"/>
        <v>0</v>
      </c>
      <c r="AT82" s="320">
        <f t="shared" si="15"/>
        <v>0</v>
      </c>
      <c r="AU82" s="320">
        <f t="shared" si="16"/>
        <v>0</v>
      </c>
      <c r="AV82" s="86"/>
      <c r="AW82" s="334"/>
      <c r="AX82" s="334"/>
      <c r="AY82" s="334"/>
      <c r="AZ82" s="334"/>
      <c r="BA82" s="320">
        <f t="shared" si="17"/>
        <v>0</v>
      </c>
      <c r="BB82" s="93"/>
      <c r="BC82" s="94"/>
      <c r="BD82" s="310" t="str">
        <f t="shared" si="18"/>
        <v>正确</v>
      </c>
    </row>
    <row r="83" s="1" customFormat="1" ht="33" customHeight="1" spans="1:56">
      <c r="A83" s="289">
        <f t="shared" si="11"/>
        <v>79</v>
      </c>
      <c r="B83" s="286"/>
      <c r="C83" s="49"/>
      <c r="D83" s="50"/>
      <c r="E83" s="286"/>
      <c r="F83" s="269">
        <f t="shared" si="12"/>
        <v>31</v>
      </c>
      <c r="G83" s="44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11">
        <f t="shared" si="19"/>
        <v>0</v>
      </c>
      <c r="T83" s="74"/>
      <c r="U83" s="313"/>
      <c r="V83" s="71"/>
      <c r="W83" s="72"/>
      <c r="X83" s="72"/>
      <c r="Y83" s="72"/>
      <c r="Z83" s="72"/>
      <c r="AA83" s="72"/>
      <c r="AB83" s="78"/>
      <c r="AC83" s="320">
        <f t="shared" si="13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14"/>
        <v>0</v>
      </c>
      <c r="AT83" s="320">
        <f t="shared" si="15"/>
        <v>0</v>
      </c>
      <c r="AU83" s="320">
        <f t="shared" si="16"/>
        <v>0</v>
      </c>
      <c r="AV83" s="86"/>
      <c r="AW83" s="334"/>
      <c r="AX83" s="334"/>
      <c r="AY83" s="334"/>
      <c r="AZ83" s="334"/>
      <c r="BA83" s="320">
        <f t="shared" si="17"/>
        <v>0</v>
      </c>
      <c r="BB83" s="93"/>
      <c r="BC83" s="94"/>
      <c r="BD83" s="310" t="str">
        <f t="shared" si="18"/>
        <v>正确</v>
      </c>
    </row>
    <row r="84" s="1" customFormat="1" ht="33" customHeight="1" spans="1:56">
      <c r="A84" s="289">
        <f t="shared" si="11"/>
        <v>80</v>
      </c>
      <c r="B84" s="286"/>
      <c r="C84" s="49"/>
      <c r="D84" s="50"/>
      <c r="E84" s="286"/>
      <c r="F84" s="269">
        <f t="shared" si="12"/>
        <v>31</v>
      </c>
      <c r="G84" s="44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11">
        <f t="shared" si="19"/>
        <v>0</v>
      </c>
      <c r="T84" s="74"/>
      <c r="U84" s="313"/>
      <c r="V84" s="71"/>
      <c r="W84" s="72"/>
      <c r="X84" s="72"/>
      <c r="Y84" s="72"/>
      <c r="Z84" s="72"/>
      <c r="AA84" s="72"/>
      <c r="AB84" s="78"/>
      <c r="AC84" s="320">
        <f t="shared" si="13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14"/>
        <v>0</v>
      </c>
      <c r="AT84" s="320">
        <f t="shared" si="15"/>
        <v>0</v>
      </c>
      <c r="AU84" s="320">
        <f t="shared" si="16"/>
        <v>0</v>
      </c>
      <c r="AV84" s="86"/>
      <c r="AW84" s="334"/>
      <c r="AX84" s="334"/>
      <c r="AY84" s="334"/>
      <c r="AZ84" s="334"/>
      <c r="BA84" s="320">
        <f t="shared" si="17"/>
        <v>0</v>
      </c>
      <c r="BB84" s="93"/>
      <c r="BC84" s="94"/>
      <c r="BD84" s="310" t="str">
        <f t="shared" si="18"/>
        <v>正确</v>
      </c>
    </row>
    <row r="85" s="1" customFormat="1" ht="33" customHeight="1" spans="1:56">
      <c r="A85" s="289">
        <f t="shared" si="11"/>
        <v>81</v>
      </c>
      <c r="B85" s="286"/>
      <c r="C85" s="49"/>
      <c r="D85" s="50"/>
      <c r="E85" s="286"/>
      <c r="F85" s="269">
        <f t="shared" si="12"/>
        <v>31</v>
      </c>
      <c r="G85" s="44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11">
        <f t="shared" si="19"/>
        <v>0</v>
      </c>
      <c r="T85" s="74"/>
      <c r="U85" s="313"/>
      <c r="V85" s="71"/>
      <c r="W85" s="72"/>
      <c r="X85" s="72"/>
      <c r="Y85" s="72"/>
      <c r="Z85" s="72"/>
      <c r="AA85" s="72"/>
      <c r="AB85" s="78"/>
      <c r="AC85" s="320">
        <f t="shared" si="13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14"/>
        <v>0</v>
      </c>
      <c r="AT85" s="320">
        <f t="shared" si="15"/>
        <v>0</v>
      </c>
      <c r="AU85" s="320">
        <f t="shared" si="16"/>
        <v>0</v>
      </c>
      <c r="AV85" s="86"/>
      <c r="AW85" s="334"/>
      <c r="AX85" s="334"/>
      <c r="AY85" s="334"/>
      <c r="AZ85" s="334"/>
      <c r="BA85" s="320">
        <f t="shared" si="17"/>
        <v>0</v>
      </c>
      <c r="BB85" s="93"/>
      <c r="BC85" s="94"/>
      <c r="BD85" s="310" t="str">
        <f t="shared" si="18"/>
        <v>正确</v>
      </c>
    </row>
    <row r="86" s="1" customFormat="1" ht="33" customHeight="1" spans="1:56">
      <c r="A86" s="289">
        <f t="shared" si="11"/>
        <v>82</v>
      </c>
      <c r="B86" s="286"/>
      <c r="C86" s="49"/>
      <c r="D86" s="50"/>
      <c r="E86" s="286"/>
      <c r="F86" s="269">
        <f t="shared" si="12"/>
        <v>31</v>
      </c>
      <c r="G86" s="44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311">
        <f t="shared" si="19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13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14"/>
        <v>0</v>
      </c>
      <c r="AT86" s="320">
        <f t="shared" si="15"/>
        <v>0</v>
      </c>
      <c r="AU86" s="320">
        <f t="shared" si="16"/>
        <v>0</v>
      </c>
      <c r="AV86" s="86"/>
      <c r="AW86" s="334"/>
      <c r="AX86" s="334"/>
      <c r="AY86" s="334"/>
      <c r="AZ86" s="334"/>
      <c r="BA86" s="320">
        <f t="shared" si="17"/>
        <v>0</v>
      </c>
      <c r="BB86" s="93"/>
      <c r="BC86" s="94"/>
      <c r="BD86" s="310" t="str">
        <f t="shared" si="18"/>
        <v>正确</v>
      </c>
    </row>
    <row r="87" s="1" customFormat="1" ht="33" customHeight="1" spans="1:56">
      <c r="A87" s="289">
        <f t="shared" si="11"/>
        <v>83</v>
      </c>
      <c r="B87" s="286"/>
      <c r="C87" s="49"/>
      <c r="D87" s="50"/>
      <c r="E87" s="286"/>
      <c r="F87" s="269">
        <f t="shared" si="12"/>
        <v>31</v>
      </c>
      <c r="G87" s="44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311">
        <f t="shared" si="19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13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14"/>
        <v>0</v>
      </c>
      <c r="AT87" s="320">
        <f t="shared" si="15"/>
        <v>0</v>
      </c>
      <c r="AU87" s="320">
        <f t="shared" si="16"/>
        <v>0</v>
      </c>
      <c r="AV87" s="86"/>
      <c r="AW87" s="334"/>
      <c r="AX87" s="334"/>
      <c r="AY87" s="334"/>
      <c r="AZ87" s="334"/>
      <c r="BA87" s="320">
        <f t="shared" si="17"/>
        <v>0</v>
      </c>
      <c r="BB87" s="93"/>
      <c r="BC87" s="94"/>
      <c r="BD87" s="310" t="str">
        <f t="shared" si="18"/>
        <v>正确</v>
      </c>
    </row>
    <row r="88" s="1" customFormat="1" ht="33" customHeight="1" spans="1:56">
      <c r="A88" s="289">
        <f t="shared" si="11"/>
        <v>84</v>
      </c>
      <c r="B88" s="286"/>
      <c r="C88" s="49"/>
      <c r="D88" s="50"/>
      <c r="E88" s="286"/>
      <c r="F88" s="269">
        <f t="shared" si="12"/>
        <v>31</v>
      </c>
      <c r="G88" s="44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311">
        <f t="shared" si="19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13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14"/>
        <v>0</v>
      </c>
      <c r="AT88" s="320">
        <f t="shared" si="15"/>
        <v>0</v>
      </c>
      <c r="AU88" s="320">
        <f t="shared" si="16"/>
        <v>0</v>
      </c>
      <c r="AV88" s="86"/>
      <c r="AW88" s="334"/>
      <c r="AX88" s="334"/>
      <c r="AY88" s="334"/>
      <c r="AZ88" s="334"/>
      <c r="BA88" s="320">
        <f t="shared" si="17"/>
        <v>0</v>
      </c>
      <c r="BB88" s="93"/>
      <c r="BC88" s="94"/>
      <c r="BD88" s="310" t="str">
        <f t="shared" si="18"/>
        <v>正确</v>
      </c>
    </row>
    <row r="89" s="1" customFormat="1" ht="33" customHeight="1" spans="1:56">
      <c r="A89" s="289">
        <f t="shared" si="11"/>
        <v>85</v>
      </c>
      <c r="B89" s="286"/>
      <c r="C89" s="49"/>
      <c r="D89" s="50"/>
      <c r="E89" s="286"/>
      <c r="F89" s="269">
        <f t="shared" si="12"/>
        <v>31</v>
      </c>
      <c r="G89" s="44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311">
        <f t="shared" si="19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13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14"/>
        <v>0</v>
      </c>
      <c r="AT89" s="320">
        <f t="shared" si="15"/>
        <v>0</v>
      </c>
      <c r="AU89" s="320">
        <f t="shared" si="16"/>
        <v>0</v>
      </c>
      <c r="AV89" s="86"/>
      <c r="AW89" s="334"/>
      <c r="AX89" s="334"/>
      <c r="AY89" s="334"/>
      <c r="AZ89" s="334"/>
      <c r="BA89" s="320">
        <f t="shared" si="17"/>
        <v>0</v>
      </c>
      <c r="BB89" s="93"/>
      <c r="BC89" s="94"/>
      <c r="BD89" s="310" t="str">
        <f t="shared" si="18"/>
        <v>正确</v>
      </c>
    </row>
    <row r="90" s="1" customFormat="1" ht="33" customHeight="1" spans="1:56">
      <c r="A90" s="289">
        <f t="shared" si="11"/>
        <v>86</v>
      </c>
      <c r="B90" s="286"/>
      <c r="C90" s="49"/>
      <c r="D90" s="50"/>
      <c r="E90" s="286"/>
      <c r="F90" s="269">
        <f t="shared" si="12"/>
        <v>31</v>
      </c>
      <c r="G90" s="44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311">
        <f t="shared" si="19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13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14"/>
        <v>0</v>
      </c>
      <c r="AT90" s="320">
        <f t="shared" si="15"/>
        <v>0</v>
      </c>
      <c r="AU90" s="320">
        <f t="shared" si="16"/>
        <v>0</v>
      </c>
      <c r="AV90" s="86"/>
      <c r="AW90" s="334"/>
      <c r="AX90" s="334"/>
      <c r="AY90" s="334"/>
      <c r="AZ90" s="334"/>
      <c r="BA90" s="320">
        <f t="shared" si="17"/>
        <v>0</v>
      </c>
      <c r="BB90" s="93"/>
      <c r="BC90" s="94"/>
      <c r="BD90" s="310" t="str">
        <f t="shared" si="18"/>
        <v>正确</v>
      </c>
    </row>
    <row r="91" s="1" customFormat="1" ht="33" customHeight="1" spans="1:56">
      <c r="A91" s="289">
        <f t="shared" si="11"/>
        <v>87</v>
      </c>
      <c r="B91" s="286"/>
      <c r="C91" s="49"/>
      <c r="D91" s="50"/>
      <c r="E91" s="286"/>
      <c r="F91" s="269">
        <f t="shared" si="12"/>
        <v>31</v>
      </c>
      <c r="G91" s="44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311">
        <f t="shared" si="19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13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14"/>
        <v>0</v>
      </c>
      <c r="AT91" s="320">
        <f t="shared" si="15"/>
        <v>0</v>
      </c>
      <c r="AU91" s="320">
        <f t="shared" si="16"/>
        <v>0</v>
      </c>
      <c r="AV91" s="86"/>
      <c r="AW91" s="334"/>
      <c r="AX91" s="334"/>
      <c r="AY91" s="334"/>
      <c r="AZ91" s="334"/>
      <c r="BA91" s="320">
        <f t="shared" si="17"/>
        <v>0</v>
      </c>
      <c r="BB91" s="93"/>
      <c r="BC91" s="94"/>
      <c r="BD91" s="310" t="str">
        <f t="shared" si="18"/>
        <v>正确</v>
      </c>
    </row>
    <row r="92" s="1" customFormat="1" ht="33" customHeight="1" spans="1:56">
      <c r="A92" s="289">
        <f t="shared" si="11"/>
        <v>88</v>
      </c>
      <c r="B92" s="286"/>
      <c r="C92" s="49"/>
      <c r="D92" s="50"/>
      <c r="E92" s="286"/>
      <c r="F92" s="269">
        <f t="shared" si="12"/>
        <v>31</v>
      </c>
      <c r="G92" s="44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311">
        <f t="shared" si="19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13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14"/>
        <v>0</v>
      </c>
      <c r="AT92" s="320">
        <f t="shared" si="15"/>
        <v>0</v>
      </c>
      <c r="AU92" s="320">
        <f t="shared" si="16"/>
        <v>0</v>
      </c>
      <c r="AV92" s="86"/>
      <c r="AW92" s="334"/>
      <c r="AX92" s="334"/>
      <c r="AY92" s="334"/>
      <c r="AZ92" s="334"/>
      <c r="BA92" s="320">
        <f t="shared" si="17"/>
        <v>0</v>
      </c>
      <c r="BB92" s="93"/>
      <c r="BC92" s="94"/>
      <c r="BD92" s="310" t="str">
        <f t="shared" si="18"/>
        <v>正确</v>
      </c>
    </row>
    <row r="93" s="1" customFormat="1" ht="33" customHeight="1" spans="1:56">
      <c r="A93" s="289">
        <f t="shared" si="11"/>
        <v>89</v>
      </c>
      <c r="B93" s="286"/>
      <c r="C93" s="49"/>
      <c r="D93" s="50"/>
      <c r="E93" s="286"/>
      <c r="F93" s="269">
        <f t="shared" si="12"/>
        <v>31</v>
      </c>
      <c r="G93" s="44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311">
        <f t="shared" si="19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13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14"/>
        <v>0</v>
      </c>
      <c r="AT93" s="320">
        <f t="shared" si="15"/>
        <v>0</v>
      </c>
      <c r="AU93" s="320">
        <f t="shared" si="16"/>
        <v>0</v>
      </c>
      <c r="AV93" s="86"/>
      <c r="AW93" s="334"/>
      <c r="AX93" s="334"/>
      <c r="AY93" s="334"/>
      <c r="AZ93" s="334"/>
      <c r="BA93" s="320">
        <f t="shared" si="17"/>
        <v>0</v>
      </c>
      <c r="BB93" s="93"/>
      <c r="BC93" s="94"/>
      <c r="BD93" s="310" t="str">
        <f t="shared" si="18"/>
        <v>正确</v>
      </c>
    </row>
    <row r="94" s="1" customFormat="1" ht="33" customHeight="1" spans="1:56">
      <c r="A94" s="289">
        <f t="shared" si="11"/>
        <v>90</v>
      </c>
      <c r="B94" s="286"/>
      <c r="C94" s="49"/>
      <c r="D94" s="50"/>
      <c r="E94" s="286"/>
      <c r="F94" s="269">
        <f t="shared" si="12"/>
        <v>31</v>
      </c>
      <c r="G94" s="44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311">
        <f t="shared" si="19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13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14"/>
        <v>0</v>
      </c>
      <c r="AT94" s="320">
        <f t="shared" si="15"/>
        <v>0</v>
      </c>
      <c r="AU94" s="320">
        <f t="shared" si="16"/>
        <v>0</v>
      </c>
      <c r="AV94" s="86"/>
      <c r="AW94" s="334"/>
      <c r="AX94" s="334"/>
      <c r="AY94" s="334"/>
      <c r="AZ94" s="334"/>
      <c r="BA94" s="320">
        <f t="shared" si="17"/>
        <v>0</v>
      </c>
      <c r="BB94" s="93"/>
      <c r="BC94" s="94"/>
      <c r="BD94" s="310" t="str">
        <f t="shared" si="18"/>
        <v>正确</v>
      </c>
    </row>
    <row r="95" s="1" customFormat="1" ht="33" customHeight="1" spans="1:56">
      <c r="A95" s="289">
        <f t="shared" si="11"/>
        <v>91</v>
      </c>
      <c r="B95" s="286"/>
      <c r="C95" s="49"/>
      <c r="D95" s="50"/>
      <c r="E95" s="286"/>
      <c r="F95" s="269">
        <f t="shared" si="12"/>
        <v>31</v>
      </c>
      <c r="G95" s="44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311">
        <f t="shared" si="19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13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14"/>
        <v>0</v>
      </c>
      <c r="AT95" s="320">
        <f t="shared" si="15"/>
        <v>0</v>
      </c>
      <c r="AU95" s="320">
        <f t="shared" si="16"/>
        <v>0</v>
      </c>
      <c r="AV95" s="86"/>
      <c r="AW95" s="334"/>
      <c r="AX95" s="334"/>
      <c r="AY95" s="334"/>
      <c r="AZ95" s="334"/>
      <c r="BA95" s="320">
        <f t="shared" si="17"/>
        <v>0</v>
      </c>
      <c r="BB95" s="93"/>
      <c r="BC95" s="94"/>
      <c r="BD95" s="310" t="str">
        <f t="shared" si="18"/>
        <v>正确</v>
      </c>
    </row>
    <row r="96" s="1" customFormat="1" ht="33" customHeight="1" spans="1:56">
      <c r="A96" s="289">
        <f t="shared" si="11"/>
        <v>92</v>
      </c>
      <c r="B96" s="286"/>
      <c r="C96" s="49"/>
      <c r="D96" s="50"/>
      <c r="E96" s="286"/>
      <c r="F96" s="269">
        <f t="shared" si="12"/>
        <v>31</v>
      </c>
      <c r="G96" s="44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311">
        <f t="shared" si="19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13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14"/>
        <v>0</v>
      </c>
      <c r="AT96" s="320">
        <f t="shared" si="15"/>
        <v>0</v>
      </c>
      <c r="AU96" s="320">
        <f t="shared" si="16"/>
        <v>0</v>
      </c>
      <c r="AV96" s="86"/>
      <c r="AW96" s="334"/>
      <c r="AX96" s="334"/>
      <c r="AY96" s="334"/>
      <c r="AZ96" s="334"/>
      <c r="BA96" s="320">
        <f t="shared" si="17"/>
        <v>0</v>
      </c>
      <c r="BB96" s="93"/>
      <c r="BC96" s="94"/>
      <c r="BD96" s="310" t="str">
        <f t="shared" si="18"/>
        <v>正确</v>
      </c>
    </row>
    <row r="97" s="1" customFormat="1" ht="33" customHeight="1" spans="1:56">
      <c r="A97" s="289">
        <f t="shared" si="11"/>
        <v>93</v>
      </c>
      <c r="B97" s="286"/>
      <c r="C97" s="49"/>
      <c r="D97" s="50"/>
      <c r="E97" s="286"/>
      <c r="F97" s="269">
        <f t="shared" si="12"/>
        <v>31</v>
      </c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311">
        <f t="shared" si="19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13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14"/>
        <v>0</v>
      </c>
      <c r="AT97" s="320">
        <f t="shared" si="15"/>
        <v>0</v>
      </c>
      <c r="AU97" s="320">
        <f t="shared" si="16"/>
        <v>0</v>
      </c>
      <c r="AV97" s="86"/>
      <c r="AW97" s="334"/>
      <c r="AX97" s="334"/>
      <c r="AY97" s="334"/>
      <c r="AZ97" s="334"/>
      <c r="BA97" s="320">
        <f t="shared" si="17"/>
        <v>0</v>
      </c>
      <c r="BB97" s="93"/>
      <c r="BC97" s="94"/>
      <c r="BD97" s="310" t="str">
        <f t="shared" si="18"/>
        <v>正确</v>
      </c>
    </row>
    <row r="98" s="1" customFormat="1" ht="33" customHeight="1" spans="1:56">
      <c r="A98" s="289">
        <f t="shared" si="11"/>
        <v>94</v>
      </c>
      <c r="B98" s="286"/>
      <c r="C98" s="49"/>
      <c r="D98" s="50"/>
      <c r="E98" s="286"/>
      <c r="F98" s="269">
        <f t="shared" si="12"/>
        <v>31</v>
      </c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311">
        <f t="shared" si="19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13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14"/>
        <v>0</v>
      </c>
      <c r="AT98" s="320">
        <f t="shared" si="15"/>
        <v>0</v>
      </c>
      <c r="AU98" s="320">
        <f t="shared" si="16"/>
        <v>0</v>
      </c>
      <c r="AV98" s="86"/>
      <c r="AW98" s="334"/>
      <c r="AX98" s="334"/>
      <c r="AY98" s="334"/>
      <c r="AZ98" s="334"/>
      <c r="BA98" s="320">
        <f t="shared" si="17"/>
        <v>0</v>
      </c>
      <c r="BB98" s="93"/>
      <c r="BC98" s="94"/>
      <c r="BD98" s="310" t="str">
        <f t="shared" si="18"/>
        <v>正确</v>
      </c>
    </row>
    <row r="99" s="1" customFormat="1" ht="33" customHeight="1" spans="1:56">
      <c r="A99" s="289">
        <f t="shared" si="11"/>
        <v>95</v>
      </c>
      <c r="B99" s="286"/>
      <c r="C99" s="49"/>
      <c r="D99" s="50"/>
      <c r="E99" s="286"/>
      <c r="F99" s="269">
        <f t="shared" si="12"/>
        <v>31</v>
      </c>
      <c r="G99" s="44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311">
        <f t="shared" si="19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13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14"/>
        <v>0</v>
      </c>
      <c r="AT99" s="320">
        <f t="shared" si="15"/>
        <v>0</v>
      </c>
      <c r="AU99" s="320">
        <f t="shared" si="16"/>
        <v>0</v>
      </c>
      <c r="AV99" s="86"/>
      <c r="AW99" s="334"/>
      <c r="AX99" s="334"/>
      <c r="AY99" s="334"/>
      <c r="AZ99" s="334"/>
      <c r="BA99" s="320">
        <f t="shared" si="17"/>
        <v>0</v>
      </c>
      <c r="BB99" s="93"/>
      <c r="BC99" s="94"/>
      <c r="BD99" s="310" t="str">
        <f t="shared" si="18"/>
        <v>正确</v>
      </c>
    </row>
    <row r="100" s="1" customFormat="1" ht="33" customHeight="1" spans="1:56">
      <c r="A100" s="289">
        <f t="shared" si="11"/>
        <v>96</v>
      </c>
      <c r="B100" s="286"/>
      <c r="C100" s="49"/>
      <c r="D100" s="50"/>
      <c r="E100" s="286"/>
      <c r="F100" s="269">
        <f t="shared" si="12"/>
        <v>31</v>
      </c>
      <c r="G100" s="44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311">
        <f t="shared" si="19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13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14"/>
        <v>0</v>
      </c>
      <c r="AT100" s="320">
        <f t="shared" si="15"/>
        <v>0</v>
      </c>
      <c r="AU100" s="320">
        <f t="shared" si="16"/>
        <v>0</v>
      </c>
      <c r="AV100" s="86"/>
      <c r="AW100" s="334"/>
      <c r="AX100" s="334"/>
      <c r="AY100" s="334"/>
      <c r="AZ100" s="334"/>
      <c r="BA100" s="320">
        <f t="shared" si="17"/>
        <v>0</v>
      </c>
      <c r="BB100" s="93"/>
      <c r="BC100" s="94"/>
      <c r="BD100" s="310" t="str">
        <f t="shared" si="18"/>
        <v>正确</v>
      </c>
    </row>
    <row r="101" s="1" customFormat="1" ht="33" customHeight="1" spans="1:56">
      <c r="A101" s="289">
        <f t="shared" si="11"/>
        <v>97</v>
      </c>
      <c r="B101" s="286"/>
      <c r="C101" s="49"/>
      <c r="D101" s="50"/>
      <c r="E101" s="286"/>
      <c r="F101" s="269">
        <f t="shared" si="12"/>
        <v>31</v>
      </c>
      <c r="G101" s="44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311">
        <f t="shared" si="19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13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14"/>
        <v>0</v>
      </c>
      <c r="AT101" s="320">
        <f t="shared" si="15"/>
        <v>0</v>
      </c>
      <c r="AU101" s="320">
        <f t="shared" si="16"/>
        <v>0</v>
      </c>
      <c r="AV101" s="86"/>
      <c r="AW101" s="334"/>
      <c r="AX101" s="334"/>
      <c r="AY101" s="334"/>
      <c r="AZ101" s="334"/>
      <c r="BA101" s="320">
        <f t="shared" si="17"/>
        <v>0</v>
      </c>
      <c r="BB101" s="93"/>
      <c r="BC101" s="94"/>
      <c r="BD101" s="310" t="str">
        <f t="shared" si="18"/>
        <v>正确</v>
      </c>
    </row>
    <row r="102" s="1" customFormat="1" ht="33" customHeight="1" spans="1:56">
      <c r="A102" s="289">
        <f t="shared" si="11"/>
        <v>98</v>
      </c>
      <c r="B102" s="286"/>
      <c r="C102" s="49"/>
      <c r="D102" s="50"/>
      <c r="E102" s="286"/>
      <c r="F102" s="269">
        <f t="shared" si="12"/>
        <v>31</v>
      </c>
      <c r="G102" s="44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311">
        <f t="shared" si="19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13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14"/>
        <v>0</v>
      </c>
      <c r="AT102" s="320">
        <f t="shared" si="15"/>
        <v>0</v>
      </c>
      <c r="AU102" s="320">
        <f t="shared" si="16"/>
        <v>0</v>
      </c>
      <c r="AV102" s="86"/>
      <c r="AW102" s="334"/>
      <c r="AX102" s="334"/>
      <c r="AY102" s="334"/>
      <c r="AZ102" s="334"/>
      <c r="BA102" s="320">
        <f t="shared" si="17"/>
        <v>0</v>
      </c>
      <c r="BB102" s="93"/>
      <c r="BC102" s="94"/>
      <c r="BD102" s="310" t="str">
        <f t="shared" si="18"/>
        <v>正确</v>
      </c>
    </row>
    <row r="103" s="1" customFormat="1" ht="33" customHeight="1" spans="1:56">
      <c r="A103" s="289">
        <f t="shared" si="11"/>
        <v>99</v>
      </c>
      <c r="B103" s="286"/>
      <c r="C103" s="49"/>
      <c r="D103" s="50"/>
      <c r="E103" s="286"/>
      <c r="F103" s="269">
        <f t="shared" si="12"/>
        <v>31</v>
      </c>
      <c r="G103" s="44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311">
        <f t="shared" si="19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13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14"/>
        <v>0</v>
      </c>
      <c r="AT103" s="320">
        <f t="shared" si="15"/>
        <v>0</v>
      </c>
      <c r="AU103" s="320">
        <f t="shared" si="16"/>
        <v>0</v>
      </c>
      <c r="AV103" s="86"/>
      <c r="AW103" s="334"/>
      <c r="AX103" s="334"/>
      <c r="AY103" s="334"/>
      <c r="AZ103" s="334"/>
      <c r="BA103" s="320">
        <f t="shared" si="17"/>
        <v>0</v>
      </c>
      <c r="BB103" s="93"/>
      <c r="BC103" s="94"/>
      <c r="BD103" s="310" t="str">
        <f t="shared" si="18"/>
        <v>正确</v>
      </c>
    </row>
    <row r="104" s="1" customFormat="1" ht="33" customHeight="1" spans="1:56">
      <c r="A104" s="289">
        <f t="shared" si="11"/>
        <v>100</v>
      </c>
      <c r="B104" s="286"/>
      <c r="C104" s="49"/>
      <c r="D104" s="50"/>
      <c r="E104" s="286"/>
      <c r="F104" s="269">
        <f t="shared" si="12"/>
        <v>31</v>
      </c>
      <c r="G104" s="44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311">
        <f t="shared" si="19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13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14"/>
        <v>0</v>
      </c>
      <c r="AT104" s="320">
        <f t="shared" si="15"/>
        <v>0</v>
      </c>
      <c r="AU104" s="320">
        <f t="shared" si="16"/>
        <v>0</v>
      </c>
      <c r="AV104" s="86"/>
      <c r="AW104" s="334"/>
      <c r="AX104" s="334"/>
      <c r="AY104" s="334"/>
      <c r="AZ104" s="334"/>
      <c r="BA104" s="320">
        <f t="shared" si="17"/>
        <v>0</v>
      </c>
      <c r="BB104" s="93"/>
      <c r="BC104" s="94"/>
      <c r="BD104" s="310" t="str">
        <f t="shared" si="18"/>
        <v>正确</v>
      </c>
    </row>
    <row r="105" s="1" customFormat="1" ht="33" customHeight="1" spans="1:56">
      <c r="A105" s="289">
        <f t="shared" si="11"/>
        <v>101</v>
      </c>
      <c r="B105" s="286"/>
      <c r="C105" s="49"/>
      <c r="D105" s="50"/>
      <c r="E105" s="286"/>
      <c r="F105" s="269">
        <f t="shared" si="12"/>
        <v>31</v>
      </c>
      <c r="G105" s="44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311">
        <f t="shared" si="19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13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14"/>
        <v>0</v>
      </c>
      <c r="AT105" s="320">
        <f t="shared" si="15"/>
        <v>0</v>
      </c>
      <c r="AU105" s="320">
        <f t="shared" si="16"/>
        <v>0</v>
      </c>
      <c r="AV105" s="86"/>
      <c r="AW105" s="334"/>
      <c r="AX105" s="334"/>
      <c r="AY105" s="334"/>
      <c r="AZ105" s="334"/>
      <c r="BA105" s="320">
        <f t="shared" si="17"/>
        <v>0</v>
      </c>
      <c r="BB105" s="93"/>
      <c r="BC105" s="94"/>
      <c r="BD105" s="310" t="str">
        <f t="shared" si="18"/>
        <v>正确</v>
      </c>
    </row>
    <row r="106" s="1" customFormat="1" ht="33" customHeight="1" spans="1:56">
      <c r="A106" s="289">
        <f t="shared" si="11"/>
        <v>102</v>
      </c>
      <c r="B106" s="286"/>
      <c r="C106" s="49"/>
      <c r="D106" s="50"/>
      <c r="E106" s="286"/>
      <c r="F106" s="269">
        <f t="shared" si="12"/>
        <v>31</v>
      </c>
      <c r="G106" s="44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311">
        <f t="shared" si="19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13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14"/>
        <v>0</v>
      </c>
      <c r="AT106" s="320">
        <f t="shared" si="15"/>
        <v>0</v>
      </c>
      <c r="AU106" s="320">
        <f t="shared" si="16"/>
        <v>0</v>
      </c>
      <c r="AV106" s="86"/>
      <c r="AW106" s="334"/>
      <c r="AX106" s="334"/>
      <c r="AY106" s="334"/>
      <c r="AZ106" s="334"/>
      <c r="BA106" s="320">
        <f t="shared" si="17"/>
        <v>0</v>
      </c>
      <c r="BB106" s="93"/>
      <c r="BC106" s="94"/>
      <c r="BD106" s="310" t="str">
        <f t="shared" si="18"/>
        <v>正确</v>
      </c>
    </row>
    <row r="107" s="1" customFormat="1" ht="33" customHeight="1" spans="1:56">
      <c r="A107" s="289">
        <f t="shared" si="11"/>
        <v>103</v>
      </c>
      <c r="B107" s="286"/>
      <c r="C107" s="49"/>
      <c r="D107" s="50"/>
      <c r="E107" s="286"/>
      <c r="F107" s="269">
        <f t="shared" si="12"/>
        <v>31</v>
      </c>
      <c r="G107" s="44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311">
        <f t="shared" si="19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13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14"/>
        <v>0</v>
      </c>
      <c r="AT107" s="320">
        <f t="shared" si="15"/>
        <v>0</v>
      </c>
      <c r="AU107" s="320">
        <f t="shared" si="16"/>
        <v>0</v>
      </c>
      <c r="AV107" s="86"/>
      <c r="AW107" s="334"/>
      <c r="AX107" s="334"/>
      <c r="AY107" s="334"/>
      <c r="AZ107" s="334"/>
      <c r="BA107" s="320">
        <f t="shared" si="17"/>
        <v>0</v>
      </c>
      <c r="BB107" s="93"/>
      <c r="BC107" s="94"/>
      <c r="BD107" s="310" t="str">
        <f t="shared" si="18"/>
        <v>正确</v>
      </c>
    </row>
    <row r="108" s="1" customFormat="1" ht="33" customHeight="1" spans="1:56">
      <c r="A108" s="289">
        <f t="shared" si="11"/>
        <v>104</v>
      </c>
      <c r="B108" s="286"/>
      <c r="C108" s="49"/>
      <c r="D108" s="50"/>
      <c r="E108" s="286"/>
      <c r="F108" s="269">
        <f t="shared" si="12"/>
        <v>31</v>
      </c>
      <c r="G108" s="44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311">
        <f t="shared" si="19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13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14"/>
        <v>0</v>
      </c>
      <c r="AT108" s="320">
        <f t="shared" si="15"/>
        <v>0</v>
      </c>
      <c r="AU108" s="320">
        <f t="shared" si="16"/>
        <v>0</v>
      </c>
      <c r="AV108" s="86"/>
      <c r="AW108" s="334"/>
      <c r="AX108" s="334"/>
      <c r="AY108" s="334"/>
      <c r="AZ108" s="334"/>
      <c r="BA108" s="320">
        <f t="shared" si="17"/>
        <v>0</v>
      </c>
      <c r="BB108" s="93"/>
      <c r="BC108" s="94"/>
      <c r="BD108" s="310" t="str">
        <f t="shared" si="18"/>
        <v>正确</v>
      </c>
    </row>
    <row r="109" s="1" customFormat="1" ht="33" customHeight="1" spans="1:56">
      <c r="A109" s="289">
        <f t="shared" si="11"/>
        <v>105</v>
      </c>
      <c r="B109" s="286"/>
      <c r="C109" s="49"/>
      <c r="D109" s="50"/>
      <c r="E109" s="286"/>
      <c r="F109" s="269">
        <f t="shared" si="12"/>
        <v>31</v>
      </c>
      <c r="G109" s="44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311">
        <f t="shared" si="19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13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14"/>
        <v>0</v>
      </c>
      <c r="AT109" s="320">
        <f t="shared" si="15"/>
        <v>0</v>
      </c>
      <c r="AU109" s="320">
        <f t="shared" si="16"/>
        <v>0</v>
      </c>
      <c r="AV109" s="86"/>
      <c r="AW109" s="334"/>
      <c r="AX109" s="334"/>
      <c r="AY109" s="334"/>
      <c r="AZ109" s="334"/>
      <c r="BA109" s="320">
        <f t="shared" si="17"/>
        <v>0</v>
      </c>
      <c r="BB109" s="93"/>
      <c r="BC109" s="94"/>
      <c r="BD109" s="310" t="str">
        <f t="shared" si="18"/>
        <v>正确</v>
      </c>
    </row>
    <row r="110" s="1" customFormat="1" ht="33" customHeight="1" spans="1:56">
      <c r="A110" s="289">
        <f t="shared" si="11"/>
        <v>106</v>
      </c>
      <c r="B110" s="286"/>
      <c r="C110" s="49"/>
      <c r="D110" s="50"/>
      <c r="E110" s="286"/>
      <c r="F110" s="269">
        <f t="shared" si="12"/>
        <v>31</v>
      </c>
      <c r="G110" s="44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311">
        <f t="shared" si="19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13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14"/>
        <v>0</v>
      </c>
      <c r="AT110" s="320">
        <f t="shared" si="15"/>
        <v>0</v>
      </c>
      <c r="AU110" s="320">
        <f t="shared" si="16"/>
        <v>0</v>
      </c>
      <c r="AV110" s="86"/>
      <c r="AW110" s="334"/>
      <c r="AX110" s="334"/>
      <c r="AY110" s="334"/>
      <c r="AZ110" s="334"/>
      <c r="BA110" s="320">
        <f t="shared" si="17"/>
        <v>0</v>
      </c>
      <c r="BB110" s="93"/>
      <c r="BC110" s="94"/>
      <c r="BD110" s="310" t="str">
        <f t="shared" si="18"/>
        <v>正确</v>
      </c>
    </row>
    <row r="111" s="1" customFormat="1" ht="33" customHeight="1" spans="1:56">
      <c r="A111" s="289">
        <f t="shared" si="11"/>
        <v>107</v>
      </c>
      <c r="B111" s="286"/>
      <c r="C111" s="49"/>
      <c r="D111" s="50"/>
      <c r="E111" s="286"/>
      <c r="F111" s="269">
        <f t="shared" si="12"/>
        <v>31</v>
      </c>
      <c r="G111" s="44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311">
        <f t="shared" si="19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13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14"/>
        <v>0</v>
      </c>
      <c r="AT111" s="320">
        <f t="shared" si="15"/>
        <v>0</v>
      </c>
      <c r="AU111" s="320">
        <f t="shared" si="16"/>
        <v>0</v>
      </c>
      <c r="AV111" s="86"/>
      <c r="AW111" s="334"/>
      <c r="AX111" s="334"/>
      <c r="AY111" s="334"/>
      <c r="AZ111" s="334"/>
      <c r="BA111" s="320">
        <f t="shared" si="17"/>
        <v>0</v>
      </c>
      <c r="BB111" s="93"/>
      <c r="BC111" s="94"/>
      <c r="BD111" s="310" t="str">
        <f t="shared" si="18"/>
        <v>正确</v>
      </c>
    </row>
    <row r="112" s="1" customFormat="1" ht="33" customHeight="1" spans="1:56">
      <c r="A112" s="289">
        <f t="shared" si="11"/>
        <v>108</v>
      </c>
      <c r="B112" s="286"/>
      <c r="C112" s="49"/>
      <c r="D112" s="50"/>
      <c r="E112" s="286"/>
      <c r="F112" s="269">
        <f t="shared" si="12"/>
        <v>31</v>
      </c>
      <c r="G112" s="44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311">
        <f t="shared" si="19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13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14"/>
        <v>0</v>
      </c>
      <c r="AT112" s="320">
        <f t="shared" si="15"/>
        <v>0</v>
      </c>
      <c r="AU112" s="320">
        <f t="shared" si="16"/>
        <v>0</v>
      </c>
      <c r="AV112" s="86"/>
      <c r="AW112" s="334"/>
      <c r="AX112" s="334"/>
      <c r="AY112" s="334"/>
      <c r="AZ112" s="334"/>
      <c r="BA112" s="320">
        <f t="shared" si="17"/>
        <v>0</v>
      </c>
      <c r="BB112" s="93"/>
      <c r="BC112" s="94"/>
      <c r="BD112" s="310" t="str">
        <f t="shared" si="18"/>
        <v>正确</v>
      </c>
    </row>
    <row r="113" s="1" customFormat="1" ht="33" customHeight="1" spans="1:56">
      <c r="A113" s="289">
        <f t="shared" si="11"/>
        <v>109</v>
      </c>
      <c r="B113" s="286"/>
      <c r="C113" s="49"/>
      <c r="D113" s="50"/>
      <c r="E113" s="286"/>
      <c r="F113" s="269">
        <f t="shared" si="12"/>
        <v>31</v>
      </c>
      <c r="G113" s="44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11">
        <f t="shared" si="19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13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14"/>
        <v>0</v>
      </c>
      <c r="AT113" s="320">
        <f t="shared" si="15"/>
        <v>0</v>
      </c>
      <c r="AU113" s="320">
        <f t="shared" si="16"/>
        <v>0</v>
      </c>
      <c r="AV113" s="86"/>
      <c r="AW113" s="334"/>
      <c r="AX113" s="334"/>
      <c r="AY113" s="334"/>
      <c r="AZ113" s="334"/>
      <c r="BA113" s="320">
        <f t="shared" si="17"/>
        <v>0</v>
      </c>
      <c r="BB113" s="93"/>
      <c r="BC113" s="94"/>
      <c r="BD113" s="310" t="str">
        <f t="shared" si="18"/>
        <v>正确</v>
      </c>
    </row>
    <row r="114" s="1" customFormat="1" ht="33" customHeight="1" spans="1:56">
      <c r="A114" s="289">
        <f t="shared" si="11"/>
        <v>110</v>
      </c>
      <c r="B114" s="286"/>
      <c r="C114" s="49"/>
      <c r="D114" s="50"/>
      <c r="E114" s="286"/>
      <c r="F114" s="269">
        <f t="shared" si="12"/>
        <v>31</v>
      </c>
      <c r="G114" s="44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311">
        <f t="shared" si="19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13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14"/>
        <v>0</v>
      </c>
      <c r="AT114" s="320">
        <f t="shared" si="15"/>
        <v>0</v>
      </c>
      <c r="AU114" s="320">
        <f t="shared" si="16"/>
        <v>0</v>
      </c>
      <c r="AV114" s="86"/>
      <c r="AW114" s="334"/>
      <c r="AX114" s="334"/>
      <c r="AY114" s="334"/>
      <c r="AZ114" s="334"/>
      <c r="BA114" s="320">
        <f t="shared" si="17"/>
        <v>0</v>
      </c>
      <c r="BB114" s="93"/>
      <c r="BC114" s="94"/>
      <c r="BD114" s="310" t="str">
        <f t="shared" si="18"/>
        <v>正确</v>
      </c>
    </row>
    <row r="115" s="1" customFormat="1" ht="33" customHeight="1" spans="1:56">
      <c r="A115" s="289">
        <f t="shared" si="11"/>
        <v>111</v>
      </c>
      <c r="B115" s="286"/>
      <c r="C115" s="49"/>
      <c r="D115" s="50"/>
      <c r="E115" s="286"/>
      <c r="F115" s="269">
        <f t="shared" si="12"/>
        <v>31</v>
      </c>
      <c r="G115" s="44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311">
        <f t="shared" si="19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13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14"/>
        <v>0</v>
      </c>
      <c r="AT115" s="320">
        <f t="shared" si="15"/>
        <v>0</v>
      </c>
      <c r="AU115" s="320">
        <f t="shared" si="16"/>
        <v>0</v>
      </c>
      <c r="AV115" s="86"/>
      <c r="AW115" s="334"/>
      <c r="AX115" s="334"/>
      <c r="AY115" s="334"/>
      <c r="AZ115" s="334"/>
      <c r="BA115" s="320">
        <f t="shared" si="17"/>
        <v>0</v>
      </c>
      <c r="BB115" s="93"/>
      <c r="BC115" s="94"/>
      <c r="BD115" s="310" t="str">
        <f t="shared" si="18"/>
        <v>正确</v>
      </c>
    </row>
    <row r="116" s="1" customFormat="1" ht="33" customHeight="1" spans="1:56">
      <c r="A116" s="289">
        <f t="shared" si="11"/>
        <v>112</v>
      </c>
      <c r="B116" s="286"/>
      <c r="C116" s="49"/>
      <c r="D116" s="50"/>
      <c r="E116" s="286"/>
      <c r="F116" s="269">
        <f t="shared" si="12"/>
        <v>31</v>
      </c>
      <c r="G116" s="44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311">
        <f t="shared" si="19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13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14"/>
        <v>0</v>
      </c>
      <c r="AT116" s="320">
        <f t="shared" si="15"/>
        <v>0</v>
      </c>
      <c r="AU116" s="320">
        <f t="shared" si="16"/>
        <v>0</v>
      </c>
      <c r="AV116" s="86"/>
      <c r="AW116" s="334"/>
      <c r="AX116" s="334"/>
      <c r="AY116" s="334"/>
      <c r="AZ116" s="334"/>
      <c r="BA116" s="320">
        <f t="shared" si="17"/>
        <v>0</v>
      </c>
      <c r="BB116" s="93"/>
      <c r="BC116" s="94"/>
      <c r="BD116" s="310" t="str">
        <f t="shared" si="18"/>
        <v>正确</v>
      </c>
    </row>
    <row r="117" s="1" customFormat="1" ht="33" customHeight="1" spans="1:56">
      <c r="A117" s="289">
        <f t="shared" si="11"/>
        <v>113</v>
      </c>
      <c r="B117" s="286"/>
      <c r="C117" s="49"/>
      <c r="D117" s="50"/>
      <c r="E117" s="286"/>
      <c r="F117" s="269">
        <f t="shared" si="12"/>
        <v>31</v>
      </c>
      <c r="G117" s="44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311">
        <f t="shared" si="19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13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14"/>
        <v>0</v>
      </c>
      <c r="AT117" s="320">
        <f t="shared" si="15"/>
        <v>0</v>
      </c>
      <c r="AU117" s="320">
        <f t="shared" si="16"/>
        <v>0</v>
      </c>
      <c r="AV117" s="86"/>
      <c r="AW117" s="334"/>
      <c r="AX117" s="334"/>
      <c r="AY117" s="334"/>
      <c r="AZ117" s="334"/>
      <c r="BA117" s="320">
        <f t="shared" si="17"/>
        <v>0</v>
      </c>
      <c r="BB117" s="93"/>
      <c r="BC117" s="94"/>
      <c r="BD117" s="310" t="str">
        <f t="shared" si="18"/>
        <v>正确</v>
      </c>
    </row>
    <row r="118" s="1" customFormat="1" ht="33" customHeight="1" spans="1:56">
      <c r="A118" s="289">
        <f t="shared" si="11"/>
        <v>114</v>
      </c>
      <c r="B118" s="286"/>
      <c r="C118" s="49"/>
      <c r="D118" s="50"/>
      <c r="E118" s="286"/>
      <c r="F118" s="269">
        <f t="shared" si="12"/>
        <v>31</v>
      </c>
      <c r="G118" s="44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311">
        <f t="shared" si="19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13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14"/>
        <v>0</v>
      </c>
      <c r="AT118" s="320">
        <f t="shared" si="15"/>
        <v>0</v>
      </c>
      <c r="AU118" s="320">
        <f t="shared" si="16"/>
        <v>0</v>
      </c>
      <c r="AV118" s="86"/>
      <c r="AW118" s="334"/>
      <c r="AX118" s="334"/>
      <c r="AY118" s="334"/>
      <c r="AZ118" s="334"/>
      <c r="BA118" s="320">
        <f t="shared" si="17"/>
        <v>0</v>
      </c>
      <c r="BB118" s="93"/>
      <c r="BC118" s="94"/>
      <c r="BD118" s="310" t="str">
        <f t="shared" si="18"/>
        <v>正确</v>
      </c>
    </row>
    <row r="119" s="1" customFormat="1" ht="33" customHeight="1" spans="1:56">
      <c r="A119" s="289">
        <f t="shared" si="11"/>
        <v>115</v>
      </c>
      <c r="B119" s="286"/>
      <c r="C119" s="49"/>
      <c r="D119" s="50"/>
      <c r="E119" s="286"/>
      <c r="F119" s="269">
        <f t="shared" si="12"/>
        <v>31</v>
      </c>
      <c r="G119" s="44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311">
        <f t="shared" si="19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13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14"/>
        <v>0</v>
      </c>
      <c r="AT119" s="320">
        <f t="shared" si="15"/>
        <v>0</v>
      </c>
      <c r="AU119" s="320">
        <f t="shared" si="16"/>
        <v>0</v>
      </c>
      <c r="AV119" s="86"/>
      <c r="AW119" s="334"/>
      <c r="AX119" s="334"/>
      <c r="AY119" s="334"/>
      <c r="AZ119" s="334"/>
      <c r="BA119" s="320">
        <f t="shared" si="17"/>
        <v>0</v>
      </c>
      <c r="BB119" s="93"/>
      <c r="BC119" s="94"/>
      <c r="BD119" s="310" t="str">
        <f t="shared" si="18"/>
        <v>正确</v>
      </c>
    </row>
    <row r="120" s="1" customFormat="1" ht="33" customHeight="1" spans="1:56">
      <c r="A120" s="289">
        <f t="shared" si="11"/>
        <v>116</v>
      </c>
      <c r="B120" s="286"/>
      <c r="C120" s="49"/>
      <c r="D120" s="50"/>
      <c r="E120" s="286"/>
      <c r="F120" s="269">
        <f t="shared" si="12"/>
        <v>31</v>
      </c>
      <c r="G120" s="44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311">
        <f t="shared" si="19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13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14"/>
        <v>0</v>
      </c>
      <c r="AT120" s="320">
        <f t="shared" si="15"/>
        <v>0</v>
      </c>
      <c r="AU120" s="320">
        <f t="shared" si="16"/>
        <v>0</v>
      </c>
      <c r="AV120" s="86"/>
      <c r="AW120" s="334"/>
      <c r="AX120" s="334"/>
      <c r="AY120" s="334"/>
      <c r="AZ120" s="334"/>
      <c r="BA120" s="320">
        <f t="shared" si="17"/>
        <v>0</v>
      </c>
      <c r="BB120" s="93"/>
      <c r="BC120" s="94"/>
      <c r="BD120" s="310" t="str">
        <f t="shared" si="18"/>
        <v>正确</v>
      </c>
    </row>
    <row r="121" s="1" customFormat="1" ht="33" customHeight="1" spans="1:56">
      <c r="A121" s="289">
        <f t="shared" si="11"/>
        <v>117</v>
      </c>
      <c r="B121" s="286"/>
      <c r="C121" s="49"/>
      <c r="D121" s="50"/>
      <c r="E121" s="286"/>
      <c r="F121" s="269">
        <f t="shared" si="12"/>
        <v>31</v>
      </c>
      <c r="G121" s="44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311">
        <f t="shared" si="19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13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14"/>
        <v>0</v>
      </c>
      <c r="AT121" s="320">
        <f t="shared" si="15"/>
        <v>0</v>
      </c>
      <c r="AU121" s="320">
        <f t="shared" si="16"/>
        <v>0</v>
      </c>
      <c r="AV121" s="86"/>
      <c r="AW121" s="334"/>
      <c r="AX121" s="334"/>
      <c r="AY121" s="334"/>
      <c r="AZ121" s="334"/>
      <c r="BA121" s="320">
        <f t="shared" si="17"/>
        <v>0</v>
      </c>
      <c r="BB121" s="93"/>
      <c r="BC121" s="94"/>
      <c r="BD121" s="310" t="str">
        <f t="shared" si="18"/>
        <v>正确</v>
      </c>
    </row>
    <row r="122" s="1" customFormat="1" ht="33" customHeight="1" spans="1:56">
      <c r="A122" s="289">
        <f t="shared" si="11"/>
        <v>118</v>
      </c>
      <c r="B122" s="286"/>
      <c r="C122" s="49"/>
      <c r="D122" s="50"/>
      <c r="E122" s="286"/>
      <c r="F122" s="269">
        <f t="shared" si="12"/>
        <v>31</v>
      </c>
      <c r="G122" s="44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311">
        <f t="shared" si="19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13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14"/>
        <v>0</v>
      </c>
      <c r="AT122" s="320">
        <f t="shared" si="15"/>
        <v>0</v>
      </c>
      <c r="AU122" s="320">
        <f t="shared" si="16"/>
        <v>0</v>
      </c>
      <c r="AV122" s="86"/>
      <c r="AW122" s="334"/>
      <c r="AX122" s="334"/>
      <c r="AY122" s="334"/>
      <c r="AZ122" s="334"/>
      <c r="BA122" s="320">
        <f t="shared" si="17"/>
        <v>0</v>
      </c>
      <c r="BB122" s="93"/>
      <c r="BC122" s="94"/>
      <c r="BD122" s="310" t="str">
        <f t="shared" si="18"/>
        <v>正确</v>
      </c>
    </row>
    <row r="123" s="1" customFormat="1" ht="33" customHeight="1" spans="1:56">
      <c r="A123" s="289">
        <f t="shared" si="11"/>
        <v>119</v>
      </c>
      <c r="B123" s="286"/>
      <c r="C123" s="49"/>
      <c r="D123" s="50"/>
      <c r="E123" s="286"/>
      <c r="F123" s="269">
        <f t="shared" si="12"/>
        <v>31</v>
      </c>
      <c r="G123" s="44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311">
        <f t="shared" si="19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13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14"/>
        <v>0</v>
      </c>
      <c r="AT123" s="320">
        <f t="shared" si="15"/>
        <v>0</v>
      </c>
      <c r="AU123" s="320">
        <f t="shared" si="16"/>
        <v>0</v>
      </c>
      <c r="AV123" s="86"/>
      <c r="AW123" s="334"/>
      <c r="AX123" s="334"/>
      <c r="AY123" s="334"/>
      <c r="AZ123" s="334"/>
      <c r="BA123" s="320">
        <f t="shared" si="17"/>
        <v>0</v>
      </c>
      <c r="BB123" s="93"/>
      <c r="BC123" s="94"/>
      <c r="BD123" s="310" t="str">
        <f t="shared" si="18"/>
        <v>正确</v>
      </c>
    </row>
    <row r="124" s="1" customFormat="1" ht="33" customHeight="1" spans="1:56">
      <c r="A124" s="289">
        <f t="shared" si="11"/>
        <v>120</v>
      </c>
      <c r="B124" s="286"/>
      <c r="C124" s="49"/>
      <c r="D124" s="50"/>
      <c r="E124" s="286"/>
      <c r="F124" s="269">
        <f t="shared" si="12"/>
        <v>31</v>
      </c>
      <c r="G124" s="44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311">
        <f t="shared" si="19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13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14"/>
        <v>0</v>
      </c>
      <c r="AT124" s="320">
        <f t="shared" si="15"/>
        <v>0</v>
      </c>
      <c r="AU124" s="320">
        <f t="shared" si="16"/>
        <v>0</v>
      </c>
      <c r="AV124" s="86"/>
      <c r="AW124" s="334"/>
      <c r="AX124" s="334"/>
      <c r="AY124" s="334"/>
      <c r="AZ124" s="334"/>
      <c r="BA124" s="320">
        <f t="shared" si="17"/>
        <v>0</v>
      </c>
      <c r="BB124" s="93"/>
      <c r="BC124" s="94"/>
      <c r="BD124" s="310" t="str">
        <f t="shared" si="18"/>
        <v>正确</v>
      </c>
    </row>
    <row r="125" s="1" customFormat="1" ht="33" customHeight="1" spans="1:56">
      <c r="A125" s="289">
        <f t="shared" si="11"/>
        <v>121</v>
      </c>
      <c r="B125" s="286"/>
      <c r="C125" s="49"/>
      <c r="D125" s="50"/>
      <c r="E125" s="286"/>
      <c r="F125" s="269">
        <f t="shared" si="12"/>
        <v>31</v>
      </c>
      <c r="G125" s="44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311">
        <f t="shared" si="19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13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14"/>
        <v>0</v>
      </c>
      <c r="AT125" s="320">
        <f t="shared" si="15"/>
        <v>0</v>
      </c>
      <c r="AU125" s="320">
        <f t="shared" si="16"/>
        <v>0</v>
      </c>
      <c r="AV125" s="86"/>
      <c r="AW125" s="334"/>
      <c r="AX125" s="334"/>
      <c r="AY125" s="334"/>
      <c r="AZ125" s="334"/>
      <c r="BA125" s="320">
        <f t="shared" si="17"/>
        <v>0</v>
      </c>
      <c r="BB125" s="93"/>
      <c r="BC125" s="94"/>
      <c r="BD125" s="310" t="str">
        <f t="shared" si="18"/>
        <v>正确</v>
      </c>
    </row>
    <row r="126" s="1" customFormat="1" ht="33" customHeight="1" spans="1:56">
      <c r="A126" s="289">
        <f t="shared" si="11"/>
        <v>122</v>
      </c>
      <c r="B126" s="286"/>
      <c r="C126" s="49"/>
      <c r="D126" s="50"/>
      <c r="E126" s="286"/>
      <c r="F126" s="269">
        <f t="shared" si="12"/>
        <v>31</v>
      </c>
      <c r="G126" s="44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311">
        <f t="shared" si="19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13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14"/>
        <v>0</v>
      </c>
      <c r="AT126" s="320">
        <f t="shared" si="15"/>
        <v>0</v>
      </c>
      <c r="AU126" s="320">
        <f t="shared" si="16"/>
        <v>0</v>
      </c>
      <c r="AV126" s="86"/>
      <c r="AW126" s="334"/>
      <c r="AX126" s="334"/>
      <c r="AY126" s="334"/>
      <c r="AZ126" s="334"/>
      <c r="BA126" s="320">
        <f t="shared" si="17"/>
        <v>0</v>
      </c>
      <c r="BB126" s="93"/>
      <c r="BC126" s="94"/>
      <c r="BD126" s="310" t="str">
        <f t="shared" si="18"/>
        <v>正确</v>
      </c>
    </row>
    <row r="127" s="1" customFormat="1" ht="33" customHeight="1" spans="1:56">
      <c r="A127" s="289">
        <f t="shared" si="11"/>
        <v>123</v>
      </c>
      <c r="B127" s="286"/>
      <c r="C127" s="49"/>
      <c r="D127" s="50"/>
      <c r="E127" s="286"/>
      <c r="F127" s="269">
        <f t="shared" si="12"/>
        <v>31</v>
      </c>
      <c r="G127" s="44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311">
        <f t="shared" si="19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13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14"/>
        <v>0</v>
      </c>
      <c r="AT127" s="320">
        <f t="shared" si="15"/>
        <v>0</v>
      </c>
      <c r="AU127" s="320">
        <f t="shared" si="16"/>
        <v>0</v>
      </c>
      <c r="AV127" s="86"/>
      <c r="AW127" s="334"/>
      <c r="AX127" s="334"/>
      <c r="AY127" s="334"/>
      <c r="AZ127" s="334"/>
      <c r="BA127" s="320">
        <f t="shared" si="17"/>
        <v>0</v>
      </c>
      <c r="BB127" s="93"/>
      <c r="BC127" s="94"/>
      <c r="BD127" s="310" t="str">
        <f t="shared" si="18"/>
        <v>正确</v>
      </c>
    </row>
    <row r="128" s="1" customFormat="1" ht="33" customHeight="1" spans="1:56">
      <c r="A128" s="289">
        <f t="shared" si="11"/>
        <v>124</v>
      </c>
      <c r="B128" s="286"/>
      <c r="C128" s="49"/>
      <c r="D128" s="50"/>
      <c r="E128" s="286"/>
      <c r="F128" s="269">
        <f t="shared" si="12"/>
        <v>31</v>
      </c>
      <c r="G128" s="44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311">
        <f t="shared" si="19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13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14"/>
        <v>0</v>
      </c>
      <c r="AT128" s="320">
        <f t="shared" si="15"/>
        <v>0</v>
      </c>
      <c r="AU128" s="320">
        <f t="shared" si="16"/>
        <v>0</v>
      </c>
      <c r="AV128" s="86"/>
      <c r="AW128" s="334"/>
      <c r="AX128" s="334"/>
      <c r="AY128" s="334"/>
      <c r="AZ128" s="334"/>
      <c r="BA128" s="320">
        <f t="shared" si="17"/>
        <v>0</v>
      </c>
      <c r="BB128" s="93"/>
      <c r="BC128" s="94"/>
      <c r="BD128" s="310" t="str">
        <f t="shared" si="18"/>
        <v>正确</v>
      </c>
    </row>
    <row r="129" s="1" customFormat="1" ht="33" customHeight="1" spans="1:56">
      <c r="A129" s="289">
        <f t="shared" si="11"/>
        <v>125</v>
      </c>
      <c r="B129" s="286"/>
      <c r="C129" s="49"/>
      <c r="D129" s="50"/>
      <c r="E129" s="286"/>
      <c r="F129" s="269">
        <f t="shared" si="12"/>
        <v>31</v>
      </c>
      <c r="G129" s="44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311">
        <f t="shared" si="19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13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14"/>
        <v>0</v>
      </c>
      <c r="AT129" s="320">
        <f t="shared" si="15"/>
        <v>0</v>
      </c>
      <c r="AU129" s="320">
        <f t="shared" si="16"/>
        <v>0</v>
      </c>
      <c r="AV129" s="86"/>
      <c r="AW129" s="334"/>
      <c r="AX129" s="334"/>
      <c r="AY129" s="334"/>
      <c r="AZ129" s="334"/>
      <c r="BA129" s="320">
        <f t="shared" si="17"/>
        <v>0</v>
      </c>
      <c r="BB129" s="93"/>
      <c r="BC129" s="94"/>
      <c r="BD129" s="310" t="str">
        <f t="shared" si="18"/>
        <v>正确</v>
      </c>
    </row>
    <row r="130" s="1" customFormat="1" ht="33" customHeight="1" spans="1:56">
      <c r="A130" s="289">
        <f t="shared" si="11"/>
        <v>126</v>
      </c>
      <c r="B130" s="286"/>
      <c r="C130" s="49"/>
      <c r="D130" s="50"/>
      <c r="E130" s="286"/>
      <c r="F130" s="269">
        <f t="shared" si="12"/>
        <v>31</v>
      </c>
      <c r="G130" s="44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311">
        <f t="shared" si="19"/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si="13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si="14"/>
        <v>0</v>
      </c>
      <c r="AT130" s="320">
        <f t="shared" si="15"/>
        <v>0</v>
      </c>
      <c r="AU130" s="320">
        <f t="shared" si="16"/>
        <v>0</v>
      </c>
      <c r="AV130" s="86"/>
      <c r="AW130" s="334"/>
      <c r="AX130" s="334"/>
      <c r="AY130" s="334"/>
      <c r="AZ130" s="334"/>
      <c r="BA130" s="320">
        <f t="shared" si="17"/>
        <v>0</v>
      </c>
      <c r="BB130" s="93"/>
      <c r="BC130" s="94"/>
      <c r="BD130" s="310" t="str">
        <f t="shared" si="18"/>
        <v>正确</v>
      </c>
    </row>
    <row r="131" s="1" customFormat="1" ht="33" customHeight="1" spans="1:56">
      <c r="A131" s="289">
        <f t="shared" si="11"/>
        <v>127</v>
      </c>
      <c r="B131" s="286"/>
      <c r="C131" s="49"/>
      <c r="D131" s="50"/>
      <c r="E131" s="286"/>
      <c r="F131" s="269">
        <f t="shared" si="12"/>
        <v>31</v>
      </c>
      <c r="G131" s="44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311">
        <f t="shared" si="19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13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14"/>
        <v>0</v>
      </c>
      <c r="AT131" s="320">
        <f t="shared" si="15"/>
        <v>0</v>
      </c>
      <c r="AU131" s="320">
        <f t="shared" si="16"/>
        <v>0</v>
      </c>
      <c r="AV131" s="86"/>
      <c r="AW131" s="334"/>
      <c r="AX131" s="334"/>
      <c r="AY131" s="334"/>
      <c r="AZ131" s="334"/>
      <c r="BA131" s="320">
        <f t="shared" si="17"/>
        <v>0</v>
      </c>
      <c r="BB131" s="93"/>
      <c r="BC131" s="94"/>
      <c r="BD131" s="310" t="str">
        <f t="shared" si="18"/>
        <v>正确</v>
      </c>
    </row>
    <row r="132" s="1" customFormat="1" ht="33" customHeight="1" spans="1:56">
      <c r="A132" s="289">
        <f t="shared" si="11"/>
        <v>128</v>
      </c>
      <c r="B132" s="286"/>
      <c r="C132" s="49"/>
      <c r="D132" s="50"/>
      <c r="E132" s="286"/>
      <c r="F132" s="269">
        <f t="shared" si="12"/>
        <v>31</v>
      </c>
      <c r="G132" s="44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311">
        <f t="shared" si="19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si="13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14"/>
        <v>0</v>
      </c>
      <c r="AT132" s="320">
        <f t="shared" si="15"/>
        <v>0</v>
      </c>
      <c r="AU132" s="320">
        <f t="shared" si="16"/>
        <v>0</v>
      </c>
      <c r="AV132" s="86"/>
      <c r="AW132" s="334"/>
      <c r="AX132" s="334"/>
      <c r="AY132" s="334"/>
      <c r="AZ132" s="334"/>
      <c r="BA132" s="320">
        <f t="shared" si="17"/>
        <v>0</v>
      </c>
      <c r="BB132" s="93"/>
      <c r="BC132" s="94"/>
      <c r="BD132" s="310" t="str">
        <f t="shared" si="18"/>
        <v>正确</v>
      </c>
    </row>
    <row r="133" s="1" customFormat="1" ht="33" customHeight="1" spans="1:56">
      <c r="A133" s="289">
        <f t="shared" ref="A133:A164" si="20">ROW()-4</f>
        <v>129</v>
      </c>
      <c r="B133" s="286"/>
      <c r="C133" s="49"/>
      <c r="D133" s="50"/>
      <c r="E133" s="286"/>
      <c r="F133" s="269">
        <f t="shared" ref="F133:F164" si="21">IF($C$2-D133+1&lt;$E$2,$C$2-D133+1,$E$2)</f>
        <v>31</v>
      </c>
      <c r="G133" s="44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311">
        <f t="shared" si="19"/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ref="AC133:AC164" si="22">IF(G133="是",30,0)</f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ref="AS133:AS164" si="23">IFERROR(U133/$E$2*2*H133+I133*2,0)</f>
        <v>0</v>
      </c>
      <c r="AT133" s="320">
        <f t="shared" ref="AT133:AT164" si="24">IFERROR(U133/$E$2*(J133+K133*0.2+L133+M133*0.5),0)</f>
        <v>0</v>
      </c>
      <c r="AU133" s="320">
        <f t="shared" ref="AU133:AU164" si="25">ROUND(SUM(V133:AP133)-SUM(AQ133:AT133),2)</f>
        <v>0</v>
      </c>
      <c r="AV133" s="86"/>
      <c r="AW133" s="334"/>
      <c r="AX133" s="334"/>
      <c r="AY133" s="334"/>
      <c r="AZ133" s="334"/>
      <c r="BA133" s="320">
        <f t="shared" ref="BA133:BA164" si="26">ROUND(AU133-SUM(AV133:AZ133),2)</f>
        <v>0</v>
      </c>
      <c r="BB133" s="93"/>
      <c r="BC133" s="94"/>
      <c r="BD133" s="310" t="str">
        <f t="shared" ref="BD133:BD164" si="27">IF(U133-SUM(V133:AB133)=0,"正确","错误")</f>
        <v>正确</v>
      </c>
    </row>
    <row r="134" s="1" customFormat="1" ht="33" customHeight="1" spans="1:56">
      <c r="A134" s="289">
        <f t="shared" si="20"/>
        <v>130</v>
      </c>
      <c r="B134" s="286"/>
      <c r="C134" s="49"/>
      <c r="D134" s="50"/>
      <c r="E134" s="286"/>
      <c r="F134" s="269">
        <f t="shared" si="21"/>
        <v>31</v>
      </c>
      <c r="G134" s="44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311">
        <f t="shared" si="19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22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23"/>
        <v>0</v>
      </c>
      <c r="AT134" s="320">
        <f t="shared" si="24"/>
        <v>0</v>
      </c>
      <c r="AU134" s="320">
        <f t="shared" si="25"/>
        <v>0</v>
      </c>
      <c r="AV134" s="86"/>
      <c r="AW134" s="334"/>
      <c r="AX134" s="334"/>
      <c r="AY134" s="334"/>
      <c r="AZ134" s="334"/>
      <c r="BA134" s="320">
        <f t="shared" si="26"/>
        <v>0</v>
      </c>
      <c r="BB134" s="93"/>
      <c r="BC134" s="94"/>
      <c r="BD134" s="310" t="str">
        <f t="shared" si="27"/>
        <v>正确</v>
      </c>
    </row>
    <row r="135" s="1" customFormat="1" ht="33" customHeight="1" spans="1:56">
      <c r="A135" s="289">
        <f t="shared" si="20"/>
        <v>131</v>
      </c>
      <c r="B135" s="286"/>
      <c r="C135" s="49"/>
      <c r="D135" s="50"/>
      <c r="E135" s="286"/>
      <c r="F135" s="269">
        <f t="shared" si="21"/>
        <v>31</v>
      </c>
      <c r="G135" s="44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311">
        <f t="shared" si="19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22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23"/>
        <v>0</v>
      </c>
      <c r="AT135" s="320">
        <f t="shared" si="24"/>
        <v>0</v>
      </c>
      <c r="AU135" s="320">
        <f t="shared" si="25"/>
        <v>0</v>
      </c>
      <c r="AV135" s="86"/>
      <c r="AW135" s="334"/>
      <c r="AX135" s="334"/>
      <c r="AY135" s="334"/>
      <c r="AZ135" s="334"/>
      <c r="BA135" s="320">
        <f t="shared" si="26"/>
        <v>0</v>
      </c>
      <c r="BB135" s="93"/>
      <c r="BC135" s="94"/>
      <c r="BD135" s="310" t="str">
        <f t="shared" si="27"/>
        <v>正确</v>
      </c>
    </row>
    <row r="136" s="1" customFormat="1" ht="33" customHeight="1" spans="1:56">
      <c r="A136" s="289">
        <f t="shared" si="20"/>
        <v>132</v>
      </c>
      <c r="B136" s="286"/>
      <c r="C136" s="49"/>
      <c r="D136" s="50"/>
      <c r="E136" s="286"/>
      <c r="F136" s="269">
        <f t="shared" si="21"/>
        <v>31</v>
      </c>
      <c r="G136" s="44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311">
        <f t="shared" si="19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22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23"/>
        <v>0</v>
      </c>
      <c r="AT136" s="320">
        <f t="shared" si="24"/>
        <v>0</v>
      </c>
      <c r="AU136" s="320">
        <f t="shared" si="25"/>
        <v>0</v>
      </c>
      <c r="AV136" s="86"/>
      <c r="AW136" s="334"/>
      <c r="AX136" s="334"/>
      <c r="AY136" s="334"/>
      <c r="AZ136" s="334"/>
      <c r="BA136" s="320">
        <f t="shared" si="26"/>
        <v>0</v>
      </c>
      <c r="BB136" s="93"/>
      <c r="BC136" s="94"/>
      <c r="BD136" s="310" t="str">
        <f t="shared" si="27"/>
        <v>正确</v>
      </c>
    </row>
    <row r="137" s="1" customFormat="1" ht="33" customHeight="1" spans="1:56">
      <c r="A137" s="289">
        <f t="shared" si="20"/>
        <v>133</v>
      </c>
      <c r="B137" s="286"/>
      <c r="C137" s="49"/>
      <c r="D137" s="50"/>
      <c r="E137" s="286"/>
      <c r="F137" s="269">
        <f t="shared" si="21"/>
        <v>31</v>
      </c>
      <c r="G137" s="44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311">
        <f t="shared" si="19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22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23"/>
        <v>0</v>
      </c>
      <c r="AT137" s="320">
        <f t="shared" si="24"/>
        <v>0</v>
      </c>
      <c r="AU137" s="320">
        <f t="shared" si="25"/>
        <v>0</v>
      </c>
      <c r="AV137" s="86"/>
      <c r="AW137" s="334"/>
      <c r="AX137" s="334"/>
      <c r="AY137" s="334"/>
      <c r="AZ137" s="334"/>
      <c r="BA137" s="320">
        <f t="shared" si="26"/>
        <v>0</v>
      </c>
      <c r="BB137" s="93"/>
      <c r="BC137" s="94"/>
      <c r="BD137" s="310" t="str">
        <f t="shared" si="27"/>
        <v>正确</v>
      </c>
    </row>
    <row r="138" s="1" customFormat="1" ht="33" customHeight="1" spans="1:56">
      <c r="A138" s="289">
        <f t="shared" si="20"/>
        <v>134</v>
      </c>
      <c r="B138" s="286"/>
      <c r="C138" s="49"/>
      <c r="D138" s="50"/>
      <c r="E138" s="286"/>
      <c r="F138" s="269">
        <f t="shared" si="21"/>
        <v>31</v>
      </c>
      <c r="G138" s="44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311">
        <f t="shared" ref="S138:S164" si="28">P138+Q138-R138</f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22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23"/>
        <v>0</v>
      </c>
      <c r="AT138" s="320">
        <f t="shared" si="24"/>
        <v>0</v>
      </c>
      <c r="AU138" s="320">
        <f t="shared" si="25"/>
        <v>0</v>
      </c>
      <c r="AV138" s="86"/>
      <c r="AW138" s="334"/>
      <c r="AX138" s="334"/>
      <c r="AY138" s="334"/>
      <c r="AZ138" s="334"/>
      <c r="BA138" s="320">
        <f t="shared" si="26"/>
        <v>0</v>
      </c>
      <c r="BB138" s="93"/>
      <c r="BC138" s="94"/>
      <c r="BD138" s="310" t="str">
        <f t="shared" si="27"/>
        <v>正确</v>
      </c>
    </row>
    <row r="139" s="1" customFormat="1" ht="33" customHeight="1" spans="1:56">
      <c r="A139" s="289">
        <f t="shared" si="20"/>
        <v>135</v>
      </c>
      <c r="B139" s="286"/>
      <c r="C139" s="49"/>
      <c r="D139" s="50"/>
      <c r="E139" s="286"/>
      <c r="F139" s="269">
        <f t="shared" si="21"/>
        <v>31</v>
      </c>
      <c r="G139" s="44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311">
        <f t="shared" si="28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22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23"/>
        <v>0</v>
      </c>
      <c r="AT139" s="320">
        <f t="shared" si="24"/>
        <v>0</v>
      </c>
      <c r="AU139" s="320">
        <f t="shared" si="25"/>
        <v>0</v>
      </c>
      <c r="AV139" s="86"/>
      <c r="AW139" s="334"/>
      <c r="AX139" s="334"/>
      <c r="AY139" s="334"/>
      <c r="AZ139" s="334"/>
      <c r="BA139" s="320">
        <f t="shared" si="26"/>
        <v>0</v>
      </c>
      <c r="BB139" s="93"/>
      <c r="BC139" s="94"/>
      <c r="BD139" s="310" t="str">
        <f t="shared" si="27"/>
        <v>正确</v>
      </c>
    </row>
    <row r="140" s="1" customFormat="1" ht="33" customHeight="1" spans="1:56">
      <c r="A140" s="289">
        <f t="shared" si="20"/>
        <v>136</v>
      </c>
      <c r="B140" s="286"/>
      <c r="C140" s="49"/>
      <c r="D140" s="50"/>
      <c r="E140" s="286"/>
      <c r="F140" s="269">
        <f t="shared" si="21"/>
        <v>31</v>
      </c>
      <c r="G140" s="44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311">
        <f t="shared" si="28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22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23"/>
        <v>0</v>
      </c>
      <c r="AT140" s="320">
        <f t="shared" si="24"/>
        <v>0</v>
      </c>
      <c r="AU140" s="320">
        <f t="shared" si="25"/>
        <v>0</v>
      </c>
      <c r="AV140" s="86"/>
      <c r="AW140" s="334"/>
      <c r="AX140" s="334"/>
      <c r="AY140" s="334"/>
      <c r="AZ140" s="334"/>
      <c r="BA140" s="320">
        <f t="shared" si="26"/>
        <v>0</v>
      </c>
      <c r="BB140" s="93"/>
      <c r="BC140" s="94"/>
      <c r="BD140" s="310" t="str">
        <f t="shared" si="27"/>
        <v>正确</v>
      </c>
    </row>
    <row r="141" s="1" customFormat="1" ht="33" customHeight="1" spans="1:56">
      <c r="A141" s="289">
        <f t="shared" si="20"/>
        <v>137</v>
      </c>
      <c r="B141" s="286"/>
      <c r="C141" s="49"/>
      <c r="D141" s="50"/>
      <c r="E141" s="286"/>
      <c r="F141" s="269">
        <f t="shared" si="21"/>
        <v>31</v>
      </c>
      <c r="G141" s="44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311">
        <f t="shared" si="28"/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si="22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si="23"/>
        <v>0</v>
      </c>
      <c r="AT141" s="320">
        <f t="shared" si="24"/>
        <v>0</v>
      </c>
      <c r="AU141" s="320">
        <f t="shared" si="25"/>
        <v>0</v>
      </c>
      <c r="AV141" s="86"/>
      <c r="AW141" s="334"/>
      <c r="AX141" s="334"/>
      <c r="AY141" s="334"/>
      <c r="AZ141" s="334"/>
      <c r="BA141" s="320">
        <f t="shared" si="26"/>
        <v>0</v>
      </c>
      <c r="BB141" s="93"/>
      <c r="BC141" s="94"/>
      <c r="BD141" s="310" t="str">
        <f t="shared" si="27"/>
        <v>正确</v>
      </c>
    </row>
    <row r="142" s="1" customFormat="1" ht="33" customHeight="1" spans="1:56">
      <c r="A142" s="289">
        <f t="shared" si="20"/>
        <v>138</v>
      </c>
      <c r="B142" s="286"/>
      <c r="C142" s="49"/>
      <c r="D142" s="50"/>
      <c r="E142" s="286"/>
      <c r="F142" s="269">
        <f t="shared" si="21"/>
        <v>31</v>
      </c>
      <c r="G142" s="44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311">
        <f t="shared" si="28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22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23"/>
        <v>0</v>
      </c>
      <c r="AT142" s="320">
        <f t="shared" si="24"/>
        <v>0</v>
      </c>
      <c r="AU142" s="320">
        <f t="shared" si="25"/>
        <v>0</v>
      </c>
      <c r="AV142" s="86"/>
      <c r="AW142" s="334"/>
      <c r="AX142" s="334"/>
      <c r="AY142" s="334"/>
      <c r="AZ142" s="334"/>
      <c r="BA142" s="320">
        <f t="shared" si="26"/>
        <v>0</v>
      </c>
      <c r="BB142" s="93"/>
      <c r="BC142" s="94"/>
      <c r="BD142" s="310" t="str">
        <f t="shared" si="27"/>
        <v>正确</v>
      </c>
    </row>
    <row r="143" s="1" customFormat="1" ht="33" customHeight="1" spans="1:56">
      <c r="A143" s="289">
        <f t="shared" si="20"/>
        <v>139</v>
      </c>
      <c r="B143" s="286"/>
      <c r="C143" s="49"/>
      <c r="D143" s="50"/>
      <c r="E143" s="286"/>
      <c r="F143" s="269">
        <f t="shared" si="21"/>
        <v>31</v>
      </c>
      <c r="G143" s="44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311">
        <f t="shared" si="28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22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23"/>
        <v>0</v>
      </c>
      <c r="AT143" s="320">
        <f t="shared" si="24"/>
        <v>0</v>
      </c>
      <c r="AU143" s="320">
        <f t="shared" si="25"/>
        <v>0</v>
      </c>
      <c r="AV143" s="86"/>
      <c r="AW143" s="334"/>
      <c r="AX143" s="334"/>
      <c r="AY143" s="334"/>
      <c r="AZ143" s="334"/>
      <c r="BA143" s="320">
        <f t="shared" si="26"/>
        <v>0</v>
      </c>
      <c r="BB143" s="93"/>
      <c r="BC143" s="94"/>
      <c r="BD143" s="310" t="str">
        <f t="shared" si="27"/>
        <v>正确</v>
      </c>
    </row>
    <row r="144" s="1" customFormat="1" ht="33" customHeight="1" spans="1:56">
      <c r="A144" s="289">
        <f t="shared" si="20"/>
        <v>140</v>
      </c>
      <c r="B144" s="286"/>
      <c r="C144" s="49"/>
      <c r="D144" s="50"/>
      <c r="E144" s="286"/>
      <c r="F144" s="269">
        <f t="shared" si="21"/>
        <v>31</v>
      </c>
      <c r="G144" s="44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311">
        <f t="shared" si="28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22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23"/>
        <v>0</v>
      </c>
      <c r="AT144" s="320">
        <f t="shared" si="24"/>
        <v>0</v>
      </c>
      <c r="AU144" s="320">
        <f t="shared" si="25"/>
        <v>0</v>
      </c>
      <c r="AV144" s="86"/>
      <c r="AW144" s="334"/>
      <c r="AX144" s="334"/>
      <c r="AY144" s="334"/>
      <c r="AZ144" s="334"/>
      <c r="BA144" s="320">
        <f t="shared" si="26"/>
        <v>0</v>
      </c>
      <c r="BB144" s="93"/>
      <c r="BC144" s="94"/>
      <c r="BD144" s="310" t="str">
        <f t="shared" si="27"/>
        <v>正确</v>
      </c>
    </row>
    <row r="145" s="1" customFormat="1" ht="33" customHeight="1" spans="1:56">
      <c r="A145" s="289">
        <f t="shared" si="20"/>
        <v>141</v>
      </c>
      <c r="B145" s="286"/>
      <c r="C145" s="49"/>
      <c r="D145" s="50"/>
      <c r="E145" s="286"/>
      <c r="F145" s="269">
        <f t="shared" si="21"/>
        <v>31</v>
      </c>
      <c r="G145" s="44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311">
        <f t="shared" si="28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22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23"/>
        <v>0</v>
      </c>
      <c r="AT145" s="320">
        <f t="shared" si="24"/>
        <v>0</v>
      </c>
      <c r="AU145" s="320">
        <f t="shared" si="25"/>
        <v>0</v>
      </c>
      <c r="AV145" s="86"/>
      <c r="AW145" s="334"/>
      <c r="AX145" s="334"/>
      <c r="AY145" s="334"/>
      <c r="AZ145" s="334"/>
      <c r="BA145" s="320">
        <f t="shared" si="26"/>
        <v>0</v>
      </c>
      <c r="BB145" s="93"/>
      <c r="BC145" s="94"/>
      <c r="BD145" s="310" t="str">
        <f t="shared" si="27"/>
        <v>正确</v>
      </c>
    </row>
    <row r="146" s="1" customFormat="1" ht="33" customHeight="1" spans="1:56">
      <c r="A146" s="289">
        <f t="shared" si="20"/>
        <v>142</v>
      </c>
      <c r="B146" s="286"/>
      <c r="C146" s="49"/>
      <c r="D146" s="50"/>
      <c r="E146" s="286"/>
      <c r="F146" s="269">
        <f t="shared" si="21"/>
        <v>31</v>
      </c>
      <c r="G146" s="44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311">
        <f t="shared" si="28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22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23"/>
        <v>0</v>
      </c>
      <c r="AT146" s="320">
        <f t="shared" si="24"/>
        <v>0</v>
      </c>
      <c r="AU146" s="320">
        <f t="shared" si="25"/>
        <v>0</v>
      </c>
      <c r="AV146" s="86"/>
      <c r="AW146" s="334"/>
      <c r="AX146" s="334"/>
      <c r="AY146" s="334"/>
      <c r="AZ146" s="334"/>
      <c r="BA146" s="320">
        <f t="shared" si="26"/>
        <v>0</v>
      </c>
      <c r="BB146" s="93"/>
      <c r="BC146" s="94"/>
      <c r="BD146" s="310" t="str">
        <f t="shared" si="27"/>
        <v>正确</v>
      </c>
    </row>
    <row r="147" s="1" customFormat="1" ht="33" customHeight="1" spans="1:56">
      <c r="A147" s="289">
        <f t="shared" si="20"/>
        <v>143</v>
      </c>
      <c r="B147" s="286"/>
      <c r="C147" s="49"/>
      <c r="D147" s="50"/>
      <c r="E147" s="286"/>
      <c r="F147" s="269">
        <f t="shared" si="21"/>
        <v>31</v>
      </c>
      <c r="G147" s="44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311">
        <f t="shared" si="28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22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23"/>
        <v>0</v>
      </c>
      <c r="AT147" s="320">
        <f t="shared" si="24"/>
        <v>0</v>
      </c>
      <c r="AU147" s="320">
        <f t="shared" si="25"/>
        <v>0</v>
      </c>
      <c r="AV147" s="86"/>
      <c r="AW147" s="334"/>
      <c r="AX147" s="334"/>
      <c r="AY147" s="334"/>
      <c r="AZ147" s="334"/>
      <c r="BA147" s="320">
        <f t="shared" si="26"/>
        <v>0</v>
      </c>
      <c r="BB147" s="93"/>
      <c r="BC147" s="94"/>
      <c r="BD147" s="310" t="str">
        <f t="shared" si="27"/>
        <v>正确</v>
      </c>
    </row>
    <row r="148" s="1" customFormat="1" ht="33" customHeight="1" spans="1:56">
      <c r="A148" s="289">
        <f t="shared" si="20"/>
        <v>144</v>
      </c>
      <c r="B148" s="286"/>
      <c r="C148" s="49"/>
      <c r="D148" s="50"/>
      <c r="E148" s="286"/>
      <c r="F148" s="269">
        <f t="shared" si="21"/>
        <v>31</v>
      </c>
      <c r="G148" s="44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311">
        <f t="shared" si="28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22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23"/>
        <v>0</v>
      </c>
      <c r="AT148" s="320">
        <f t="shared" si="24"/>
        <v>0</v>
      </c>
      <c r="AU148" s="320">
        <f t="shared" si="25"/>
        <v>0</v>
      </c>
      <c r="AV148" s="86"/>
      <c r="AW148" s="334"/>
      <c r="AX148" s="334"/>
      <c r="AY148" s="334"/>
      <c r="AZ148" s="334"/>
      <c r="BA148" s="320">
        <f t="shared" si="26"/>
        <v>0</v>
      </c>
      <c r="BB148" s="93"/>
      <c r="BC148" s="94"/>
      <c r="BD148" s="310" t="str">
        <f t="shared" si="27"/>
        <v>正确</v>
      </c>
    </row>
    <row r="149" s="1" customFormat="1" ht="33" customHeight="1" spans="1:56">
      <c r="A149" s="289">
        <f t="shared" si="20"/>
        <v>145</v>
      </c>
      <c r="B149" s="286"/>
      <c r="C149" s="49"/>
      <c r="D149" s="50"/>
      <c r="E149" s="286"/>
      <c r="F149" s="269">
        <f t="shared" si="21"/>
        <v>31</v>
      </c>
      <c r="G149" s="44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311">
        <f t="shared" si="28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22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23"/>
        <v>0</v>
      </c>
      <c r="AT149" s="320">
        <f t="shared" si="24"/>
        <v>0</v>
      </c>
      <c r="AU149" s="320">
        <f t="shared" si="25"/>
        <v>0</v>
      </c>
      <c r="AV149" s="86"/>
      <c r="AW149" s="334"/>
      <c r="AX149" s="334"/>
      <c r="AY149" s="334"/>
      <c r="AZ149" s="334"/>
      <c r="BA149" s="320">
        <f t="shared" si="26"/>
        <v>0</v>
      </c>
      <c r="BB149" s="93"/>
      <c r="BC149" s="94"/>
      <c r="BD149" s="310" t="str">
        <f t="shared" si="27"/>
        <v>正确</v>
      </c>
    </row>
    <row r="150" s="1" customFormat="1" ht="33" customHeight="1" spans="1:56">
      <c r="A150" s="289">
        <f t="shared" si="20"/>
        <v>146</v>
      </c>
      <c r="B150" s="286"/>
      <c r="C150" s="49"/>
      <c r="D150" s="50"/>
      <c r="E150" s="286"/>
      <c r="F150" s="269">
        <f t="shared" si="21"/>
        <v>31</v>
      </c>
      <c r="G150" s="44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311">
        <f t="shared" si="28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22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23"/>
        <v>0</v>
      </c>
      <c r="AT150" s="320">
        <f t="shared" si="24"/>
        <v>0</v>
      </c>
      <c r="AU150" s="320">
        <f t="shared" si="25"/>
        <v>0</v>
      </c>
      <c r="AV150" s="86"/>
      <c r="AW150" s="334"/>
      <c r="AX150" s="334"/>
      <c r="AY150" s="334"/>
      <c r="AZ150" s="334"/>
      <c r="BA150" s="320">
        <f t="shared" si="26"/>
        <v>0</v>
      </c>
      <c r="BB150" s="93"/>
      <c r="BC150" s="94"/>
      <c r="BD150" s="310" t="str">
        <f t="shared" si="27"/>
        <v>正确</v>
      </c>
    </row>
    <row r="151" s="1" customFormat="1" ht="33" customHeight="1" spans="1:56">
      <c r="A151" s="289">
        <f t="shared" si="20"/>
        <v>147</v>
      </c>
      <c r="B151" s="286"/>
      <c r="C151" s="49"/>
      <c r="D151" s="50"/>
      <c r="E151" s="286"/>
      <c r="F151" s="269">
        <f t="shared" si="21"/>
        <v>31</v>
      </c>
      <c r="G151" s="44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311">
        <f t="shared" si="28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22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23"/>
        <v>0</v>
      </c>
      <c r="AT151" s="320">
        <f t="shared" si="24"/>
        <v>0</v>
      </c>
      <c r="AU151" s="320">
        <f t="shared" si="25"/>
        <v>0</v>
      </c>
      <c r="AV151" s="86"/>
      <c r="AW151" s="334"/>
      <c r="AX151" s="334"/>
      <c r="AY151" s="334"/>
      <c r="AZ151" s="334"/>
      <c r="BA151" s="320">
        <f t="shared" si="26"/>
        <v>0</v>
      </c>
      <c r="BB151" s="93"/>
      <c r="BC151" s="94"/>
      <c r="BD151" s="310" t="str">
        <f t="shared" si="27"/>
        <v>正确</v>
      </c>
    </row>
    <row r="152" s="1" customFormat="1" ht="33" customHeight="1" spans="1:56">
      <c r="A152" s="289">
        <f t="shared" si="20"/>
        <v>148</v>
      </c>
      <c r="B152" s="286"/>
      <c r="C152" s="49"/>
      <c r="D152" s="50"/>
      <c r="E152" s="286"/>
      <c r="F152" s="269">
        <f t="shared" si="21"/>
        <v>31</v>
      </c>
      <c r="G152" s="44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311">
        <f t="shared" si="28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22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23"/>
        <v>0</v>
      </c>
      <c r="AT152" s="320">
        <f t="shared" si="24"/>
        <v>0</v>
      </c>
      <c r="AU152" s="320">
        <f t="shared" si="25"/>
        <v>0</v>
      </c>
      <c r="AV152" s="86"/>
      <c r="AW152" s="334"/>
      <c r="AX152" s="334"/>
      <c r="AY152" s="334"/>
      <c r="AZ152" s="334"/>
      <c r="BA152" s="320">
        <f t="shared" si="26"/>
        <v>0</v>
      </c>
      <c r="BB152" s="93"/>
      <c r="BC152" s="94"/>
      <c r="BD152" s="310" t="str">
        <f t="shared" si="27"/>
        <v>正确</v>
      </c>
    </row>
    <row r="153" s="1" customFormat="1" ht="33" customHeight="1" spans="1:56">
      <c r="A153" s="289">
        <f t="shared" si="20"/>
        <v>149</v>
      </c>
      <c r="B153" s="286"/>
      <c r="C153" s="49"/>
      <c r="D153" s="50"/>
      <c r="E153" s="286"/>
      <c r="F153" s="269">
        <f t="shared" si="21"/>
        <v>31</v>
      </c>
      <c r="G153" s="44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311">
        <f t="shared" si="28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22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23"/>
        <v>0</v>
      </c>
      <c r="AT153" s="320">
        <f t="shared" si="24"/>
        <v>0</v>
      </c>
      <c r="AU153" s="320">
        <f t="shared" si="25"/>
        <v>0</v>
      </c>
      <c r="AV153" s="86"/>
      <c r="AW153" s="334"/>
      <c r="AX153" s="334"/>
      <c r="AY153" s="334"/>
      <c r="AZ153" s="334"/>
      <c r="BA153" s="320">
        <f t="shared" si="26"/>
        <v>0</v>
      </c>
      <c r="BB153" s="93"/>
      <c r="BC153" s="94"/>
      <c r="BD153" s="310" t="str">
        <f t="shared" si="27"/>
        <v>正确</v>
      </c>
    </row>
    <row r="154" s="1" customFormat="1" ht="33" customHeight="1" spans="1:56">
      <c r="A154" s="289">
        <f t="shared" si="20"/>
        <v>150</v>
      </c>
      <c r="B154" s="286"/>
      <c r="C154" s="49"/>
      <c r="D154" s="50"/>
      <c r="E154" s="286"/>
      <c r="F154" s="269">
        <f t="shared" si="21"/>
        <v>31</v>
      </c>
      <c r="G154" s="44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311">
        <f t="shared" si="28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22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23"/>
        <v>0</v>
      </c>
      <c r="AT154" s="320">
        <f t="shared" si="24"/>
        <v>0</v>
      </c>
      <c r="AU154" s="320">
        <f t="shared" si="25"/>
        <v>0</v>
      </c>
      <c r="AV154" s="86"/>
      <c r="AW154" s="334"/>
      <c r="AX154" s="334"/>
      <c r="AY154" s="334"/>
      <c r="AZ154" s="334"/>
      <c r="BA154" s="320">
        <f t="shared" si="26"/>
        <v>0</v>
      </c>
      <c r="BB154" s="93"/>
      <c r="BC154" s="94"/>
      <c r="BD154" s="310" t="str">
        <f t="shared" si="27"/>
        <v>正确</v>
      </c>
    </row>
    <row r="155" s="1" customFormat="1" ht="33" customHeight="1" spans="1:56">
      <c r="A155" s="289">
        <f t="shared" si="20"/>
        <v>151</v>
      </c>
      <c r="B155" s="286"/>
      <c r="C155" s="49"/>
      <c r="D155" s="50"/>
      <c r="E155" s="286"/>
      <c r="F155" s="269">
        <f t="shared" si="21"/>
        <v>31</v>
      </c>
      <c r="G155" s="44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311">
        <f t="shared" si="28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22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23"/>
        <v>0</v>
      </c>
      <c r="AT155" s="320">
        <f t="shared" si="24"/>
        <v>0</v>
      </c>
      <c r="AU155" s="320">
        <f t="shared" si="25"/>
        <v>0</v>
      </c>
      <c r="AV155" s="86"/>
      <c r="AW155" s="334"/>
      <c r="AX155" s="334"/>
      <c r="AY155" s="334"/>
      <c r="AZ155" s="334"/>
      <c r="BA155" s="320">
        <f t="shared" si="26"/>
        <v>0</v>
      </c>
      <c r="BB155" s="93"/>
      <c r="BC155" s="94"/>
      <c r="BD155" s="310" t="str">
        <f t="shared" si="27"/>
        <v>正确</v>
      </c>
    </row>
    <row r="156" s="1" customFormat="1" ht="33" customHeight="1" spans="1:56">
      <c r="A156" s="289">
        <f t="shared" si="20"/>
        <v>152</v>
      </c>
      <c r="B156" s="286"/>
      <c r="C156" s="49"/>
      <c r="D156" s="50"/>
      <c r="E156" s="286"/>
      <c r="F156" s="269">
        <f t="shared" si="21"/>
        <v>31</v>
      </c>
      <c r="G156" s="44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311">
        <f t="shared" si="28"/>
        <v>0</v>
      </c>
      <c r="T156" s="74"/>
      <c r="U156" s="313"/>
      <c r="V156" s="71"/>
      <c r="W156" s="72"/>
      <c r="X156" s="72"/>
      <c r="Y156" s="72"/>
      <c r="Z156" s="72"/>
      <c r="AA156" s="72"/>
      <c r="AB156" s="78"/>
      <c r="AC156" s="320">
        <f t="shared" si="22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31">
        <f t="shared" si="23"/>
        <v>0</v>
      </c>
      <c r="AT156" s="320">
        <f t="shared" si="24"/>
        <v>0</v>
      </c>
      <c r="AU156" s="320">
        <f t="shared" si="25"/>
        <v>0</v>
      </c>
      <c r="AV156" s="86"/>
      <c r="AW156" s="334"/>
      <c r="AX156" s="334"/>
      <c r="AY156" s="334"/>
      <c r="AZ156" s="334"/>
      <c r="BA156" s="320">
        <f t="shared" si="26"/>
        <v>0</v>
      </c>
      <c r="BB156" s="93"/>
      <c r="BC156" s="94"/>
      <c r="BD156" s="310" t="str">
        <f t="shared" si="27"/>
        <v>正确</v>
      </c>
    </row>
    <row r="157" s="1" customFormat="1" ht="33" customHeight="1" spans="1:56">
      <c r="A157" s="289">
        <f t="shared" si="20"/>
        <v>153</v>
      </c>
      <c r="B157" s="286"/>
      <c r="C157" s="49"/>
      <c r="D157" s="50"/>
      <c r="E157" s="286"/>
      <c r="F157" s="269">
        <f t="shared" si="21"/>
        <v>31</v>
      </c>
      <c r="G157" s="44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311">
        <f t="shared" si="28"/>
        <v>0</v>
      </c>
      <c r="T157" s="74"/>
      <c r="U157" s="313"/>
      <c r="V157" s="71"/>
      <c r="W157" s="72"/>
      <c r="X157" s="72"/>
      <c r="Y157" s="72"/>
      <c r="Z157" s="72"/>
      <c r="AA157" s="72"/>
      <c r="AB157" s="78"/>
      <c r="AC157" s="320">
        <f t="shared" si="22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331">
        <f t="shared" si="23"/>
        <v>0</v>
      </c>
      <c r="AT157" s="320">
        <f t="shared" si="24"/>
        <v>0</v>
      </c>
      <c r="AU157" s="320">
        <f t="shared" si="25"/>
        <v>0</v>
      </c>
      <c r="AV157" s="86"/>
      <c r="AW157" s="334"/>
      <c r="AX157" s="334"/>
      <c r="AY157" s="334"/>
      <c r="AZ157" s="334"/>
      <c r="BA157" s="320">
        <f t="shared" si="26"/>
        <v>0</v>
      </c>
      <c r="BB157" s="93"/>
      <c r="BC157" s="94"/>
      <c r="BD157" s="310" t="str">
        <f t="shared" si="27"/>
        <v>正确</v>
      </c>
    </row>
    <row r="158" s="1" customFormat="1" ht="33" customHeight="1" spans="1:56">
      <c r="A158" s="289">
        <f t="shared" si="20"/>
        <v>154</v>
      </c>
      <c r="B158" s="286"/>
      <c r="C158" s="49"/>
      <c r="D158" s="50"/>
      <c r="E158" s="286"/>
      <c r="F158" s="269">
        <f t="shared" si="21"/>
        <v>31</v>
      </c>
      <c r="G158" s="44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311">
        <f t="shared" si="28"/>
        <v>0</v>
      </c>
      <c r="T158" s="74"/>
      <c r="U158" s="313"/>
      <c r="V158" s="71"/>
      <c r="W158" s="72"/>
      <c r="X158" s="72"/>
      <c r="Y158" s="72"/>
      <c r="Z158" s="72"/>
      <c r="AA158" s="72"/>
      <c r="AB158" s="78"/>
      <c r="AC158" s="320">
        <f t="shared" si="22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331">
        <f t="shared" si="23"/>
        <v>0</v>
      </c>
      <c r="AT158" s="320">
        <f t="shared" si="24"/>
        <v>0</v>
      </c>
      <c r="AU158" s="320">
        <f t="shared" si="25"/>
        <v>0</v>
      </c>
      <c r="AV158" s="86"/>
      <c r="AW158" s="334"/>
      <c r="AX158" s="334"/>
      <c r="AY158" s="334"/>
      <c r="AZ158" s="334"/>
      <c r="BA158" s="320">
        <f t="shared" si="26"/>
        <v>0</v>
      </c>
      <c r="BB158" s="93"/>
      <c r="BC158" s="94"/>
      <c r="BD158" s="310" t="str">
        <f t="shared" si="27"/>
        <v>正确</v>
      </c>
    </row>
    <row r="159" s="1" customFormat="1" ht="33" customHeight="1" spans="1:56">
      <c r="A159" s="289">
        <f t="shared" si="20"/>
        <v>155</v>
      </c>
      <c r="B159" s="286"/>
      <c r="C159" s="49"/>
      <c r="D159" s="50"/>
      <c r="E159" s="286"/>
      <c r="F159" s="269">
        <f t="shared" si="21"/>
        <v>31</v>
      </c>
      <c r="G159" s="44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311">
        <f t="shared" si="28"/>
        <v>0</v>
      </c>
      <c r="T159" s="74"/>
      <c r="U159" s="313"/>
      <c r="V159" s="71"/>
      <c r="W159" s="72"/>
      <c r="X159" s="72"/>
      <c r="Y159" s="72"/>
      <c r="Z159" s="72"/>
      <c r="AA159" s="72"/>
      <c r="AB159" s="78"/>
      <c r="AC159" s="320">
        <f t="shared" si="22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331">
        <f t="shared" si="23"/>
        <v>0</v>
      </c>
      <c r="AT159" s="320">
        <f t="shared" si="24"/>
        <v>0</v>
      </c>
      <c r="AU159" s="320">
        <f t="shared" si="25"/>
        <v>0</v>
      </c>
      <c r="AV159" s="86"/>
      <c r="AW159" s="334"/>
      <c r="AX159" s="334"/>
      <c r="AY159" s="334"/>
      <c r="AZ159" s="334"/>
      <c r="BA159" s="320">
        <f t="shared" si="26"/>
        <v>0</v>
      </c>
      <c r="BB159" s="93"/>
      <c r="BC159" s="94"/>
      <c r="BD159" s="310" t="str">
        <f t="shared" si="27"/>
        <v>正确</v>
      </c>
    </row>
    <row r="160" s="1" customFormat="1" ht="33" customHeight="1" spans="1:56">
      <c r="A160" s="289">
        <f t="shared" si="20"/>
        <v>156</v>
      </c>
      <c r="B160" s="286"/>
      <c r="C160" s="49"/>
      <c r="D160" s="50"/>
      <c r="E160" s="286"/>
      <c r="F160" s="269">
        <f t="shared" si="21"/>
        <v>31</v>
      </c>
      <c r="G160" s="44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311">
        <f t="shared" si="28"/>
        <v>0</v>
      </c>
      <c r="T160" s="74"/>
      <c r="U160" s="313"/>
      <c r="V160" s="71"/>
      <c r="W160" s="72"/>
      <c r="X160" s="72"/>
      <c r="Y160" s="72"/>
      <c r="Z160" s="72"/>
      <c r="AA160" s="72"/>
      <c r="AB160" s="78"/>
      <c r="AC160" s="320">
        <f t="shared" si="22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331">
        <f t="shared" si="23"/>
        <v>0</v>
      </c>
      <c r="AT160" s="320">
        <f t="shared" si="24"/>
        <v>0</v>
      </c>
      <c r="AU160" s="320">
        <f t="shared" si="25"/>
        <v>0</v>
      </c>
      <c r="AV160" s="86"/>
      <c r="AW160" s="334"/>
      <c r="AX160" s="334"/>
      <c r="AY160" s="334"/>
      <c r="AZ160" s="334"/>
      <c r="BA160" s="320">
        <f t="shared" si="26"/>
        <v>0</v>
      </c>
      <c r="BB160" s="93"/>
      <c r="BC160" s="94"/>
      <c r="BD160" s="310" t="str">
        <f t="shared" si="27"/>
        <v>正确</v>
      </c>
    </row>
    <row r="161" s="1" customFormat="1" ht="33" customHeight="1" spans="1:56">
      <c r="A161" s="289">
        <f t="shared" si="20"/>
        <v>157</v>
      </c>
      <c r="B161" s="286"/>
      <c r="C161" s="49"/>
      <c r="D161" s="50"/>
      <c r="E161" s="286"/>
      <c r="F161" s="269">
        <f t="shared" si="21"/>
        <v>31</v>
      </c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311">
        <f t="shared" si="28"/>
        <v>0</v>
      </c>
      <c r="T161" s="74"/>
      <c r="U161" s="313"/>
      <c r="V161" s="71"/>
      <c r="W161" s="72"/>
      <c r="X161" s="72"/>
      <c r="Y161" s="72"/>
      <c r="Z161" s="72"/>
      <c r="AA161" s="72"/>
      <c r="AB161" s="78"/>
      <c r="AC161" s="320">
        <f t="shared" si="22"/>
        <v>0</v>
      </c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331">
        <f t="shared" si="23"/>
        <v>0</v>
      </c>
      <c r="AT161" s="320">
        <f t="shared" si="24"/>
        <v>0</v>
      </c>
      <c r="AU161" s="320">
        <f t="shared" si="25"/>
        <v>0</v>
      </c>
      <c r="AV161" s="86"/>
      <c r="AW161" s="334"/>
      <c r="AX161" s="334"/>
      <c r="AY161" s="334"/>
      <c r="AZ161" s="334"/>
      <c r="BA161" s="320">
        <f t="shared" si="26"/>
        <v>0</v>
      </c>
      <c r="BB161" s="93"/>
      <c r="BC161" s="94"/>
      <c r="BD161" s="310" t="str">
        <f t="shared" si="27"/>
        <v>正确</v>
      </c>
    </row>
    <row r="162" s="1" customFormat="1" ht="33" customHeight="1" spans="1:56">
      <c r="A162" s="289">
        <f t="shared" si="20"/>
        <v>158</v>
      </c>
      <c r="B162" s="286"/>
      <c r="C162" s="49"/>
      <c r="D162" s="50"/>
      <c r="E162" s="286"/>
      <c r="F162" s="269">
        <f t="shared" si="21"/>
        <v>31</v>
      </c>
      <c r="G162" s="44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311">
        <f t="shared" si="28"/>
        <v>0</v>
      </c>
      <c r="T162" s="74"/>
      <c r="U162" s="313"/>
      <c r="V162" s="71"/>
      <c r="W162" s="72"/>
      <c r="X162" s="72"/>
      <c r="Y162" s="72"/>
      <c r="Z162" s="72"/>
      <c r="AA162" s="72"/>
      <c r="AB162" s="78"/>
      <c r="AC162" s="320">
        <f t="shared" si="22"/>
        <v>0</v>
      </c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331">
        <f t="shared" si="23"/>
        <v>0</v>
      </c>
      <c r="AT162" s="320">
        <f t="shared" si="24"/>
        <v>0</v>
      </c>
      <c r="AU162" s="320">
        <f t="shared" si="25"/>
        <v>0</v>
      </c>
      <c r="AV162" s="86"/>
      <c r="AW162" s="334"/>
      <c r="AX162" s="334"/>
      <c r="AY162" s="334"/>
      <c r="AZ162" s="334"/>
      <c r="BA162" s="320">
        <f t="shared" si="26"/>
        <v>0</v>
      </c>
      <c r="BB162" s="93"/>
      <c r="BC162" s="94"/>
      <c r="BD162" s="310" t="str">
        <f t="shared" si="27"/>
        <v>正确</v>
      </c>
    </row>
    <row r="163" s="1" customFormat="1" ht="33" customHeight="1" spans="1:56">
      <c r="A163" s="289">
        <f t="shared" si="20"/>
        <v>159</v>
      </c>
      <c r="B163" s="286"/>
      <c r="C163" s="49"/>
      <c r="D163" s="50"/>
      <c r="E163" s="286"/>
      <c r="F163" s="269">
        <f t="shared" si="21"/>
        <v>31</v>
      </c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311">
        <f t="shared" si="28"/>
        <v>0</v>
      </c>
      <c r="T163" s="74"/>
      <c r="U163" s="313"/>
      <c r="V163" s="71"/>
      <c r="W163" s="72"/>
      <c r="X163" s="72"/>
      <c r="Y163" s="72"/>
      <c r="Z163" s="72"/>
      <c r="AA163" s="72"/>
      <c r="AB163" s="78"/>
      <c r="AC163" s="320">
        <f t="shared" si="22"/>
        <v>0</v>
      </c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331">
        <f t="shared" si="23"/>
        <v>0</v>
      </c>
      <c r="AT163" s="320">
        <f t="shared" si="24"/>
        <v>0</v>
      </c>
      <c r="AU163" s="320">
        <f t="shared" si="25"/>
        <v>0</v>
      </c>
      <c r="AV163" s="86"/>
      <c r="AW163" s="334"/>
      <c r="AX163" s="334"/>
      <c r="AY163" s="334"/>
      <c r="AZ163" s="334"/>
      <c r="BA163" s="320">
        <f t="shared" si="26"/>
        <v>0</v>
      </c>
      <c r="BB163" s="93"/>
      <c r="BC163" s="94"/>
      <c r="BD163" s="310" t="str">
        <f t="shared" si="27"/>
        <v>正确</v>
      </c>
    </row>
    <row r="164" s="1" customFormat="1" ht="33" customHeight="1" spans="1:56">
      <c r="A164" s="289">
        <f t="shared" si="20"/>
        <v>160</v>
      </c>
      <c r="B164" s="286"/>
      <c r="C164" s="49"/>
      <c r="D164" s="50"/>
      <c r="E164" s="286"/>
      <c r="F164" s="269">
        <f t="shared" si="21"/>
        <v>31</v>
      </c>
      <c r="G164" s="44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311">
        <f t="shared" si="28"/>
        <v>0</v>
      </c>
      <c r="T164" s="74"/>
      <c r="U164" s="313"/>
      <c r="V164" s="71"/>
      <c r="W164" s="72"/>
      <c r="X164" s="72"/>
      <c r="Y164" s="72"/>
      <c r="Z164" s="72"/>
      <c r="AA164" s="72"/>
      <c r="AB164" s="78"/>
      <c r="AC164" s="320">
        <f t="shared" si="22"/>
        <v>0</v>
      </c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331">
        <f t="shared" si="23"/>
        <v>0</v>
      </c>
      <c r="AT164" s="320">
        <f t="shared" si="24"/>
        <v>0</v>
      </c>
      <c r="AU164" s="320">
        <f t="shared" si="25"/>
        <v>0</v>
      </c>
      <c r="AV164" s="86"/>
      <c r="AW164" s="334"/>
      <c r="AX164" s="334"/>
      <c r="AY164" s="334"/>
      <c r="AZ164" s="334"/>
      <c r="BA164" s="320">
        <f t="shared" si="26"/>
        <v>0</v>
      </c>
      <c r="BB164" s="93"/>
      <c r="BC164" s="94"/>
      <c r="BD164" s="310" t="str">
        <f t="shared" si="27"/>
        <v>正确</v>
      </c>
    </row>
  </sheetData>
  <sheetProtection formatCells="0" formatRows="0" deleteRows="0" autoFilter="0"/>
  <autoFilter xmlns:etc="http://www.wps.cn/officeDocument/2017/etCustomData" ref="A4:XFC164" etc:filterBottomFollowUsedRange="0">
    <extLst/>
  </autoFilter>
  <mergeCells count="2">
    <mergeCell ref="A1:BB1"/>
    <mergeCell ref="A4:E4"/>
  </mergeCells>
  <conditionalFormatting sqref="B5">
    <cfRule type="duplicateValues" dxfId="0" priority="4"/>
  </conditionalFormatting>
  <conditionalFormatting sqref="B11">
    <cfRule type="duplicateValues" dxfId="0" priority="3"/>
  </conditionalFormatting>
  <conditionalFormatting sqref="C11">
    <cfRule type="duplicateValues" dxfId="0" priority="2"/>
  </conditionalFormatting>
  <conditionalFormatting sqref="B12">
    <cfRule type="duplicateValues" dxfId="0" priority="6"/>
  </conditionalFormatting>
  <conditionalFormatting sqref="C12">
    <cfRule type="duplicateValues" dxfId="0" priority="5"/>
  </conditionalFormatting>
  <conditionalFormatting sqref="B13:B164">
    <cfRule type="duplicateValues" dxfId="0" priority="8"/>
  </conditionalFormatting>
  <conditionalFormatting sqref="C13:C164">
    <cfRule type="duplicateValues" dxfId="0" priority="7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  <ignoredErrors>
    <ignoredError sqref="AV6:AV11 AW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60"/>
  <sheetViews>
    <sheetView zoomScale="80" zoomScaleNormal="80" workbookViewId="0">
      <pane xSplit="7" ySplit="4" topLeftCell="H5" activePane="bottomRight" state="frozen"/>
      <selection/>
      <selection pane="topRight"/>
      <selection pane="bottomLeft"/>
      <selection pane="bottomRight" activeCell="V77" sqref="V77"/>
    </sheetView>
  </sheetViews>
  <sheetFormatPr defaultColWidth="12.7583333333333" defaultRowHeight="17.25"/>
  <cols>
    <col min="1" max="1" width="8.5" style="248" customWidth="1"/>
    <col min="2" max="2" width="16.5" style="102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0916666666667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249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39.2583333333333" style="337" customWidth="1"/>
    <col min="55" max="55" width="15.2916666666667" style="1" customWidth="1"/>
    <col min="56" max="61" width="12.7583333333333" style="12" customWidth="1"/>
    <col min="62" max="16381" width="12.7583333333333" style="12" hidden="1" customWidth="1"/>
    <col min="16382" max="16384" width="12.7583333333333" style="12"/>
  </cols>
  <sheetData>
    <row r="1" s="1" customFormat="1" ht="38" customHeight="1" spans="1:55">
      <c r="A1" s="13" t="s">
        <v>687</v>
      </c>
      <c r="B1" s="112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292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337"/>
      <c r="BC1" s="15"/>
    </row>
    <row r="2" s="2" customFormat="1" ht="33" customHeight="1" spans="1:55">
      <c r="A2" s="251" t="s">
        <v>1</v>
      </c>
      <c r="B2" s="338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9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325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325" t="s">
        <v>9</v>
      </c>
      <c r="AS2" s="251" t="s">
        <v>10</v>
      </c>
      <c r="AT2" s="251" t="s">
        <v>10</v>
      </c>
      <c r="AU2" s="251" t="s">
        <v>11</v>
      </c>
      <c r="AV2" s="253" t="s">
        <v>12</v>
      </c>
      <c r="AW2" s="253" t="s">
        <v>12</v>
      </c>
      <c r="AX2" s="253" t="s">
        <v>12</v>
      </c>
      <c r="AY2" s="253" t="s">
        <v>13</v>
      </c>
      <c r="AZ2" s="253" t="s">
        <v>13</v>
      </c>
      <c r="BA2" s="251" t="s">
        <v>14</v>
      </c>
      <c r="BB2" s="359"/>
      <c r="BC2" s="251" t="s">
        <v>15</v>
      </c>
    </row>
    <row r="3" s="247" customFormat="1" ht="62" customHeight="1" spans="1:55">
      <c r="A3" s="254" t="s">
        <v>16</v>
      </c>
      <c r="B3" s="339" t="s">
        <v>17</v>
      </c>
      <c r="C3" s="255" t="s">
        <v>18</v>
      </c>
      <c r="D3" s="256" t="s">
        <v>19</v>
      </c>
      <c r="E3" s="255" t="s">
        <v>20</v>
      </c>
      <c r="F3" s="25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95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7" t="s">
        <v>58</v>
      </c>
      <c r="AS3" s="328" t="s">
        <v>59</v>
      </c>
      <c r="AT3" s="328" t="s">
        <v>60</v>
      </c>
      <c r="AU3" s="329" t="s">
        <v>61</v>
      </c>
      <c r="AV3" s="330" t="s">
        <v>62</v>
      </c>
      <c r="AW3" s="330" t="s">
        <v>63</v>
      </c>
      <c r="AX3" s="330" t="s">
        <v>64</v>
      </c>
      <c r="AY3" s="327" t="s">
        <v>65</v>
      </c>
      <c r="AZ3" s="327" t="s">
        <v>66</v>
      </c>
      <c r="BA3" s="329" t="s">
        <v>67</v>
      </c>
      <c r="BB3" s="360" t="s">
        <v>69</v>
      </c>
      <c r="BC3" s="329" t="s">
        <v>70</v>
      </c>
    </row>
    <row r="4" s="97" customFormat="1" ht="33" customHeight="1" spans="1:55">
      <c r="A4" s="260" t="s">
        <v>71</v>
      </c>
      <c r="B4" s="199"/>
      <c r="C4" s="260"/>
      <c r="D4" s="260"/>
      <c r="E4" s="260"/>
      <c r="F4" s="261"/>
      <c r="G4" s="262"/>
      <c r="H4" s="263"/>
      <c r="I4" s="296"/>
      <c r="J4" s="296"/>
      <c r="K4" s="296"/>
      <c r="L4" s="296"/>
      <c r="M4" s="296"/>
      <c r="N4" s="296"/>
      <c r="O4" s="297"/>
      <c r="P4" s="296"/>
      <c r="Q4" s="296"/>
      <c r="R4" s="296"/>
      <c r="S4" s="296"/>
      <c r="T4" s="308"/>
      <c r="U4" s="309"/>
      <c r="V4" s="310">
        <f t="shared" ref="V4:BA4" si="0">SUBTOTAL(9,V5:V160)</f>
        <v>66777.4193548387</v>
      </c>
      <c r="W4" s="310">
        <f t="shared" si="0"/>
        <v>14800</v>
      </c>
      <c r="X4" s="310">
        <f t="shared" si="0"/>
        <v>11300</v>
      </c>
      <c r="Y4" s="310">
        <f t="shared" si="0"/>
        <v>12200</v>
      </c>
      <c r="Z4" s="310">
        <f t="shared" si="0"/>
        <v>7600</v>
      </c>
      <c r="AA4" s="310">
        <f t="shared" si="0"/>
        <v>8700</v>
      </c>
      <c r="AB4" s="310">
        <f t="shared" si="0"/>
        <v>10000</v>
      </c>
      <c r="AC4" s="310">
        <f t="shared" si="0"/>
        <v>0</v>
      </c>
      <c r="AD4" s="310">
        <f t="shared" si="0"/>
        <v>0</v>
      </c>
      <c r="AE4" s="310">
        <f t="shared" si="0"/>
        <v>0</v>
      </c>
      <c r="AF4" s="310">
        <f t="shared" si="0"/>
        <v>0</v>
      </c>
      <c r="AG4" s="310">
        <f t="shared" si="0"/>
        <v>0</v>
      </c>
      <c r="AH4" s="310">
        <f t="shared" si="0"/>
        <v>0</v>
      </c>
      <c r="AI4" s="355">
        <f t="shared" si="0"/>
        <v>0</v>
      </c>
      <c r="AJ4" s="310">
        <f t="shared" si="0"/>
        <v>0</v>
      </c>
      <c r="AK4" s="310">
        <f t="shared" si="0"/>
        <v>0</v>
      </c>
      <c r="AL4" s="310">
        <f t="shared" si="0"/>
        <v>0</v>
      </c>
      <c r="AM4" s="310">
        <f t="shared" si="0"/>
        <v>0</v>
      </c>
      <c r="AN4" s="310">
        <f t="shared" si="0"/>
        <v>0</v>
      </c>
      <c r="AO4" s="310">
        <f t="shared" si="0"/>
        <v>0</v>
      </c>
      <c r="AP4" s="310">
        <f t="shared" si="0"/>
        <v>0</v>
      </c>
      <c r="AQ4" s="310">
        <f t="shared" si="0"/>
        <v>0</v>
      </c>
      <c r="AR4" s="310">
        <f t="shared" si="0"/>
        <v>9743.54838709678</v>
      </c>
      <c r="AS4" s="310">
        <f t="shared" si="0"/>
        <v>0</v>
      </c>
      <c r="AT4" s="310">
        <f t="shared" si="0"/>
        <v>2903.22580645162</v>
      </c>
      <c r="AU4" s="310">
        <f t="shared" si="0"/>
        <v>118730.66</v>
      </c>
      <c r="AV4" s="310">
        <f t="shared" si="0"/>
        <v>0</v>
      </c>
      <c r="AW4" s="310">
        <f t="shared" si="0"/>
        <v>0</v>
      </c>
      <c r="AX4" s="310">
        <f t="shared" si="0"/>
        <v>0</v>
      </c>
      <c r="AY4" s="310">
        <f t="shared" si="0"/>
        <v>0</v>
      </c>
      <c r="AZ4" s="310">
        <f t="shared" si="0"/>
        <v>0</v>
      </c>
      <c r="BA4" s="310">
        <f t="shared" si="0"/>
        <v>118730.66</v>
      </c>
      <c r="BB4" s="361"/>
      <c r="BC4" s="310"/>
    </row>
    <row r="5" s="1" customFormat="1" ht="49" customHeight="1" spans="1:55">
      <c r="A5" s="264">
        <f t="shared" ref="A5:A68" si="1">ROW()-4</f>
        <v>1</v>
      </c>
      <c r="B5" s="133" t="s">
        <v>688</v>
      </c>
      <c r="C5" s="270" t="s">
        <v>221</v>
      </c>
      <c r="D5" s="340">
        <v>45597</v>
      </c>
      <c r="E5" s="267" t="s">
        <v>78</v>
      </c>
      <c r="F5" s="268">
        <f t="shared" ref="F5:F68" si="2">IF($C$2-D5+1&lt;$E$2,$C$2-D5+1,$E$2)</f>
        <v>31</v>
      </c>
      <c r="G5" s="40" t="s">
        <v>79</v>
      </c>
      <c r="H5" s="41"/>
      <c r="I5" s="41"/>
      <c r="J5" s="41"/>
      <c r="K5" s="41"/>
      <c r="L5" s="41"/>
      <c r="M5" s="41"/>
      <c r="N5" s="41"/>
      <c r="O5" s="298"/>
      <c r="P5" s="41"/>
      <c r="Q5" s="41"/>
      <c r="R5" s="41"/>
      <c r="S5" s="311">
        <f t="shared" ref="S5:S68" si="3">P5+Q5-R5</f>
        <v>0</v>
      </c>
      <c r="T5" s="74"/>
      <c r="U5" s="348">
        <v>4500</v>
      </c>
      <c r="V5" s="349">
        <v>1400</v>
      </c>
      <c r="W5" s="349">
        <v>1000</v>
      </c>
      <c r="X5" s="349">
        <v>500</v>
      </c>
      <c r="Y5" s="349">
        <v>500</v>
      </c>
      <c r="Z5" s="349">
        <v>500</v>
      </c>
      <c r="AA5" s="349">
        <v>100</v>
      </c>
      <c r="AB5" s="349">
        <v>500</v>
      </c>
      <c r="AC5" s="320">
        <f t="shared" ref="AC5:AC65" si="4">IF(G5="是",30,0)</f>
        <v>0</v>
      </c>
      <c r="AD5" s="78"/>
      <c r="AE5" s="78"/>
      <c r="AF5" s="78"/>
      <c r="AG5" s="78"/>
      <c r="AH5" s="78"/>
      <c r="AI5" s="78"/>
      <c r="AJ5" s="74"/>
      <c r="AK5" s="78"/>
      <c r="AL5" s="78"/>
      <c r="AM5" s="78"/>
      <c r="AN5" s="78"/>
      <c r="AO5" s="78"/>
      <c r="AP5" s="78"/>
      <c r="AQ5" s="78"/>
      <c r="AR5" s="78"/>
      <c r="AS5" s="331">
        <f t="shared" ref="AS5:AS68" si="5">IFERROR(U5/$E$2*2*H5+I5*2,0)</f>
        <v>0</v>
      </c>
      <c r="AT5" s="320">
        <f t="shared" ref="AT5:AT68" si="6">IFERROR(U5/$E$2*(J5+K5*0.2+L5+M5*0.5),0)</f>
        <v>0</v>
      </c>
      <c r="AU5" s="320">
        <f t="shared" ref="AU5:AU68" si="7">ROUND(SUM(V5:AP5)-SUM(AQ5:AT5),2)</f>
        <v>4500</v>
      </c>
      <c r="AV5" s="86"/>
      <c r="AW5" s="334"/>
      <c r="AX5" s="334"/>
      <c r="AY5" s="334"/>
      <c r="AZ5" s="334"/>
      <c r="BA5" s="320">
        <f t="shared" ref="BA5:BA68" si="8">ROUND(AU5-SUM(AV5:AZ5),2)</f>
        <v>4500</v>
      </c>
      <c r="BB5" s="312"/>
      <c r="BC5" s="310" t="str">
        <f t="shared" ref="BC5:BC68" si="9">IF(U5-SUM(V5:AB5)=0,"正确","错误")</f>
        <v>正确</v>
      </c>
    </row>
    <row r="6" s="1" customFormat="1" ht="39" customHeight="1" spans="1:55">
      <c r="A6" s="289">
        <f t="shared" si="1"/>
        <v>2</v>
      </c>
      <c r="B6" s="146" t="s">
        <v>689</v>
      </c>
      <c r="C6" s="265" t="s">
        <v>190</v>
      </c>
      <c r="D6" s="341">
        <v>45597</v>
      </c>
      <c r="E6" s="265" t="s">
        <v>78</v>
      </c>
      <c r="F6" s="269">
        <f t="shared" si="2"/>
        <v>31</v>
      </c>
      <c r="G6" s="40" t="s">
        <v>79</v>
      </c>
      <c r="H6" s="41"/>
      <c r="I6" s="41"/>
      <c r="J6" s="41"/>
      <c r="K6" s="41"/>
      <c r="L6" s="41"/>
      <c r="M6" s="41"/>
      <c r="N6" s="41"/>
      <c r="O6" s="299">
        <v>6.5</v>
      </c>
      <c r="P6" s="41"/>
      <c r="Q6" s="41"/>
      <c r="R6" s="41"/>
      <c r="S6" s="311">
        <f t="shared" si="3"/>
        <v>0</v>
      </c>
      <c r="T6" s="350" t="s">
        <v>690</v>
      </c>
      <c r="U6" s="348" t="s">
        <v>691</v>
      </c>
      <c r="V6" s="177">
        <f>3300/31*18+2300/31*6.5+2300/31*6.5</f>
        <v>2880.64516129032</v>
      </c>
      <c r="W6" s="177"/>
      <c r="X6" s="177"/>
      <c r="Y6" s="177"/>
      <c r="Z6" s="177"/>
      <c r="AA6" s="177"/>
      <c r="AB6" s="314"/>
      <c r="AC6" s="320">
        <f t="shared" si="4"/>
        <v>0</v>
      </c>
      <c r="AD6" s="78"/>
      <c r="AE6" s="78"/>
      <c r="AF6" s="78"/>
      <c r="AG6" s="78"/>
      <c r="AH6" s="78"/>
      <c r="AI6" s="78"/>
      <c r="AJ6" s="74"/>
      <c r="AK6" s="78"/>
      <c r="AL6" s="78"/>
      <c r="AM6" s="78"/>
      <c r="AN6" s="78"/>
      <c r="AO6" s="78"/>
      <c r="AP6" s="78"/>
      <c r="AQ6" s="78"/>
      <c r="AR6" s="78">
        <f>2300/31*6.5*0.5</f>
        <v>241.129032258065</v>
      </c>
      <c r="AS6" s="331">
        <f t="shared" si="5"/>
        <v>0</v>
      </c>
      <c r="AT6" s="320">
        <f t="shared" si="6"/>
        <v>0</v>
      </c>
      <c r="AU6" s="320">
        <f t="shared" si="7"/>
        <v>2639.52</v>
      </c>
      <c r="AV6" s="86"/>
      <c r="AW6" s="334"/>
      <c r="AX6" s="93"/>
      <c r="AY6" s="93"/>
      <c r="AZ6" s="93"/>
      <c r="BA6" s="320">
        <f t="shared" si="8"/>
        <v>2639.52</v>
      </c>
      <c r="BB6" s="312"/>
      <c r="BC6" s="310" t="e">
        <f t="shared" si="9"/>
        <v>#VALUE!</v>
      </c>
    </row>
    <row r="7" s="1" customFormat="1" ht="44" customHeight="1" spans="1:55">
      <c r="A7" s="289">
        <f t="shared" si="1"/>
        <v>3</v>
      </c>
      <c r="B7" s="146" t="s">
        <v>692</v>
      </c>
      <c r="C7" s="265" t="s">
        <v>190</v>
      </c>
      <c r="D7" s="340">
        <v>45597</v>
      </c>
      <c r="E7" s="270" t="s">
        <v>78</v>
      </c>
      <c r="F7" s="269">
        <f t="shared" si="2"/>
        <v>31</v>
      </c>
      <c r="G7" s="40" t="s">
        <v>79</v>
      </c>
      <c r="H7" s="41"/>
      <c r="I7" s="41"/>
      <c r="J7" s="41"/>
      <c r="K7" s="41"/>
      <c r="L7" s="41"/>
      <c r="M7" s="41"/>
      <c r="N7" s="41"/>
      <c r="O7" s="300">
        <v>11</v>
      </c>
      <c r="P7" s="41"/>
      <c r="Q7" s="41"/>
      <c r="R7" s="41"/>
      <c r="S7" s="311">
        <f t="shared" si="3"/>
        <v>0</v>
      </c>
      <c r="T7" s="350" t="s">
        <v>693</v>
      </c>
      <c r="U7" s="348">
        <v>1800</v>
      </c>
      <c r="V7" s="177">
        <v>1000</v>
      </c>
      <c r="W7" s="314">
        <v>300</v>
      </c>
      <c r="X7" s="314">
        <v>100</v>
      </c>
      <c r="Y7" s="314">
        <v>100</v>
      </c>
      <c r="Z7" s="314">
        <v>100</v>
      </c>
      <c r="AA7" s="314">
        <v>100</v>
      </c>
      <c r="AB7" s="314">
        <v>100</v>
      </c>
      <c r="AC7" s="320">
        <f t="shared" si="4"/>
        <v>0</v>
      </c>
      <c r="AD7" s="78"/>
      <c r="AE7" s="78"/>
      <c r="AF7" s="78"/>
      <c r="AG7" s="78"/>
      <c r="AH7" s="78"/>
      <c r="AI7" s="78"/>
      <c r="AJ7" s="356"/>
      <c r="AK7" s="78"/>
      <c r="AL7" s="78"/>
      <c r="AM7" s="78"/>
      <c r="AN7" s="78"/>
      <c r="AO7" s="78"/>
      <c r="AP7" s="78"/>
      <c r="AQ7" s="78"/>
      <c r="AR7" s="78">
        <f t="shared" ref="AR7:AR65" si="10">U7/31*O7*0.5</f>
        <v>319.354838709677</v>
      </c>
      <c r="AS7" s="331">
        <f t="shared" si="5"/>
        <v>0</v>
      </c>
      <c r="AT7" s="320">
        <f t="shared" si="6"/>
        <v>0</v>
      </c>
      <c r="AU7" s="320">
        <f t="shared" si="7"/>
        <v>1480.65</v>
      </c>
      <c r="AV7" s="86"/>
      <c r="AW7" s="334"/>
      <c r="AX7" s="334"/>
      <c r="AY7" s="334"/>
      <c r="AZ7" s="334"/>
      <c r="BA7" s="320">
        <f t="shared" si="8"/>
        <v>1480.65</v>
      </c>
      <c r="BB7" s="362"/>
      <c r="BC7" s="310" t="str">
        <f t="shared" si="9"/>
        <v>正确</v>
      </c>
    </row>
    <row r="8" s="1" customFormat="1" ht="42" customHeight="1" spans="1:55">
      <c r="A8" s="289">
        <f t="shared" si="1"/>
        <v>4</v>
      </c>
      <c r="B8" s="146" t="s">
        <v>694</v>
      </c>
      <c r="C8" s="265" t="s">
        <v>190</v>
      </c>
      <c r="D8" s="340">
        <v>45597</v>
      </c>
      <c r="E8" s="270" t="s">
        <v>78</v>
      </c>
      <c r="F8" s="269">
        <f t="shared" si="2"/>
        <v>31</v>
      </c>
      <c r="G8" s="40" t="s">
        <v>79</v>
      </c>
      <c r="H8" s="41"/>
      <c r="I8" s="41"/>
      <c r="J8" s="41"/>
      <c r="K8" s="41"/>
      <c r="L8" s="41"/>
      <c r="M8" s="41"/>
      <c r="N8" s="41"/>
      <c r="O8" s="301">
        <v>13</v>
      </c>
      <c r="P8" s="41"/>
      <c r="Q8" s="41"/>
      <c r="R8" s="41"/>
      <c r="S8" s="311">
        <f t="shared" si="3"/>
        <v>0</v>
      </c>
      <c r="T8" s="350" t="s">
        <v>695</v>
      </c>
      <c r="U8" s="348">
        <v>2800</v>
      </c>
      <c r="V8" s="177">
        <v>2000</v>
      </c>
      <c r="W8" s="349">
        <v>200</v>
      </c>
      <c r="X8" s="349">
        <v>200</v>
      </c>
      <c r="Y8" s="349">
        <v>100</v>
      </c>
      <c r="Z8" s="349">
        <v>100</v>
      </c>
      <c r="AA8" s="349">
        <v>100</v>
      </c>
      <c r="AB8" s="349">
        <v>100</v>
      </c>
      <c r="AC8" s="320">
        <f t="shared" si="4"/>
        <v>0</v>
      </c>
      <c r="AD8" s="78"/>
      <c r="AE8" s="78"/>
      <c r="AF8" s="78"/>
      <c r="AG8" s="78"/>
      <c r="AH8" s="78"/>
      <c r="AI8" s="78"/>
      <c r="AJ8" s="74"/>
      <c r="AK8" s="78"/>
      <c r="AL8" s="78"/>
      <c r="AM8" s="78"/>
      <c r="AN8" s="78"/>
      <c r="AO8" s="78"/>
      <c r="AP8" s="78"/>
      <c r="AQ8" s="78"/>
      <c r="AR8" s="78">
        <f t="shared" si="10"/>
        <v>587.096774193548</v>
      </c>
      <c r="AS8" s="331">
        <f t="shared" si="5"/>
        <v>0</v>
      </c>
      <c r="AT8" s="320">
        <f t="shared" si="6"/>
        <v>0</v>
      </c>
      <c r="AU8" s="320">
        <f t="shared" si="7"/>
        <v>2212.9</v>
      </c>
      <c r="AV8" s="86"/>
      <c r="AW8" s="334"/>
      <c r="AX8" s="334"/>
      <c r="AY8" s="334"/>
      <c r="AZ8" s="334"/>
      <c r="BA8" s="320">
        <f t="shared" si="8"/>
        <v>2212.9</v>
      </c>
      <c r="BB8" s="312"/>
      <c r="BC8" s="310" t="str">
        <f t="shared" si="9"/>
        <v>正确</v>
      </c>
    </row>
    <row r="9" s="1" customFormat="1" ht="40" customHeight="1" spans="1:55">
      <c r="A9" s="289">
        <f t="shared" si="1"/>
        <v>5</v>
      </c>
      <c r="B9" s="342" t="s">
        <v>696</v>
      </c>
      <c r="C9" s="265" t="s">
        <v>190</v>
      </c>
      <c r="D9" s="340">
        <v>45597</v>
      </c>
      <c r="E9" s="270" t="s">
        <v>78</v>
      </c>
      <c r="F9" s="269">
        <f t="shared" si="2"/>
        <v>31</v>
      </c>
      <c r="G9" s="40" t="s">
        <v>79</v>
      </c>
      <c r="H9" s="41"/>
      <c r="I9" s="41"/>
      <c r="J9" s="41"/>
      <c r="L9" s="41"/>
      <c r="M9" s="41"/>
      <c r="N9" s="41"/>
      <c r="O9" s="301">
        <v>12</v>
      </c>
      <c r="P9" s="41"/>
      <c r="Q9" s="41"/>
      <c r="R9" s="41"/>
      <c r="S9" s="311">
        <f t="shared" si="3"/>
        <v>0</v>
      </c>
      <c r="T9" s="350" t="s">
        <v>697</v>
      </c>
      <c r="U9" s="348">
        <v>2800</v>
      </c>
      <c r="V9" s="177">
        <v>2000</v>
      </c>
      <c r="W9" s="349">
        <v>200</v>
      </c>
      <c r="X9" s="349">
        <v>200</v>
      </c>
      <c r="Y9" s="349">
        <v>100</v>
      </c>
      <c r="Z9" s="349">
        <v>100</v>
      </c>
      <c r="AA9" s="349">
        <v>100</v>
      </c>
      <c r="AB9" s="349">
        <v>100</v>
      </c>
      <c r="AC9" s="320">
        <f t="shared" si="4"/>
        <v>0</v>
      </c>
      <c r="AD9" s="78"/>
      <c r="AE9" s="78"/>
      <c r="AF9" s="78"/>
      <c r="AG9" s="78"/>
      <c r="AH9" s="78"/>
      <c r="AI9" s="78"/>
      <c r="AJ9" s="74"/>
      <c r="AK9" s="78"/>
      <c r="AL9" s="78"/>
      <c r="AM9" s="78"/>
      <c r="AN9" s="78"/>
      <c r="AO9" s="78"/>
      <c r="AP9" s="78"/>
      <c r="AQ9" s="78"/>
      <c r="AR9" s="78">
        <f t="shared" si="10"/>
        <v>541.935483870968</v>
      </c>
      <c r="AS9" s="331">
        <f t="shared" si="5"/>
        <v>0</v>
      </c>
      <c r="AT9" s="320">
        <f t="shared" si="6"/>
        <v>0</v>
      </c>
      <c r="AU9" s="320">
        <f t="shared" si="7"/>
        <v>2258.06</v>
      </c>
      <c r="AV9" s="86"/>
      <c r="AW9" s="334"/>
      <c r="AX9" s="334"/>
      <c r="AY9" s="334"/>
      <c r="AZ9" s="334"/>
      <c r="BA9" s="320">
        <f t="shared" si="8"/>
        <v>2258.06</v>
      </c>
      <c r="BB9" s="312"/>
      <c r="BC9" s="310" t="str">
        <f t="shared" si="9"/>
        <v>正确</v>
      </c>
    </row>
    <row r="10" s="1" customFormat="1" ht="33" customHeight="1" spans="1:55">
      <c r="A10" s="289">
        <f t="shared" si="1"/>
        <v>6</v>
      </c>
      <c r="B10" s="146" t="s">
        <v>698</v>
      </c>
      <c r="C10" s="270" t="s">
        <v>699</v>
      </c>
      <c r="D10" s="340">
        <v>45597</v>
      </c>
      <c r="E10" s="270" t="s">
        <v>78</v>
      </c>
      <c r="F10" s="269">
        <f t="shared" si="2"/>
        <v>31</v>
      </c>
      <c r="G10" s="40" t="s">
        <v>79</v>
      </c>
      <c r="H10" s="41"/>
      <c r="I10" s="41"/>
      <c r="J10" s="41"/>
      <c r="K10" s="41"/>
      <c r="L10" s="41"/>
      <c r="M10" s="41"/>
      <c r="N10" s="41"/>
      <c r="O10" s="302"/>
      <c r="P10" s="41"/>
      <c r="Q10" s="41"/>
      <c r="R10" s="41"/>
      <c r="S10" s="311">
        <f t="shared" si="3"/>
        <v>0</v>
      </c>
      <c r="T10" s="74"/>
      <c r="U10" s="348">
        <v>1700</v>
      </c>
      <c r="V10" s="177">
        <v>1000</v>
      </c>
      <c r="W10" s="314">
        <v>100</v>
      </c>
      <c r="X10" s="314">
        <v>100</v>
      </c>
      <c r="Y10" s="314">
        <v>100</v>
      </c>
      <c r="Z10" s="314">
        <v>100</v>
      </c>
      <c r="AA10" s="314">
        <v>100</v>
      </c>
      <c r="AB10" s="314">
        <v>200</v>
      </c>
      <c r="AC10" s="320">
        <f t="shared" si="4"/>
        <v>0</v>
      </c>
      <c r="AD10" s="78"/>
      <c r="AE10" s="78"/>
      <c r="AF10" s="78"/>
      <c r="AG10" s="78"/>
      <c r="AH10" s="78"/>
      <c r="AI10" s="78"/>
      <c r="AJ10" s="74"/>
      <c r="AK10" s="78"/>
      <c r="AL10" s="78"/>
      <c r="AM10" s="78"/>
      <c r="AN10" s="78"/>
      <c r="AO10" s="78"/>
      <c r="AP10" s="78"/>
      <c r="AQ10" s="78"/>
      <c r="AR10" s="78">
        <f t="shared" si="10"/>
        <v>0</v>
      </c>
      <c r="AS10" s="331">
        <f t="shared" si="5"/>
        <v>0</v>
      </c>
      <c r="AT10" s="320">
        <f t="shared" si="6"/>
        <v>0</v>
      </c>
      <c r="AU10" s="320">
        <f t="shared" si="7"/>
        <v>1700</v>
      </c>
      <c r="AV10" s="86"/>
      <c r="AW10" s="334"/>
      <c r="AX10" s="334"/>
      <c r="AY10" s="334"/>
      <c r="AZ10" s="334"/>
      <c r="BA10" s="320">
        <f t="shared" si="8"/>
        <v>1700</v>
      </c>
      <c r="BB10" s="312"/>
      <c r="BC10" s="310" t="str">
        <f t="shared" si="9"/>
        <v>正确</v>
      </c>
    </row>
    <row r="11" s="1" customFormat="1" ht="33" customHeight="1" spans="1:55">
      <c r="A11" s="289">
        <f t="shared" si="1"/>
        <v>7</v>
      </c>
      <c r="B11" s="146" t="s">
        <v>700</v>
      </c>
      <c r="C11" s="270" t="s">
        <v>699</v>
      </c>
      <c r="D11" s="341">
        <v>45597</v>
      </c>
      <c r="E11" s="270" t="s">
        <v>78</v>
      </c>
      <c r="F11" s="269">
        <f t="shared" si="2"/>
        <v>31</v>
      </c>
      <c r="G11" s="40" t="s">
        <v>79</v>
      </c>
      <c r="H11" s="41"/>
      <c r="I11" s="41"/>
      <c r="J11" s="41"/>
      <c r="K11" s="41"/>
      <c r="L11" s="41"/>
      <c r="M11" s="41"/>
      <c r="N11" s="41"/>
      <c r="O11" s="298"/>
      <c r="P11" s="41"/>
      <c r="Q11" s="41"/>
      <c r="R11" s="41"/>
      <c r="S11" s="311">
        <f t="shared" si="3"/>
        <v>0</v>
      </c>
      <c r="T11" s="74"/>
      <c r="U11" s="348">
        <v>1700</v>
      </c>
      <c r="V11" s="177">
        <v>1000</v>
      </c>
      <c r="W11" s="314">
        <v>200</v>
      </c>
      <c r="X11" s="314">
        <v>100</v>
      </c>
      <c r="Y11" s="314">
        <v>100</v>
      </c>
      <c r="Z11" s="314">
        <v>100</v>
      </c>
      <c r="AA11" s="314">
        <v>100</v>
      </c>
      <c r="AB11" s="314">
        <v>100</v>
      </c>
      <c r="AC11" s="320">
        <f t="shared" si="4"/>
        <v>0</v>
      </c>
      <c r="AD11" s="78"/>
      <c r="AE11" s="78"/>
      <c r="AF11" s="78"/>
      <c r="AG11" s="78"/>
      <c r="AH11" s="78"/>
      <c r="AI11" s="78"/>
      <c r="AJ11" s="74"/>
      <c r="AK11" s="78"/>
      <c r="AL11" s="78"/>
      <c r="AM11" s="78"/>
      <c r="AN11" s="78"/>
      <c r="AO11" s="78"/>
      <c r="AP11" s="78"/>
      <c r="AQ11" s="78"/>
      <c r="AR11" s="78">
        <f t="shared" si="10"/>
        <v>0</v>
      </c>
      <c r="AS11" s="331">
        <f t="shared" si="5"/>
        <v>0</v>
      </c>
      <c r="AT11" s="320">
        <f t="shared" si="6"/>
        <v>0</v>
      </c>
      <c r="AU11" s="320">
        <f t="shared" si="7"/>
        <v>1700</v>
      </c>
      <c r="AV11" s="86"/>
      <c r="AW11" s="334"/>
      <c r="AX11" s="334"/>
      <c r="AY11" s="334"/>
      <c r="AZ11" s="334"/>
      <c r="BA11" s="320">
        <f t="shared" si="8"/>
        <v>1700</v>
      </c>
      <c r="BB11" s="312"/>
      <c r="BC11" s="310" t="str">
        <f t="shared" si="9"/>
        <v>正确</v>
      </c>
    </row>
    <row r="12" s="1" customFormat="1" ht="33" customHeight="1" spans="1:55">
      <c r="A12" s="289">
        <f t="shared" si="1"/>
        <v>8</v>
      </c>
      <c r="B12" s="146" t="s">
        <v>701</v>
      </c>
      <c r="C12" s="270" t="s">
        <v>699</v>
      </c>
      <c r="D12" s="341">
        <v>45597</v>
      </c>
      <c r="E12" s="270" t="s">
        <v>78</v>
      </c>
      <c r="F12" s="269">
        <f t="shared" si="2"/>
        <v>31</v>
      </c>
      <c r="G12" s="40" t="s">
        <v>79</v>
      </c>
      <c r="H12" s="41"/>
      <c r="I12" s="41"/>
      <c r="J12" s="41"/>
      <c r="K12" s="41"/>
      <c r="L12" s="41"/>
      <c r="M12" s="41"/>
      <c r="N12" s="41"/>
      <c r="O12" s="298"/>
      <c r="P12" s="41"/>
      <c r="Q12" s="41"/>
      <c r="R12" s="41"/>
      <c r="S12" s="311">
        <f t="shared" si="3"/>
        <v>0</v>
      </c>
      <c r="T12" s="74"/>
      <c r="U12" s="348">
        <v>1700</v>
      </c>
      <c r="V12" s="177">
        <v>1000</v>
      </c>
      <c r="W12" s="314">
        <v>200</v>
      </c>
      <c r="X12" s="314">
        <v>200</v>
      </c>
      <c r="Y12" s="314">
        <v>100</v>
      </c>
      <c r="Z12" s="314">
        <v>0</v>
      </c>
      <c r="AA12" s="314">
        <v>100</v>
      </c>
      <c r="AB12" s="314">
        <v>100</v>
      </c>
      <c r="AC12" s="320">
        <f t="shared" si="4"/>
        <v>0</v>
      </c>
      <c r="AD12" s="78"/>
      <c r="AE12" s="78"/>
      <c r="AF12" s="78"/>
      <c r="AG12" s="78"/>
      <c r="AH12" s="78"/>
      <c r="AI12" s="78"/>
      <c r="AJ12" s="74"/>
      <c r="AK12" s="78"/>
      <c r="AL12" s="78"/>
      <c r="AM12" s="78"/>
      <c r="AN12" s="78"/>
      <c r="AO12" s="78"/>
      <c r="AP12" s="78"/>
      <c r="AQ12" s="78"/>
      <c r="AR12" s="78">
        <f t="shared" si="10"/>
        <v>0</v>
      </c>
      <c r="AS12" s="331">
        <f t="shared" si="5"/>
        <v>0</v>
      </c>
      <c r="AT12" s="320">
        <f t="shared" si="6"/>
        <v>0</v>
      </c>
      <c r="AU12" s="320">
        <f t="shared" si="7"/>
        <v>1700</v>
      </c>
      <c r="AV12" s="86"/>
      <c r="AW12" s="334"/>
      <c r="AX12" s="334"/>
      <c r="AY12" s="334"/>
      <c r="AZ12" s="334"/>
      <c r="BA12" s="320">
        <f t="shared" si="8"/>
        <v>1700</v>
      </c>
      <c r="BB12" s="312"/>
      <c r="BC12" s="310" t="str">
        <f t="shared" si="9"/>
        <v>正确</v>
      </c>
    </row>
    <row r="13" s="1" customFormat="1" ht="33" customHeight="1" spans="1:55">
      <c r="A13" s="289">
        <f t="shared" si="1"/>
        <v>9</v>
      </c>
      <c r="B13" s="146" t="s">
        <v>702</v>
      </c>
      <c r="C13" s="265" t="s">
        <v>703</v>
      </c>
      <c r="D13" s="341">
        <v>45597</v>
      </c>
      <c r="E13" s="270" t="s">
        <v>78</v>
      </c>
      <c r="F13" s="269">
        <f t="shared" si="2"/>
        <v>31</v>
      </c>
      <c r="G13" s="40" t="s">
        <v>79</v>
      </c>
      <c r="H13" s="41"/>
      <c r="I13" s="41"/>
      <c r="J13" s="41"/>
      <c r="K13" s="41"/>
      <c r="L13" s="41"/>
      <c r="M13" s="41"/>
      <c r="N13" s="41"/>
      <c r="O13" s="298"/>
      <c r="P13" s="41"/>
      <c r="Q13" s="41"/>
      <c r="R13" s="41"/>
      <c r="S13" s="311">
        <f t="shared" si="3"/>
        <v>0</v>
      </c>
      <c r="T13" s="74"/>
      <c r="U13" s="348">
        <v>1400</v>
      </c>
      <c r="V13" s="177">
        <v>500</v>
      </c>
      <c r="W13" s="177">
        <v>100</v>
      </c>
      <c r="X13" s="177">
        <v>100</v>
      </c>
      <c r="Y13" s="177">
        <v>200</v>
      </c>
      <c r="Z13" s="177">
        <v>100</v>
      </c>
      <c r="AA13" s="177">
        <v>200</v>
      </c>
      <c r="AB13" s="177">
        <v>200</v>
      </c>
      <c r="AC13" s="320">
        <f t="shared" si="4"/>
        <v>0</v>
      </c>
      <c r="AD13" s="78"/>
      <c r="AE13" s="78"/>
      <c r="AF13" s="78"/>
      <c r="AG13" s="78"/>
      <c r="AH13" s="78"/>
      <c r="AI13" s="78"/>
      <c r="AJ13" s="74"/>
      <c r="AK13" s="78"/>
      <c r="AL13" s="78"/>
      <c r="AM13" s="78"/>
      <c r="AN13" s="78"/>
      <c r="AO13" s="78"/>
      <c r="AP13" s="78"/>
      <c r="AQ13" s="78"/>
      <c r="AR13" s="78">
        <f t="shared" si="10"/>
        <v>0</v>
      </c>
      <c r="AS13" s="331">
        <f t="shared" si="5"/>
        <v>0</v>
      </c>
      <c r="AT13" s="320">
        <f t="shared" si="6"/>
        <v>0</v>
      </c>
      <c r="AU13" s="320">
        <f t="shared" si="7"/>
        <v>1400</v>
      </c>
      <c r="AV13" s="86"/>
      <c r="AW13" s="334"/>
      <c r="AX13" s="334"/>
      <c r="AY13" s="334"/>
      <c r="AZ13" s="334"/>
      <c r="BA13" s="320">
        <f t="shared" si="8"/>
        <v>1400</v>
      </c>
      <c r="BB13" s="312"/>
      <c r="BC13" s="310" t="str">
        <f t="shared" si="9"/>
        <v>正确</v>
      </c>
    </row>
    <row r="14" s="1" customFormat="1" ht="31" customHeight="1" spans="1:55">
      <c r="A14" s="289">
        <f t="shared" si="1"/>
        <v>10</v>
      </c>
      <c r="B14" s="146" t="s">
        <v>704</v>
      </c>
      <c r="C14" s="265" t="s">
        <v>703</v>
      </c>
      <c r="D14" s="341">
        <v>45597</v>
      </c>
      <c r="E14" s="270" t="s">
        <v>78</v>
      </c>
      <c r="F14" s="269">
        <f t="shared" si="2"/>
        <v>31</v>
      </c>
      <c r="G14" s="40" t="s">
        <v>79</v>
      </c>
      <c r="H14" s="41"/>
      <c r="I14" s="41"/>
      <c r="J14" s="41"/>
      <c r="K14" s="41"/>
      <c r="L14" s="41"/>
      <c r="M14" s="41"/>
      <c r="N14" s="41"/>
      <c r="O14" s="298">
        <v>8.5</v>
      </c>
      <c r="P14" s="41"/>
      <c r="Q14" s="41"/>
      <c r="R14" s="41"/>
      <c r="S14" s="311">
        <f t="shared" si="3"/>
        <v>0</v>
      </c>
      <c r="T14" s="312" t="s">
        <v>705</v>
      </c>
      <c r="U14" s="348">
        <v>1700</v>
      </c>
      <c r="V14" s="177">
        <v>1000</v>
      </c>
      <c r="W14" s="314">
        <v>200</v>
      </c>
      <c r="X14" s="314">
        <v>200</v>
      </c>
      <c r="Y14" s="314">
        <v>100</v>
      </c>
      <c r="Z14" s="314">
        <v>0</v>
      </c>
      <c r="AA14" s="314">
        <v>100</v>
      </c>
      <c r="AB14" s="314">
        <v>100</v>
      </c>
      <c r="AC14" s="320">
        <f t="shared" si="4"/>
        <v>0</v>
      </c>
      <c r="AD14" s="78"/>
      <c r="AE14" s="78"/>
      <c r="AF14" s="78"/>
      <c r="AG14" s="78"/>
      <c r="AH14" s="78"/>
      <c r="AI14" s="78"/>
      <c r="AJ14" s="74"/>
      <c r="AK14" s="78"/>
      <c r="AL14" s="78"/>
      <c r="AM14" s="78"/>
      <c r="AN14" s="78"/>
      <c r="AO14" s="78"/>
      <c r="AP14" s="78"/>
      <c r="AQ14" s="78"/>
      <c r="AR14" s="78">
        <f t="shared" si="10"/>
        <v>233.064516129032</v>
      </c>
      <c r="AS14" s="331">
        <f t="shared" si="5"/>
        <v>0</v>
      </c>
      <c r="AT14" s="320">
        <f t="shared" si="6"/>
        <v>0</v>
      </c>
      <c r="AU14" s="320">
        <f t="shared" si="7"/>
        <v>1466.94</v>
      </c>
      <c r="AV14" s="86"/>
      <c r="AW14" s="334"/>
      <c r="AX14" s="334"/>
      <c r="AY14" s="334"/>
      <c r="AZ14" s="334"/>
      <c r="BA14" s="320">
        <f t="shared" si="8"/>
        <v>1466.94</v>
      </c>
      <c r="BB14" s="312"/>
      <c r="BC14" s="310" t="str">
        <f t="shared" si="9"/>
        <v>正确</v>
      </c>
    </row>
    <row r="15" s="1" customFormat="1" ht="33" customHeight="1" spans="1:55">
      <c r="A15" s="289">
        <f t="shared" si="1"/>
        <v>11</v>
      </c>
      <c r="B15" s="146" t="s">
        <v>706</v>
      </c>
      <c r="C15" s="265" t="s">
        <v>703</v>
      </c>
      <c r="D15" s="341">
        <v>45597</v>
      </c>
      <c r="E15" s="270" t="s">
        <v>78</v>
      </c>
      <c r="F15" s="269">
        <f t="shared" si="2"/>
        <v>31</v>
      </c>
      <c r="G15" s="40" t="s">
        <v>79</v>
      </c>
      <c r="H15" s="41"/>
      <c r="I15" s="41"/>
      <c r="J15" s="41"/>
      <c r="K15" s="41"/>
      <c r="L15" s="41"/>
      <c r="M15" s="41"/>
      <c r="N15" s="41"/>
      <c r="O15" s="298">
        <v>8.5</v>
      </c>
      <c r="P15" s="41"/>
      <c r="Q15" s="41"/>
      <c r="R15" s="41"/>
      <c r="S15" s="311">
        <f t="shared" si="3"/>
        <v>0</v>
      </c>
      <c r="T15" s="312" t="s">
        <v>705</v>
      </c>
      <c r="U15" s="348">
        <v>1700</v>
      </c>
      <c r="V15" s="177">
        <v>1000</v>
      </c>
      <c r="W15" s="314">
        <v>200</v>
      </c>
      <c r="X15" s="314">
        <v>200</v>
      </c>
      <c r="Y15" s="314">
        <v>100</v>
      </c>
      <c r="Z15" s="314">
        <v>0</v>
      </c>
      <c r="AA15" s="314">
        <v>100</v>
      </c>
      <c r="AB15" s="314">
        <v>100</v>
      </c>
      <c r="AC15" s="320">
        <f t="shared" si="4"/>
        <v>0</v>
      </c>
      <c r="AD15" s="78"/>
      <c r="AE15" s="78"/>
      <c r="AF15" s="78"/>
      <c r="AG15" s="78"/>
      <c r="AH15" s="78"/>
      <c r="AI15" s="78"/>
      <c r="AJ15" s="74"/>
      <c r="AK15" s="78"/>
      <c r="AL15" s="78"/>
      <c r="AM15" s="78"/>
      <c r="AN15" s="78"/>
      <c r="AO15" s="78"/>
      <c r="AP15" s="78"/>
      <c r="AQ15" s="78"/>
      <c r="AR15" s="78">
        <f t="shared" si="10"/>
        <v>233.064516129032</v>
      </c>
      <c r="AS15" s="331">
        <f t="shared" si="5"/>
        <v>0</v>
      </c>
      <c r="AT15" s="320">
        <f t="shared" si="6"/>
        <v>0</v>
      </c>
      <c r="AU15" s="320">
        <f t="shared" si="7"/>
        <v>1466.94</v>
      </c>
      <c r="AV15" s="86"/>
      <c r="AW15" s="334"/>
      <c r="AX15" s="334"/>
      <c r="AY15" s="334"/>
      <c r="AZ15" s="334"/>
      <c r="BA15" s="320">
        <f t="shared" si="8"/>
        <v>1466.94</v>
      </c>
      <c r="BB15" s="312"/>
      <c r="BC15" s="310" t="str">
        <f t="shared" si="9"/>
        <v>正确</v>
      </c>
    </row>
    <row r="16" s="1" customFormat="1" ht="33" customHeight="1" spans="1:55">
      <c r="A16" s="289">
        <f t="shared" si="1"/>
        <v>12</v>
      </c>
      <c r="B16" s="146" t="s">
        <v>707</v>
      </c>
      <c r="C16" s="265" t="s">
        <v>703</v>
      </c>
      <c r="D16" s="341">
        <v>45597</v>
      </c>
      <c r="E16" s="270" t="s">
        <v>78</v>
      </c>
      <c r="F16" s="269">
        <f t="shared" si="2"/>
        <v>31</v>
      </c>
      <c r="G16" s="40" t="s">
        <v>79</v>
      </c>
      <c r="H16" s="41"/>
      <c r="I16" s="41"/>
      <c r="J16" s="41"/>
      <c r="K16" s="41"/>
      <c r="L16" s="41"/>
      <c r="M16" s="41"/>
      <c r="N16" s="41"/>
      <c r="O16" s="298"/>
      <c r="P16" s="41"/>
      <c r="Q16" s="41"/>
      <c r="R16" s="41"/>
      <c r="S16" s="311">
        <f t="shared" si="3"/>
        <v>0</v>
      </c>
      <c r="T16" s="312"/>
      <c r="U16" s="348">
        <v>1400</v>
      </c>
      <c r="V16" s="177">
        <v>500</v>
      </c>
      <c r="W16" s="177">
        <v>100</v>
      </c>
      <c r="X16" s="177">
        <v>100</v>
      </c>
      <c r="Y16" s="177">
        <v>200</v>
      </c>
      <c r="Z16" s="177">
        <v>100</v>
      </c>
      <c r="AA16" s="177">
        <v>200</v>
      </c>
      <c r="AB16" s="177">
        <v>200</v>
      </c>
      <c r="AC16" s="320">
        <f t="shared" si="4"/>
        <v>0</v>
      </c>
      <c r="AD16" s="78"/>
      <c r="AE16" s="78"/>
      <c r="AF16" s="78"/>
      <c r="AG16" s="78"/>
      <c r="AH16" s="78"/>
      <c r="AI16" s="78"/>
      <c r="AJ16" s="74"/>
      <c r="AK16" s="78"/>
      <c r="AL16" s="78"/>
      <c r="AM16" s="78"/>
      <c r="AN16" s="78"/>
      <c r="AO16" s="78"/>
      <c r="AP16" s="78"/>
      <c r="AQ16" s="78"/>
      <c r="AR16" s="78">
        <f t="shared" si="10"/>
        <v>0</v>
      </c>
      <c r="AS16" s="331">
        <f t="shared" si="5"/>
        <v>0</v>
      </c>
      <c r="AT16" s="320">
        <f t="shared" si="6"/>
        <v>0</v>
      </c>
      <c r="AU16" s="320">
        <f t="shared" si="7"/>
        <v>1400</v>
      </c>
      <c r="AV16" s="86"/>
      <c r="AW16" s="334"/>
      <c r="AX16" s="334"/>
      <c r="AY16" s="334"/>
      <c r="AZ16" s="334"/>
      <c r="BA16" s="320">
        <f t="shared" si="8"/>
        <v>1400</v>
      </c>
      <c r="BB16" s="312"/>
      <c r="BC16" s="310" t="str">
        <f t="shared" si="9"/>
        <v>正确</v>
      </c>
    </row>
    <row r="17" s="1" customFormat="1" ht="33" customHeight="1" spans="1:55">
      <c r="A17" s="289">
        <f t="shared" si="1"/>
        <v>13</v>
      </c>
      <c r="B17" s="146" t="s">
        <v>708</v>
      </c>
      <c r="C17" s="265" t="s">
        <v>703</v>
      </c>
      <c r="D17" s="341">
        <v>45597</v>
      </c>
      <c r="E17" s="270" t="s">
        <v>78</v>
      </c>
      <c r="F17" s="269">
        <f t="shared" si="2"/>
        <v>31</v>
      </c>
      <c r="G17" s="40" t="s">
        <v>79</v>
      </c>
      <c r="H17" s="41"/>
      <c r="I17" s="41"/>
      <c r="J17" s="41"/>
      <c r="K17" s="41"/>
      <c r="L17" s="41"/>
      <c r="M17" s="41"/>
      <c r="N17" s="41"/>
      <c r="O17" s="298"/>
      <c r="P17" s="41"/>
      <c r="Q17" s="41"/>
      <c r="R17" s="41"/>
      <c r="S17" s="311">
        <f t="shared" si="3"/>
        <v>0</v>
      </c>
      <c r="T17" s="312"/>
      <c r="U17" s="348">
        <v>1400</v>
      </c>
      <c r="V17" s="177">
        <v>500</v>
      </c>
      <c r="W17" s="177">
        <v>100</v>
      </c>
      <c r="X17" s="177">
        <v>100</v>
      </c>
      <c r="Y17" s="177">
        <v>200</v>
      </c>
      <c r="Z17" s="177">
        <v>100</v>
      </c>
      <c r="AA17" s="177">
        <v>200</v>
      </c>
      <c r="AB17" s="177">
        <v>200</v>
      </c>
      <c r="AC17" s="320">
        <f t="shared" si="4"/>
        <v>0</v>
      </c>
      <c r="AD17" s="78"/>
      <c r="AE17" s="78"/>
      <c r="AF17" s="78"/>
      <c r="AG17" s="78"/>
      <c r="AH17" s="78"/>
      <c r="AI17" s="78"/>
      <c r="AJ17" s="74"/>
      <c r="AK17" s="78"/>
      <c r="AL17" s="78"/>
      <c r="AM17" s="78"/>
      <c r="AN17" s="78"/>
      <c r="AO17" s="78"/>
      <c r="AP17" s="78"/>
      <c r="AQ17" s="78"/>
      <c r="AR17" s="78">
        <f t="shared" si="10"/>
        <v>0</v>
      </c>
      <c r="AS17" s="331">
        <f t="shared" si="5"/>
        <v>0</v>
      </c>
      <c r="AT17" s="320">
        <f t="shared" si="6"/>
        <v>0</v>
      </c>
      <c r="AU17" s="320">
        <f t="shared" si="7"/>
        <v>1400</v>
      </c>
      <c r="AV17" s="86"/>
      <c r="AW17" s="334"/>
      <c r="AX17" s="334"/>
      <c r="AY17" s="334"/>
      <c r="AZ17" s="334"/>
      <c r="BA17" s="320">
        <f t="shared" si="8"/>
        <v>1400</v>
      </c>
      <c r="BB17" s="312"/>
      <c r="BC17" s="310" t="str">
        <f t="shared" si="9"/>
        <v>正确</v>
      </c>
    </row>
    <row r="18" s="1" customFormat="1" ht="33" customHeight="1" spans="1:55">
      <c r="A18" s="289">
        <f t="shared" si="1"/>
        <v>14</v>
      </c>
      <c r="B18" s="146" t="s">
        <v>709</v>
      </c>
      <c r="C18" s="265" t="s">
        <v>703</v>
      </c>
      <c r="D18" s="341">
        <v>45597</v>
      </c>
      <c r="E18" s="270" t="s">
        <v>78</v>
      </c>
      <c r="F18" s="269">
        <f t="shared" si="2"/>
        <v>31</v>
      </c>
      <c r="G18" s="40" t="s">
        <v>79</v>
      </c>
      <c r="H18" s="41"/>
      <c r="I18" s="41"/>
      <c r="J18" s="41"/>
      <c r="K18" s="41"/>
      <c r="L18" s="41"/>
      <c r="M18" s="41"/>
      <c r="N18" s="41"/>
      <c r="O18" s="298"/>
      <c r="P18" s="41"/>
      <c r="Q18" s="41"/>
      <c r="R18" s="41"/>
      <c r="S18" s="311">
        <f t="shared" si="3"/>
        <v>0</v>
      </c>
      <c r="T18" s="312"/>
      <c r="U18" s="348">
        <v>1400</v>
      </c>
      <c r="V18" s="177">
        <v>500</v>
      </c>
      <c r="W18" s="177">
        <v>100</v>
      </c>
      <c r="X18" s="177">
        <v>100</v>
      </c>
      <c r="Y18" s="177">
        <v>200</v>
      </c>
      <c r="Z18" s="177">
        <v>100</v>
      </c>
      <c r="AA18" s="177">
        <v>200</v>
      </c>
      <c r="AB18" s="177">
        <v>200</v>
      </c>
      <c r="AC18" s="320">
        <f t="shared" si="4"/>
        <v>0</v>
      </c>
      <c r="AD18" s="78"/>
      <c r="AE18" s="78"/>
      <c r="AF18" s="78"/>
      <c r="AG18" s="78"/>
      <c r="AH18" s="78"/>
      <c r="AI18" s="78"/>
      <c r="AJ18" s="74"/>
      <c r="AK18" s="78"/>
      <c r="AL18" s="78"/>
      <c r="AM18" s="78"/>
      <c r="AN18" s="78"/>
      <c r="AO18" s="78"/>
      <c r="AP18" s="78"/>
      <c r="AQ18" s="78"/>
      <c r="AR18" s="78">
        <f t="shared" si="10"/>
        <v>0</v>
      </c>
      <c r="AS18" s="331">
        <f t="shared" si="5"/>
        <v>0</v>
      </c>
      <c r="AT18" s="320">
        <f t="shared" si="6"/>
        <v>0</v>
      </c>
      <c r="AU18" s="320">
        <f t="shared" si="7"/>
        <v>1400</v>
      </c>
      <c r="AV18" s="86"/>
      <c r="AW18" s="334"/>
      <c r="AX18" s="334"/>
      <c r="AY18" s="334"/>
      <c r="AZ18" s="334"/>
      <c r="BA18" s="320">
        <f t="shared" si="8"/>
        <v>1400</v>
      </c>
      <c r="BB18" s="312"/>
      <c r="BC18" s="310" t="str">
        <f t="shared" si="9"/>
        <v>正确</v>
      </c>
    </row>
    <row r="19" s="1" customFormat="1" ht="33" customHeight="1" spans="1:55">
      <c r="A19" s="289">
        <f t="shared" si="1"/>
        <v>15</v>
      </c>
      <c r="B19" s="146" t="s">
        <v>710</v>
      </c>
      <c r="C19" s="265" t="s">
        <v>703</v>
      </c>
      <c r="D19" s="341">
        <v>45621</v>
      </c>
      <c r="E19" s="270" t="s">
        <v>78</v>
      </c>
      <c r="F19" s="269">
        <f t="shared" si="2"/>
        <v>31</v>
      </c>
      <c r="G19" s="40" t="s">
        <v>79</v>
      </c>
      <c r="H19" s="41"/>
      <c r="I19" s="41"/>
      <c r="J19" s="41"/>
      <c r="K19" s="41"/>
      <c r="L19" s="41"/>
      <c r="M19" s="41"/>
      <c r="N19" s="41"/>
      <c r="O19" s="298"/>
      <c r="P19" s="41"/>
      <c r="Q19" s="41"/>
      <c r="R19" s="41"/>
      <c r="S19" s="311">
        <f t="shared" si="3"/>
        <v>0</v>
      </c>
      <c r="T19" s="312"/>
      <c r="U19" s="348">
        <v>1400</v>
      </c>
      <c r="V19" s="177">
        <v>500</v>
      </c>
      <c r="W19" s="177">
        <v>100</v>
      </c>
      <c r="X19" s="177">
        <v>100</v>
      </c>
      <c r="Y19" s="177">
        <v>200</v>
      </c>
      <c r="Z19" s="177">
        <v>100</v>
      </c>
      <c r="AA19" s="177">
        <v>200</v>
      </c>
      <c r="AB19" s="177">
        <v>200</v>
      </c>
      <c r="AC19" s="320">
        <f t="shared" si="4"/>
        <v>0</v>
      </c>
      <c r="AD19" s="78"/>
      <c r="AE19" s="78"/>
      <c r="AF19" s="78"/>
      <c r="AG19" s="78"/>
      <c r="AH19" s="78"/>
      <c r="AI19" s="78"/>
      <c r="AJ19" s="74"/>
      <c r="AK19" s="78"/>
      <c r="AL19" s="78"/>
      <c r="AM19" s="78"/>
      <c r="AN19" s="78"/>
      <c r="AO19" s="78"/>
      <c r="AP19" s="78"/>
      <c r="AQ19" s="78"/>
      <c r="AR19" s="78">
        <f t="shared" si="10"/>
        <v>0</v>
      </c>
      <c r="AS19" s="331">
        <f t="shared" si="5"/>
        <v>0</v>
      </c>
      <c r="AT19" s="320">
        <f t="shared" si="6"/>
        <v>0</v>
      </c>
      <c r="AU19" s="320">
        <f t="shared" si="7"/>
        <v>1400</v>
      </c>
      <c r="AV19" s="86"/>
      <c r="AW19" s="334"/>
      <c r="AX19" s="334"/>
      <c r="AY19" s="334"/>
      <c r="AZ19" s="334"/>
      <c r="BA19" s="320">
        <f t="shared" si="8"/>
        <v>1400</v>
      </c>
      <c r="BB19" s="312"/>
      <c r="BC19" s="310" t="str">
        <f t="shared" si="9"/>
        <v>正确</v>
      </c>
    </row>
    <row r="20" s="1" customFormat="1" ht="45" customHeight="1" spans="1:55">
      <c r="A20" s="289">
        <f t="shared" si="1"/>
        <v>16</v>
      </c>
      <c r="B20" s="146" t="s">
        <v>711</v>
      </c>
      <c r="C20" s="265" t="s">
        <v>190</v>
      </c>
      <c r="D20" s="341">
        <v>45618</v>
      </c>
      <c r="E20" s="265" t="s">
        <v>78</v>
      </c>
      <c r="F20" s="269">
        <f t="shared" si="2"/>
        <v>31</v>
      </c>
      <c r="G20" s="40" t="s">
        <v>79</v>
      </c>
      <c r="H20" s="41"/>
      <c r="I20" s="41"/>
      <c r="J20" s="41"/>
      <c r="K20" s="41"/>
      <c r="L20" s="41"/>
      <c r="M20" s="41"/>
      <c r="N20" s="41"/>
      <c r="O20" s="298">
        <v>12</v>
      </c>
      <c r="P20" s="41"/>
      <c r="Q20" s="41"/>
      <c r="R20" s="41"/>
      <c r="S20" s="311">
        <f t="shared" si="3"/>
        <v>0</v>
      </c>
      <c r="T20" s="351" t="s">
        <v>712</v>
      </c>
      <c r="U20" s="348">
        <v>2400</v>
      </c>
      <c r="V20" s="177">
        <v>1500</v>
      </c>
      <c r="W20" s="177">
        <v>300</v>
      </c>
      <c r="X20" s="177">
        <v>100</v>
      </c>
      <c r="Y20" s="177">
        <v>200</v>
      </c>
      <c r="Z20" s="177">
        <v>100</v>
      </c>
      <c r="AA20" s="177">
        <v>100</v>
      </c>
      <c r="AB20" s="177">
        <v>100</v>
      </c>
      <c r="AC20" s="354">
        <f t="shared" si="4"/>
        <v>0</v>
      </c>
      <c r="AD20" s="78"/>
      <c r="AE20" s="78"/>
      <c r="AF20" s="78"/>
      <c r="AG20" s="78"/>
      <c r="AH20" s="78"/>
      <c r="AI20" s="78"/>
      <c r="AJ20" s="357"/>
      <c r="AK20" s="78"/>
      <c r="AL20" s="78"/>
      <c r="AM20" s="78"/>
      <c r="AN20" s="78"/>
      <c r="AO20" s="78"/>
      <c r="AP20" s="78"/>
      <c r="AQ20" s="78"/>
      <c r="AR20" s="78">
        <f t="shared" si="10"/>
        <v>464.516129032258</v>
      </c>
      <c r="AS20" s="331">
        <f t="shared" si="5"/>
        <v>0</v>
      </c>
      <c r="AT20" s="320">
        <f t="shared" si="6"/>
        <v>0</v>
      </c>
      <c r="AU20" s="320">
        <f t="shared" si="7"/>
        <v>1935.48</v>
      </c>
      <c r="AV20" s="86"/>
      <c r="AW20" s="334"/>
      <c r="AX20" s="93"/>
      <c r="AY20" s="93"/>
      <c r="AZ20" s="93"/>
      <c r="BA20" s="320">
        <f t="shared" si="8"/>
        <v>1935.48</v>
      </c>
      <c r="BB20" s="363"/>
      <c r="BC20" s="310" t="str">
        <f t="shared" si="9"/>
        <v>正确</v>
      </c>
    </row>
    <row r="21" s="1" customFormat="1" ht="33" customHeight="1" spans="1:55">
      <c r="A21" s="289">
        <f t="shared" si="1"/>
        <v>17</v>
      </c>
      <c r="B21" s="271" t="s">
        <v>713</v>
      </c>
      <c r="C21" s="265" t="s">
        <v>703</v>
      </c>
      <c r="D21" s="341">
        <v>45597</v>
      </c>
      <c r="E21" s="270" t="s">
        <v>78</v>
      </c>
      <c r="F21" s="269">
        <f t="shared" si="2"/>
        <v>31</v>
      </c>
      <c r="G21" s="40" t="s">
        <v>79</v>
      </c>
      <c r="H21" s="41"/>
      <c r="I21" s="41"/>
      <c r="J21" s="41"/>
      <c r="K21" s="41"/>
      <c r="L21" s="41"/>
      <c r="M21" s="41"/>
      <c r="N21" s="41"/>
      <c r="O21" s="298"/>
      <c r="P21" s="41"/>
      <c r="Q21" s="41"/>
      <c r="R21" s="41"/>
      <c r="S21" s="311">
        <f t="shared" si="3"/>
        <v>0</v>
      </c>
      <c r="T21" s="74"/>
      <c r="U21" s="348">
        <v>1400</v>
      </c>
      <c r="V21" s="177">
        <v>500</v>
      </c>
      <c r="W21" s="177">
        <v>100</v>
      </c>
      <c r="X21" s="177">
        <v>100</v>
      </c>
      <c r="Y21" s="177">
        <v>200</v>
      </c>
      <c r="Z21" s="177">
        <v>100</v>
      </c>
      <c r="AA21" s="177">
        <v>200</v>
      </c>
      <c r="AB21" s="177">
        <v>200</v>
      </c>
      <c r="AC21" s="320">
        <f t="shared" si="4"/>
        <v>0</v>
      </c>
      <c r="AD21" s="78"/>
      <c r="AE21" s="78"/>
      <c r="AF21" s="78"/>
      <c r="AG21" s="78"/>
      <c r="AH21" s="78"/>
      <c r="AI21" s="78"/>
      <c r="AJ21" s="74"/>
      <c r="AK21" s="78"/>
      <c r="AL21" s="78"/>
      <c r="AM21" s="78"/>
      <c r="AN21" s="78"/>
      <c r="AO21" s="78"/>
      <c r="AP21" s="78"/>
      <c r="AQ21" s="78"/>
      <c r="AR21" s="78">
        <f t="shared" si="10"/>
        <v>0</v>
      </c>
      <c r="AS21" s="331">
        <f t="shared" si="5"/>
        <v>0</v>
      </c>
      <c r="AT21" s="320">
        <f t="shared" si="6"/>
        <v>0</v>
      </c>
      <c r="AU21" s="320">
        <f t="shared" si="7"/>
        <v>1400</v>
      </c>
      <c r="AV21" s="86"/>
      <c r="AW21" s="334"/>
      <c r="AX21" s="334"/>
      <c r="AY21" s="334"/>
      <c r="AZ21" s="334"/>
      <c r="BA21" s="320">
        <f t="shared" si="8"/>
        <v>1400</v>
      </c>
      <c r="BB21" s="312"/>
      <c r="BC21" s="310" t="str">
        <f t="shared" si="9"/>
        <v>正确</v>
      </c>
    </row>
    <row r="22" s="1" customFormat="1" ht="33" customHeight="1" spans="1:55">
      <c r="A22" s="289">
        <f t="shared" si="1"/>
        <v>18</v>
      </c>
      <c r="B22" s="146" t="s">
        <v>714</v>
      </c>
      <c r="C22" s="265" t="s">
        <v>703</v>
      </c>
      <c r="D22" s="341">
        <v>45597</v>
      </c>
      <c r="E22" s="270" t="s">
        <v>78</v>
      </c>
      <c r="F22" s="269">
        <f t="shared" si="2"/>
        <v>31</v>
      </c>
      <c r="G22" s="40" t="s">
        <v>79</v>
      </c>
      <c r="H22" s="41"/>
      <c r="I22" s="41"/>
      <c r="J22" s="41"/>
      <c r="K22" s="41"/>
      <c r="L22" s="41"/>
      <c r="M22" s="41"/>
      <c r="N22" s="41"/>
      <c r="O22" s="298"/>
      <c r="P22" s="41"/>
      <c r="Q22" s="41"/>
      <c r="R22" s="41"/>
      <c r="S22" s="311">
        <f t="shared" si="3"/>
        <v>0</v>
      </c>
      <c r="T22" s="74"/>
      <c r="U22" s="348">
        <v>1400</v>
      </c>
      <c r="V22" s="177">
        <v>500</v>
      </c>
      <c r="W22" s="177">
        <v>100</v>
      </c>
      <c r="X22" s="177">
        <v>100</v>
      </c>
      <c r="Y22" s="177">
        <v>200</v>
      </c>
      <c r="Z22" s="177">
        <v>100</v>
      </c>
      <c r="AA22" s="177">
        <v>200</v>
      </c>
      <c r="AB22" s="177">
        <v>200</v>
      </c>
      <c r="AC22" s="320">
        <f t="shared" si="4"/>
        <v>0</v>
      </c>
      <c r="AD22" s="78"/>
      <c r="AE22" s="78"/>
      <c r="AF22" s="78"/>
      <c r="AG22" s="78"/>
      <c r="AH22" s="78"/>
      <c r="AI22" s="78"/>
      <c r="AJ22" s="74"/>
      <c r="AK22" s="78"/>
      <c r="AL22" s="78"/>
      <c r="AM22" s="78"/>
      <c r="AN22" s="78"/>
      <c r="AO22" s="78"/>
      <c r="AP22" s="78"/>
      <c r="AQ22" s="78"/>
      <c r="AR22" s="78">
        <f t="shared" si="10"/>
        <v>0</v>
      </c>
      <c r="AS22" s="331">
        <f t="shared" si="5"/>
        <v>0</v>
      </c>
      <c r="AT22" s="320">
        <f t="shared" si="6"/>
        <v>0</v>
      </c>
      <c r="AU22" s="320">
        <f t="shared" si="7"/>
        <v>1400</v>
      </c>
      <c r="AV22" s="86"/>
      <c r="AW22" s="334"/>
      <c r="AX22" s="334"/>
      <c r="AY22" s="334"/>
      <c r="AZ22" s="334"/>
      <c r="BA22" s="320">
        <f t="shared" si="8"/>
        <v>1400</v>
      </c>
      <c r="BB22" s="312"/>
      <c r="BC22" s="310" t="str">
        <f t="shared" si="9"/>
        <v>正确</v>
      </c>
    </row>
    <row r="23" s="1" customFormat="1" ht="33" customHeight="1" spans="1:55">
      <c r="A23" s="289">
        <f t="shared" si="1"/>
        <v>19</v>
      </c>
      <c r="B23" s="146" t="s">
        <v>715</v>
      </c>
      <c r="C23" s="265" t="s">
        <v>703</v>
      </c>
      <c r="D23" s="341">
        <v>45597</v>
      </c>
      <c r="E23" s="270" t="s">
        <v>78</v>
      </c>
      <c r="F23" s="269">
        <f t="shared" si="2"/>
        <v>31</v>
      </c>
      <c r="G23" s="40" t="s">
        <v>79</v>
      </c>
      <c r="H23" s="41"/>
      <c r="I23" s="41"/>
      <c r="J23" s="41"/>
      <c r="K23" s="41"/>
      <c r="L23" s="41"/>
      <c r="M23" s="41"/>
      <c r="N23" s="41"/>
      <c r="O23" s="298"/>
      <c r="P23" s="41"/>
      <c r="Q23" s="41"/>
      <c r="R23" s="41"/>
      <c r="S23" s="311">
        <f t="shared" si="3"/>
        <v>0</v>
      </c>
      <c r="T23" s="74"/>
      <c r="U23" s="348">
        <v>1400</v>
      </c>
      <c r="V23" s="177">
        <v>500</v>
      </c>
      <c r="W23" s="177">
        <v>100</v>
      </c>
      <c r="X23" s="177">
        <v>100</v>
      </c>
      <c r="Y23" s="177">
        <v>200</v>
      </c>
      <c r="Z23" s="177">
        <v>100</v>
      </c>
      <c r="AA23" s="177">
        <v>200</v>
      </c>
      <c r="AB23" s="177">
        <v>200</v>
      </c>
      <c r="AC23" s="320">
        <f t="shared" si="4"/>
        <v>0</v>
      </c>
      <c r="AD23" s="78"/>
      <c r="AE23" s="78"/>
      <c r="AF23" s="78"/>
      <c r="AG23" s="78"/>
      <c r="AH23" s="78"/>
      <c r="AI23" s="78"/>
      <c r="AJ23" s="74"/>
      <c r="AK23" s="78"/>
      <c r="AL23" s="78"/>
      <c r="AM23" s="78"/>
      <c r="AN23" s="78"/>
      <c r="AO23" s="78"/>
      <c r="AP23" s="78"/>
      <c r="AQ23" s="78"/>
      <c r="AR23" s="78">
        <f t="shared" si="10"/>
        <v>0</v>
      </c>
      <c r="AS23" s="331">
        <f t="shared" si="5"/>
        <v>0</v>
      </c>
      <c r="AT23" s="320">
        <f t="shared" si="6"/>
        <v>0</v>
      </c>
      <c r="AU23" s="320">
        <f t="shared" si="7"/>
        <v>1400</v>
      </c>
      <c r="AV23" s="86"/>
      <c r="AW23" s="334"/>
      <c r="AX23" s="334"/>
      <c r="AY23" s="334"/>
      <c r="AZ23" s="334"/>
      <c r="BA23" s="320">
        <f t="shared" si="8"/>
        <v>1400</v>
      </c>
      <c r="BB23" s="312"/>
      <c r="BC23" s="310" t="str">
        <f t="shared" si="9"/>
        <v>正确</v>
      </c>
    </row>
    <row r="24" s="1" customFormat="1" ht="38" customHeight="1" spans="1:55">
      <c r="A24" s="289">
        <f t="shared" si="1"/>
        <v>20</v>
      </c>
      <c r="B24" s="146" t="s">
        <v>716</v>
      </c>
      <c r="C24" s="265" t="s">
        <v>190</v>
      </c>
      <c r="D24" s="341">
        <v>45597</v>
      </c>
      <c r="E24" s="270" t="s">
        <v>78</v>
      </c>
      <c r="F24" s="269">
        <f t="shared" si="2"/>
        <v>31</v>
      </c>
      <c r="G24" s="40" t="s">
        <v>79</v>
      </c>
      <c r="H24" s="41"/>
      <c r="I24" s="41"/>
      <c r="J24" s="41"/>
      <c r="K24" s="41"/>
      <c r="L24" s="41"/>
      <c r="M24" s="41"/>
      <c r="N24" s="41"/>
      <c r="O24" s="298">
        <v>8.5</v>
      </c>
      <c r="P24" s="41"/>
      <c r="Q24" s="41"/>
      <c r="R24" s="41"/>
      <c r="S24" s="311">
        <f t="shared" si="3"/>
        <v>0</v>
      </c>
      <c r="T24" s="312" t="s">
        <v>717</v>
      </c>
      <c r="U24" s="348">
        <v>2600</v>
      </c>
      <c r="V24" s="177">
        <v>1500</v>
      </c>
      <c r="W24" s="177">
        <v>300</v>
      </c>
      <c r="X24" s="177">
        <v>300</v>
      </c>
      <c r="Y24" s="177">
        <v>200</v>
      </c>
      <c r="Z24" s="177">
        <v>100</v>
      </c>
      <c r="AA24" s="177">
        <v>100</v>
      </c>
      <c r="AB24" s="177">
        <v>100</v>
      </c>
      <c r="AC24" s="320">
        <f t="shared" si="4"/>
        <v>0</v>
      </c>
      <c r="AD24" s="78"/>
      <c r="AE24" s="78"/>
      <c r="AF24" s="78"/>
      <c r="AG24" s="78"/>
      <c r="AH24" s="78"/>
      <c r="AI24" s="78"/>
      <c r="AJ24" s="74"/>
      <c r="AK24" s="78"/>
      <c r="AL24" s="78"/>
      <c r="AM24" s="78"/>
      <c r="AN24" s="78"/>
      <c r="AO24" s="78"/>
      <c r="AP24" s="78"/>
      <c r="AQ24" s="78"/>
      <c r="AR24" s="78">
        <f t="shared" si="10"/>
        <v>356.451612903226</v>
      </c>
      <c r="AS24" s="331">
        <f t="shared" si="5"/>
        <v>0</v>
      </c>
      <c r="AT24" s="320">
        <f t="shared" si="6"/>
        <v>0</v>
      </c>
      <c r="AU24" s="320">
        <f t="shared" si="7"/>
        <v>2243.55</v>
      </c>
      <c r="AV24" s="86"/>
      <c r="AW24" s="334"/>
      <c r="AX24" s="334"/>
      <c r="AY24" s="334"/>
      <c r="AZ24" s="334"/>
      <c r="BA24" s="320">
        <f t="shared" si="8"/>
        <v>2243.55</v>
      </c>
      <c r="BB24" s="312"/>
      <c r="BC24" s="310" t="str">
        <f t="shared" si="9"/>
        <v>正确</v>
      </c>
    </row>
    <row r="25" s="1" customFormat="1" ht="47" customHeight="1" spans="1:55">
      <c r="A25" s="289">
        <f t="shared" si="1"/>
        <v>21</v>
      </c>
      <c r="B25" s="146" t="s">
        <v>718</v>
      </c>
      <c r="C25" s="265" t="s">
        <v>190</v>
      </c>
      <c r="D25" s="341">
        <v>45605</v>
      </c>
      <c r="E25" s="270" t="s">
        <v>78</v>
      </c>
      <c r="F25" s="269">
        <f t="shared" si="2"/>
        <v>31</v>
      </c>
      <c r="G25" s="40" t="s">
        <v>79</v>
      </c>
      <c r="H25" s="41"/>
      <c r="I25" s="41"/>
      <c r="J25" s="41"/>
      <c r="K25" s="41"/>
      <c r="L25" s="41"/>
      <c r="M25" s="41"/>
      <c r="N25" s="41"/>
      <c r="O25" s="298">
        <v>8.5</v>
      </c>
      <c r="P25" s="41"/>
      <c r="Q25" s="41"/>
      <c r="R25" s="41"/>
      <c r="S25" s="311">
        <f t="shared" si="3"/>
        <v>0</v>
      </c>
      <c r="T25" s="312" t="s">
        <v>717</v>
      </c>
      <c r="U25" s="348">
        <v>2200</v>
      </c>
      <c r="V25" s="177">
        <v>1000</v>
      </c>
      <c r="W25" s="177">
        <v>300</v>
      </c>
      <c r="X25" s="177">
        <v>300</v>
      </c>
      <c r="Y25" s="177">
        <v>200</v>
      </c>
      <c r="Z25" s="177">
        <v>200</v>
      </c>
      <c r="AA25" s="177">
        <v>100</v>
      </c>
      <c r="AB25" s="177">
        <v>100</v>
      </c>
      <c r="AC25" s="320">
        <f t="shared" si="4"/>
        <v>0</v>
      </c>
      <c r="AD25" s="78"/>
      <c r="AE25" s="78"/>
      <c r="AF25" s="78"/>
      <c r="AG25" s="78"/>
      <c r="AH25" s="78"/>
      <c r="AI25" s="78"/>
      <c r="AJ25" s="357"/>
      <c r="AK25" s="78"/>
      <c r="AL25" s="78"/>
      <c r="AM25" s="78"/>
      <c r="AN25" s="78"/>
      <c r="AO25" s="78"/>
      <c r="AP25" s="78"/>
      <c r="AQ25" s="78"/>
      <c r="AR25" s="78">
        <f t="shared" si="10"/>
        <v>301.612903225806</v>
      </c>
      <c r="AS25" s="331">
        <f t="shared" si="5"/>
        <v>0</v>
      </c>
      <c r="AT25" s="320">
        <f t="shared" si="6"/>
        <v>0</v>
      </c>
      <c r="AU25" s="320">
        <f t="shared" si="7"/>
        <v>1898.39</v>
      </c>
      <c r="AV25" s="86"/>
      <c r="AW25" s="334"/>
      <c r="AX25" s="334"/>
      <c r="AY25" s="334"/>
      <c r="AZ25" s="334"/>
      <c r="BA25" s="320">
        <f t="shared" si="8"/>
        <v>1898.39</v>
      </c>
      <c r="BB25" s="364"/>
      <c r="BC25" s="310" t="str">
        <f t="shared" si="9"/>
        <v>正确</v>
      </c>
    </row>
    <row r="26" s="1" customFormat="1" ht="33" customHeight="1" spans="1:55">
      <c r="A26" s="289">
        <f t="shared" si="1"/>
        <v>22</v>
      </c>
      <c r="B26" s="146" t="s">
        <v>719</v>
      </c>
      <c r="C26" s="265" t="s">
        <v>703</v>
      </c>
      <c r="D26" s="341">
        <v>45597</v>
      </c>
      <c r="E26" s="270" t="s">
        <v>78</v>
      </c>
      <c r="F26" s="269">
        <f t="shared" si="2"/>
        <v>31</v>
      </c>
      <c r="G26" s="40" t="s">
        <v>79</v>
      </c>
      <c r="H26" s="41"/>
      <c r="I26" s="41"/>
      <c r="J26" s="41"/>
      <c r="K26" s="41"/>
      <c r="L26" s="41"/>
      <c r="M26" s="41"/>
      <c r="N26" s="41"/>
      <c r="O26" s="298"/>
      <c r="P26" s="41"/>
      <c r="Q26" s="41"/>
      <c r="R26" s="41"/>
      <c r="S26" s="311">
        <f t="shared" si="3"/>
        <v>0</v>
      </c>
      <c r="T26" s="74"/>
      <c r="U26" s="348">
        <v>1400</v>
      </c>
      <c r="V26" s="177">
        <v>500</v>
      </c>
      <c r="W26" s="177">
        <v>100</v>
      </c>
      <c r="X26" s="177">
        <v>100</v>
      </c>
      <c r="Y26" s="177">
        <v>200</v>
      </c>
      <c r="Z26" s="177">
        <v>100</v>
      </c>
      <c r="AA26" s="177">
        <v>200</v>
      </c>
      <c r="AB26" s="177">
        <v>200</v>
      </c>
      <c r="AC26" s="320">
        <f t="shared" si="4"/>
        <v>0</v>
      </c>
      <c r="AD26" s="78"/>
      <c r="AE26" s="78"/>
      <c r="AF26" s="78"/>
      <c r="AG26" s="78"/>
      <c r="AH26" s="78"/>
      <c r="AI26" s="78"/>
      <c r="AJ26" s="74"/>
      <c r="AK26" s="78"/>
      <c r="AL26" s="78"/>
      <c r="AM26" s="78"/>
      <c r="AN26" s="78"/>
      <c r="AO26" s="78"/>
      <c r="AP26" s="78"/>
      <c r="AQ26" s="78"/>
      <c r="AR26" s="78">
        <f t="shared" si="10"/>
        <v>0</v>
      </c>
      <c r="AS26" s="331">
        <f t="shared" si="5"/>
        <v>0</v>
      </c>
      <c r="AT26" s="320">
        <f t="shared" si="6"/>
        <v>0</v>
      </c>
      <c r="AU26" s="320">
        <f t="shared" si="7"/>
        <v>1400</v>
      </c>
      <c r="AV26" s="86"/>
      <c r="AW26" s="334"/>
      <c r="AX26" s="334"/>
      <c r="AY26" s="334"/>
      <c r="AZ26" s="334"/>
      <c r="BA26" s="320">
        <f t="shared" si="8"/>
        <v>1400</v>
      </c>
      <c r="BB26" s="312"/>
      <c r="BC26" s="310" t="str">
        <f t="shared" si="9"/>
        <v>正确</v>
      </c>
    </row>
    <row r="27" s="1" customFormat="1" ht="44" customHeight="1" spans="1:55">
      <c r="A27" s="289">
        <f t="shared" si="1"/>
        <v>23</v>
      </c>
      <c r="B27" s="146" t="s">
        <v>720</v>
      </c>
      <c r="C27" s="265" t="s">
        <v>190</v>
      </c>
      <c r="D27" s="341">
        <v>45597</v>
      </c>
      <c r="E27" s="270" t="s">
        <v>78</v>
      </c>
      <c r="F27" s="269">
        <f t="shared" si="2"/>
        <v>31</v>
      </c>
      <c r="G27" s="40" t="s">
        <v>79</v>
      </c>
      <c r="H27" s="41"/>
      <c r="I27" s="41"/>
      <c r="J27" s="41"/>
      <c r="K27" s="41"/>
      <c r="L27" s="41"/>
      <c r="M27" s="41"/>
      <c r="N27" s="41"/>
      <c r="O27" s="298">
        <v>8.5</v>
      </c>
      <c r="P27" s="41"/>
      <c r="Q27" s="41"/>
      <c r="R27" s="41"/>
      <c r="S27" s="311">
        <f t="shared" si="3"/>
        <v>0</v>
      </c>
      <c r="T27" s="312" t="s">
        <v>717</v>
      </c>
      <c r="U27" s="348">
        <v>2600</v>
      </c>
      <c r="V27" s="177">
        <v>1500</v>
      </c>
      <c r="W27" s="177">
        <v>300</v>
      </c>
      <c r="X27" s="177">
        <v>300</v>
      </c>
      <c r="Y27" s="177">
        <v>200</v>
      </c>
      <c r="Z27" s="177">
        <v>100</v>
      </c>
      <c r="AA27" s="177">
        <v>100</v>
      </c>
      <c r="AB27" s="177">
        <v>100</v>
      </c>
      <c r="AC27" s="320">
        <f t="shared" si="4"/>
        <v>0</v>
      </c>
      <c r="AD27" s="78"/>
      <c r="AE27" s="78"/>
      <c r="AF27" s="78"/>
      <c r="AG27" s="78"/>
      <c r="AH27" s="78"/>
      <c r="AI27" s="78"/>
      <c r="AJ27" s="74"/>
      <c r="AK27" s="78"/>
      <c r="AL27" s="78"/>
      <c r="AM27" s="78"/>
      <c r="AN27" s="78"/>
      <c r="AO27" s="78"/>
      <c r="AP27" s="78"/>
      <c r="AQ27" s="78"/>
      <c r="AR27" s="78">
        <f t="shared" si="10"/>
        <v>356.451612903226</v>
      </c>
      <c r="AS27" s="331">
        <f t="shared" si="5"/>
        <v>0</v>
      </c>
      <c r="AT27" s="320">
        <f t="shared" si="6"/>
        <v>0</v>
      </c>
      <c r="AU27" s="320">
        <f t="shared" si="7"/>
        <v>2243.55</v>
      </c>
      <c r="AV27" s="86"/>
      <c r="AW27" s="334"/>
      <c r="AX27" s="334"/>
      <c r="AY27" s="334"/>
      <c r="AZ27" s="334"/>
      <c r="BA27" s="320">
        <f t="shared" si="8"/>
        <v>2243.55</v>
      </c>
      <c r="BB27" s="312"/>
      <c r="BC27" s="310" t="str">
        <f t="shared" si="9"/>
        <v>正确</v>
      </c>
    </row>
    <row r="28" s="1" customFormat="1" ht="33" customHeight="1" spans="1:55">
      <c r="A28" s="289">
        <f t="shared" si="1"/>
        <v>24</v>
      </c>
      <c r="B28" s="146" t="s">
        <v>721</v>
      </c>
      <c r="C28" s="265" t="s">
        <v>703</v>
      </c>
      <c r="D28" s="341">
        <v>45597</v>
      </c>
      <c r="E28" s="270" t="s">
        <v>78</v>
      </c>
      <c r="F28" s="269">
        <f t="shared" si="2"/>
        <v>31</v>
      </c>
      <c r="G28" s="40" t="s">
        <v>79</v>
      </c>
      <c r="H28" s="41"/>
      <c r="I28" s="41"/>
      <c r="J28" s="41"/>
      <c r="K28" s="41"/>
      <c r="L28" s="41"/>
      <c r="M28" s="41"/>
      <c r="N28" s="41"/>
      <c r="O28" s="298"/>
      <c r="P28" s="41"/>
      <c r="Q28" s="41"/>
      <c r="R28" s="41"/>
      <c r="S28" s="311">
        <f t="shared" si="3"/>
        <v>0</v>
      </c>
      <c r="T28" s="74"/>
      <c r="U28" s="348">
        <v>1400</v>
      </c>
      <c r="V28" s="177">
        <v>500</v>
      </c>
      <c r="W28" s="177">
        <v>100</v>
      </c>
      <c r="X28" s="177">
        <v>100</v>
      </c>
      <c r="Y28" s="177">
        <v>200</v>
      </c>
      <c r="Z28" s="177">
        <v>100</v>
      </c>
      <c r="AA28" s="177">
        <v>200</v>
      </c>
      <c r="AB28" s="177">
        <v>200</v>
      </c>
      <c r="AC28" s="320">
        <f t="shared" si="4"/>
        <v>0</v>
      </c>
      <c r="AD28" s="78"/>
      <c r="AE28" s="78"/>
      <c r="AF28" s="78"/>
      <c r="AG28" s="78"/>
      <c r="AH28" s="78"/>
      <c r="AI28" s="78"/>
      <c r="AJ28" s="74"/>
      <c r="AK28" s="78"/>
      <c r="AL28" s="78"/>
      <c r="AM28" s="78"/>
      <c r="AN28" s="78"/>
      <c r="AO28" s="78"/>
      <c r="AP28" s="78"/>
      <c r="AQ28" s="78"/>
      <c r="AR28" s="78">
        <f t="shared" si="10"/>
        <v>0</v>
      </c>
      <c r="AS28" s="331">
        <f t="shared" si="5"/>
        <v>0</v>
      </c>
      <c r="AT28" s="320">
        <f t="shared" si="6"/>
        <v>0</v>
      </c>
      <c r="AU28" s="320">
        <f t="shared" si="7"/>
        <v>1400</v>
      </c>
      <c r="AV28" s="86"/>
      <c r="AW28" s="334"/>
      <c r="AX28" s="334"/>
      <c r="AY28" s="334"/>
      <c r="AZ28" s="334"/>
      <c r="BA28" s="320">
        <f t="shared" si="8"/>
        <v>1400</v>
      </c>
      <c r="BB28" s="312"/>
      <c r="BC28" s="310" t="str">
        <f t="shared" si="9"/>
        <v>正确</v>
      </c>
    </row>
    <row r="29" s="1" customFormat="1" ht="33" customHeight="1" spans="1:55">
      <c r="A29" s="289">
        <f t="shared" si="1"/>
        <v>25</v>
      </c>
      <c r="B29" s="146" t="s">
        <v>722</v>
      </c>
      <c r="C29" s="265" t="s">
        <v>703</v>
      </c>
      <c r="D29" s="341">
        <v>45597</v>
      </c>
      <c r="E29" s="270" t="s">
        <v>78</v>
      </c>
      <c r="F29" s="269">
        <f t="shared" si="2"/>
        <v>31</v>
      </c>
      <c r="G29" s="40" t="s">
        <v>79</v>
      </c>
      <c r="H29" s="41"/>
      <c r="I29" s="41"/>
      <c r="J29" s="41"/>
      <c r="K29" s="41"/>
      <c r="L29" s="41"/>
      <c r="M29" s="41"/>
      <c r="N29" s="41"/>
      <c r="O29" s="298"/>
      <c r="P29" s="41"/>
      <c r="Q29" s="41"/>
      <c r="R29" s="41"/>
      <c r="S29" s="311">
        <f t="shared" si="3"/>
        <v>0</v>
      </c>
      <c r="T29" s="74"/>
      <c r="U29" s="348">
        <v>1400</v>
      </c>
      <c r="V29" s="177">
        <v>500</v>
      </c>
      <c r="W29" s="177">
        <v>100</v>
      </c>
      <c r="X29" s="177">
        <v>100</v>
      </c>
      <c r="Y29" s="177">
        <v>200</v>
      </c>
      <c r="Z29" s="177">
        <v>100</v>
      </c>
      <c r="AA29" s="177">
        <v>200</v>
      </c>
      <c r="AB29" s="177">
        <v>200</v>
      </c>
      <c r="AC29" s="320">
        <f t="shared" si="4"/>
        <v>0</v>
      </c>
      <c r="AD29" s="78"/>
      <c r="AE29" s="78"/>
      <c r="AF29" s="78"/>
      <c r="AG29" s="78"/>
      <c r="AH29" s="78"/>
      <c r="AI29" s="78"/>
      <c r="AJ29" s="74"/>
      <c r="AK29" s="78"/>
      <c r="AL29" s="78"/>
      <c r="AM29" s="78"/>
      <c r="AN29" s="78"/>
      <c r="AO29" s="78"/>
      <c r="AP29" s="78"/>
      <c r="AQ29" s="78"/>
      <c r="AR29" s="78">
        <f t="shared" si="10"/>
        <v>0</v>
      </c>
      <c r="AS29" s="331">
        <f t="shared" si="5"/>
        <v>0</v>
      </c>
      <c r="AT29" s="320">
        <f t="shared" si="6"/>
        <v>0</v>
      </c>
      <c r="AU29" s="320">
        <f t="shared" si="7"/>
        <v>1400</v>
      </c>
      <c r="AV29" s="86"/>
      <c r="AW29" s="334"/>
      <c r="AX29" s="334"/>
      <c r="AY29" s="334"/>
      <c r="AZ29" s="334"/>
      <c r="BA29" s="320">
        <f t="shared" si="8"/>
        <v>1400</v>
      </c>
      <c r="BB29" s="312"/>
      <c r="BC29" s="310" t="str">
        <f t="shared" si="9"/>
        <v>正确</v>
      </c>
    </row>
    <row r="30" s="1" customFormat="1" ht="33" customHeight="1" spans="1:55">
      <c r="A30" s="289">
        <f t="shared" si="1"/>
        <v>26</v>
      </c>
      <c r="B30" s="146" t="s">
        <v>723</v>
      </c>
      <c r="C30" s="265" t="s">
        <v>703</v>
      </c>
      <c r="D30" s="341">
        <v>45597</v>
      </c>
      <c r="E30" s="270" t="s">
        <v>78</v>
      </c>
      <c r="F30" s="269">
        <f t="shared" si="2"/>
        <v>31</v>
      </c>
      <c r="G30" s="40" t="s">
        <v>79</v>
      </c>
      <c r="H30" s="41"/>
      <c r="I30" s="41"/>
      <c r="J30" s="41"/>
      <c r="K30" s="41"/>
      <c r="L30" s="41"/>
      <c r="M30" s="41"/>
      <c r="N30" s="41"/>
      <c r="O30" s="298"/>
      <c r="P30" s="41"/>
      <c r="Q30" s="41"/>
      <c r="R30" s="41"/>
      <c r="S30" s="311">
        <f t="shared" si="3"/>
        <v>0</v>
      </c>
      <c r="T30" s="74"/>
      <c r="U30" s="348">
        <v>1400</v>
      </c>
      <c r="V30" s="177">
        <v>500</v>
      </c>
      <c r="W30" s="177">
        <v>100</v>
      </c>
      <c r="X30" s="177">
        <v>100</v>
      </c>
      <c r="Y30" s="177">
        <v>200</v>
      </c>
      <c r="Z30" s="177">
        <v>100</v>
      </c>
      <c r="AA30" s="177">
        <v>200</v>
      </c>
      <c r="AB30" s="177">
        <v>200</v>
      </c>
      <c r="AC30" s="320">
        <f t="shared" si="4"/>
        <v>0</v>
      </c>
      <c r="AD30" s="78"/>
      <c r="AE30" s="78"/>
      <c r="AF30" s="78"/>
      <c r="AG30" s="78"/>
      <c r="AH30" s="78"/>
      <c r="AI30" s="78"/>
      <c r="AJ30" s="74"/>
      <c r="AK30" s="78"/>
      <c r="AL30" s="78"/>
      <c r="AM30" s="78"/>
      <c r="AN30" s="78"/>
      <c r="AO30" s="78"/>
      <c r="AP30" s="78"/>
      <c r="AQ30" s="78"/>
      <c r="AR30" s="78">
        <f t="shared" si="10"/>
        <v>0</v>
      </c>
      <c r="AS30" s="331">
        <f t="shared" si="5"/>
        <v>0</v>
      </c>
      <c r="AT30" s="320">
        <f t="shared" si="6"/>
        <v>0</v>
      </c>
      <c r="AU30" s="320">
        <f t="shared" si="7"/>
        <v>1400</v>
      </c>
      <c r="AV30" s="86"/>
      <c r="AW30" s="334"/>
      <c r="AX30" s="334"/>
      <c r="AY30" s="334"/>
      <c r="AZ30" s="334"/>
      <c r="BA30" s="320">
        <f t="shared" si="8"/>
        <v>1400</v>
      </c>
      <c r="BB30" s="312"/>
      <c r="BC30" s="310" t="str">
        <f t="shared" si="9"/>
        <v>正确</v>
      </c>
    </row>
    <row r="31" s="1" customFormat="1" ht="33" customHeight="1" spans="1:55">
      <c r="A31" s="289">
        <f t="shared" si="1"/>
        <v>27</v>
      </c>
      <c r="B31" s="146" t="s">
        <v>724</v>
      </c>
      <c r="C31" s="265" t="s">
        <v>703</v>
      </c>
      <c r="D31" s="341">
        <v>45597</v>
      </c>
      <c r="E31" s="270" t="s">
        <v>78</v>
      </c>
      <c r="F31" s="269">
        <f t="shared" si="2"/>
        <v>31</v>
      </c>
      <c r="G31" s="40" t="s">
        <v>79</v>
      </c>
      <c r="H31" s="41"/>
      <c r="I31" s="41"/>
      <c r="J31" s="41"/>
      <c r="K31" s="41"/>
      <c r="L31" s="41"/>
      <c r="M31" s="41"/>
      <c r="N31" s="41"/>
      <c r="O31" s="298"/>
      <c r="P31" s="41"/>
      <c r="Q31" s="41"/>
      <c r="R31" s="41"/>
      <c r="S31" s="311">
        <f t="shared" si="3"/>
        <v>0</v>
      </c>
      <c r="T31" s="74"/>
      <c r="U31" s="348">
        <v>1400</v>
      </c>
      <c r="V31" s="177">
        <v>500</v>
      </c>
      <c r="W31" s="177">
        <v>100</v>
      </c>
      <c r="X31" s="177">
        <v>100</v>
      </c>
      <c r="Y31" s="177">
        <v>200</v>
      </c>
      <c r="Z31" s="177">
        <v>100</v>
      </c>
      <c r="AA31" s="177">
        <v>200</v>
      </c>
      <c r="AB31" s="177">
        <v>200</v>
      </c>
      <c r="AC31" s="320">
        <f t="shared" si="4"/>
        <v>0</v>
      </c>
      <c r="AD31" s="78"/>
      <c r="AE31" s="78"/>
      <c r="AF31" s="78"/>
      <c r="AG31" s="78"/>
      <c r="AH31" s="78"/>
      <c r="AI31" s="78"/>
      <c r="AJ31" s="74"/>
      <c r="AK31" s="78"/>
      <c r="AL31" s="78"/>
      <c r="AM31" s="78"/>
      <c r="AN31" s="78"/>
      <c r="AO31" s="78"/>
      <c r="AP31" s="78"/>
      <c r="AQ31" s="78"/>
      <c r="AR31" s="78">
        <f t="shared" si="10"/>
        <v>0</v>
      </c>
      <c r="AS31" s="331">
        <f t="shared" si="5"/>
        <v>0</v>
      </c>
      <c r="AT31" s="320">
        <f t="shared" si="6"/>
        <v>0</v>
      </c>
      <c r="AU31" s="320">
        <f t="shared" si="7"/>
        <v>1400</v>
      </c>
      <c r="AV31" s="86"/>
      <c r="AW31" s="334"/>
      <c r="AX31" s="334"/>
      <c r="AY31" s="334"/>
      <c r="AZ31" s="334"/>
      <c r="BA31" s="320">
        <f t="shared" si="8"/>
        <v>1400</v>
      </c>
      <c r="BB31" s="312"/>
      <c r="BC31" s="310" t="str">
        <f t="shared" si="9"/>
        <v>正确</v>
      </c>
    </row>
    <row r="32" s="1" customFormat="1" ht="33" customHeight="1" spans="1:55">
      <c r="A32" s="289">
        <f t="shared" si="1"/>
        <v>28</v>
      </c>
      <c r="B32" s="146" t="s">
        <v>725</v>
      </c>
      <c r="C32" s="265" t="s">
        <v>703</v>
      </c>
      <c r="D32" s="341">
        <v>45597</v>
      </c>
      <c r="E32" s="270" t="s">
        <v>78</v>
      </c>
      <c r="F32" s="269">
        <f t="shared" si="2"/>
        <v>31</v>
      </c>
      <c r="G32" s="40" t="s">
        <v>79</v>
      </c>
      <c r="H32" s="41"/>
      <c r="I32" s="41"/>
      <c r="J32" s="41"/>
      <c r="K32" s="41"/>
      <c r="L32" s="41"/>
      <c r="M32" s="41"/>
      <c r="N32" s="41"/>
      <c r="O32" s="298"/>
      <c r="P32" s="41"/>
      <c r="Q32" s="41"/>
      <c r="R32" s="41"/>
      <c r="S32" s="311">
        <f t="shared" si="3"/>
        <v>0</v>
      </c>
      <c r="T32" s="74"/>
      <c r="U32" s="348">
        <v>1400</v>
      </c>
      <c r="V32" s="177">
        <v>500</v>
      </c>
      <c r="W32" s="177">
        <v>100</v>
      </c>
      <c r="X32" s="177">
        <v>100</v>
      </c>
      <c r="Y32" s="177">
        <v>200</v>
      </c>
      <c r="Z32" s="177">
        <v>100</v>
      </c>
      <c r="AA32" s="177">
        <v>200</v>
      </c>
      <c r="AB32" s="177">
        <v>200</v>
      </c>
      <c r="AC32" s="320">
        <f t="shared" si="4"/>
        <v>0</v>
      </c>
      <c r="AD32" s="78"/>
      <c r="AE32" s="78"/>
      <c r="AF32" s="78"/>
      <c r="AG32" s="78"/>
      <c r="AH32" s="78"/>
      <c r="AI32" s="78"/>
      <c r="AJ32" s="74"/>
      <c r="AK32" s="78"/>
      <c r="AL32" s="78"/>
      <c r="AM32" s="78"/>
      <c r="AN32" s="78"/>
      <c r="AO32" s="78"/>
      <c r="AP32" s="78"/>
      <c r="AQ32" s="78"/>
      <c r="AR32" s="78">
        <f t="shared" si="10"/>
        <v>0</v>
      </c>
      <c r="AS32" s="331">
        <f t="shared" si="5"/>
        <v>0</v>
      </c>
      <c r="AT32" s="320">
        <f t="shared" si="6"/>
        <v>0</v>
      </c>
      <c r="AU32" s="320">
        <f t="shared" si="7"/>
        <v>1400</v>
      </c>
      <c r="AV32" s="86"/>
      <c r="AW32" s="334"/>
      <c r="AX32" s="334"/>
      <c r="AY32" s="334"/>
      <c r="AZ32" s="334"/>
      <c r="BA32" s="320">
        <f t="shared" si="8"/>
        <v>1400</v>
      </c>
      <c r="BB32" s="312"/>
      <c r="BC32" s="310" t="str">
        <f t="shared" si="9"/>
        <v>正确</v>
      </c>
    </row>
    <row r="33" s="1" customFormat="1" ht="36" customHeight="1" spans="1:55">
      <c r="A33" s="289">
        <f t="shared" si="1"/>
        <v>29</v>
      </c>
      <c r="B33" s="146" t="s">
        <v>726</v>
      </c>
      <c r="C33" s="265" t="s">
        <v>190</v>
      </c>
      <c r="D33" s="341">
        <v>45597</v>
      </c>
      <c r="E33" s="270" t="s">
        <v>78</v>
      </c>
      <c r="F33" s="269">
        <f t="shared" si="2"/>
        <v>31</v>
      </c>
      <c r="G33" s="40" t="s">
        <v>79</v>
      </c>
      <c r="H33" s="41"/>
      <c r="I33" s="41"/>
      <c r="J33" s="41"/>
      <c r="K33" s="41"/>
      <c r="L33" s="41"/>
      <c r="M33" s="41"/>
      <c r="N33" s="41"/>
      <c r="O33" s="298">
        <v>8.5</v>
      </c>
      <c r="P33" s="41"/>
      <c r="Q33" s="41"/>
      <c r="R33" s="41"/>
      <c r="S33" s="311">
        <f t="shared" si="3"/>
        <v>0</v>
      </c>
      <c r="T33" s="312" t="s">
        <v>727</v>
      </c>
      <c r="U33" s="348">
        <v>2600</v>
      </c>
      <c r="V33" s="177">
        <v>1500</v>
      </c>
      <c r="W33" s="177">
        <v>300</v>
      </c>
      <c r="X33" s="177">
        <v>300</v>
      </c>
      <c r="Y33" s="177">
        <v>200</v>
      </c>
      <c r="Z33" s="177">
        <v>100</v>
      </c>
      <c r="AA33" s="177">
        <v>100</v>
      </c>
      <c r="AB33" s="177">
        <v>100</v>
      </c>
      <c r="AC33" s="320">
        <f t="shared" si="4"/>
        <v>0</v>
      </c>
      <c r="AD33" s="78"/>
      <c r="AE33" s="78"/>
      <c r="AF33" s="78"/>
      <c r="AG33" s="78"/>
      <c r="AH33" s="78"/>
      <c r="AI33" s="78"/>
      <c r="AJ33" s="74"/>
      <c r="AK33" s="78"/>
      <c r="AL33" s="78"/>
      <c r="AM33" s="78"/>
      <c r="AN33" s="78"/>
      <c r="AO33" s="78"/>
      <c r="AP33" s="78"/>
      <c r="AQ33" s="78"/>
      <c r="AR33" s="78">
        <f t="shared" si="10"/>
        <v>356.451612903226</v>
      </c>
      <c r="AS33" s="331">
        <f t="shared" si="5"/>
        <v>0</v>
      </c>
      <c r="AT33" s="320">
        <f t="shared" si="6"/>
        <v>0</v>
      </c>
      <c r="AU33" s="320">
        <f t="shared" si="7"/>
        <v>2243.55</v>
      </c>
      <c r="AV33" s="86"/>
      <c r="AW33" s="334"/>
      <c r="AX33" s="334"/>
      <c r="AY33" s="334"/>
      <c r="AZ33" s="334"/>
      <c r="BA33" s="320">
        <f t="shared" si="8"/>
        <v>2243.55</v>
      </c>
      <c r="BB33" s="312"/>
      <c r="BC33" s="310" t="str">
        <f t="shared" si="9"/>
        <v>正确</v>
      </c>
    </row>
    <row r="34" s="1" customFormat="1" ht="33" customHeight="1" spans="1:55">
      <c r="A34" s="289">
        <f t="shared" si="1"/>
        <v>30</v>
      </c>
      <c r="B34" s="146" t="s">
        <v>728</v>
      </c>
      <c r="C34" s="265" t="s">
        <v>703</v>
      </c>
      <c r="D34" s="341">
        <v>45597</v>
      </c>
      <c r="E34" s="270" t="s">
        <v>78</v>
      </c>
      <c r="F34" s="269">
        <f t="shared" si="2"/>
        <v>31</v>
      </c>
      <c r="G34" s="40" t="s">
        <v>79</v>
      </c>
      <c r="H34" s="41"/>
      <c r="I34" s="41"/>
      <c r="J34" s="41"/>
      <c r="K34" s="41"/>
      <c r="L34" s="41"/>
      <c r="M34" s="41"/>
      <c r="N34" s="41"/>
      <c r="O34" s="298"/>
      <c r="P34" s="41"/>
      <c r="Q34" s="41"/>
      <c r="R34" s="41"/>
      <c r="S34" s="311">
        <f t="shared" si="3"/>
        <v>0</v>
      </c>
      <c r="T34" s="74"/>
      <c r="U34" s="348">
        <v>1400</v>
      </c>
      <c r="V34" s="177">
        <v>500</v>
      </c>
      <c r="W34" s="177">
        <v>100</v>
      </c>
      <c r="X34" s="177">
        <v>100</v>
      </c>
      <c r="Y34" s="177">
        <v>200</v>
      </c>
      <c r="Z34" s="177">
        <v>100</v>
      </c>
      <c r="AA34" s="177">
        <v>200</v>
      </c>
      <c r="AB34" s="177">
        <v>200</v>
      </c>
      <c r="AC34" s="320">
        <f t="shared" si="4"/>
        <v>0</v>
      </c>
      <c r="AD34" s="78"/>
      <c r="AE34" s="78"/>
      <c r="AF34" s="78"/>
      <c r="AG34" s="78"/>
      <c r="AH34" s="78"/>
      <c r="AI34" s="78"/>
      <c r="AJ34" s="74"/>
      <c r="AK34" s="78"/>
      <c r="AL34" s="78"/>
      <c r="AM34" s="78"/>
      <c r="AN34" s="78"/>
      <c r="AO34" s="78"/>
      <c r="AP34" s="78"/>
      <c r="AQ34" s="78"/>
      <c r="AR34" s="78">
        <f t="shared" si="10"/>
        <v>0</v>
      </c>
      <c r="AS34" s="331">
        <f t="shared" si="5"/>
        <v>0</v>
      </c>
      <c r="AT34" s="320">
        <f t="shared" si="6"/>
        <v>0</v>
      </c>
      <c r="AU34" s="320">
        <f t="shared" si="7"/>
        <v>1400</v>
      </c>
      <c r="AV34" s="86"/>
      <c r="AW34" s="334"/>
      <c r="AX34" s="334"/>
      <c r="AY34" s="334"/>
      <c r="AZ34" s="334"/>
      <c r="BA34" s="320">
        <f t="shared" si="8"/>
        <v>1400</v>
      </c>
      <c r="BB34" s="312"/>
      <c r="BC34" s="310" t="str">
        <f t="shared" si="9"/>
        <v>正确</v>
      </c>
    </row>
    <row r="35" s="1" customFormat="1" ht="33" customHeight="1" spans="1:55">
      <c r="A35" s="289">
        <f t="shared" si="1"/>
        <v>31</v>
      </c>
      <c r="B35" s="146" t="s">
        <v>729</v>
      </c>
      <c r="C35" s="265" t="s">
        <v>703</v>
      </c>
      <c r="D35" s="341">
        <v>45597</v>
      </c>
      <c r="E35" s="270" t="s">
        <v>78</v>
      </c>
      <c r="F35" s="269">
        <f t="shared" si="2"/>
        <v>31</v>
      </c>
      <c r="G35" s="40" t="s">
        <v>79</v>
      </c>
      <c r="H35" s="41"/>
      <c r="I35" s="41"/>
      <c r="J35" s="41"/>
      <c r="K35" s="41"/>
      <c r="L35" s="41"/>
      <c r="M35" s="41"/>
      <c r="N35" s="41"/>
      <c r="O35" s="298"/>
      <c r="P35" s="41"/>
      <c r="Q35" s="41"/>
      <c r="R35" s="41"/>
      <c r="S35" s="311">
        <f t="shared" si="3"/>
        <v>0</v>
      </c>
      <c r="T35" s="74"/>
      <c r="U35" s="348">
        <v>1400</v>
      </c>
      <c r="V35" s="177">
        <v>500</v>
      </c>
      <c r="W35" s="177">
        <v>100</v>
      </c>
      <c r="X35" s="177">
        <v>100</v>
      </c>
      <c r="Y35" s="177">
        <v>200</v>
      </c>
      <c r="Z35" s="177">
        <v>100</v>
      </c>
      <c r="AA35" s="177">
        <v>200</v>
      </c>
      <c r="AB35" s="177">
        <v>200</v>
      </c>
      <c r="AC35" s="320">
        <f t="shared" si="4"/>
        <v>0</v>
      </c>
      <c r="AD35" s="78"/>
      <c r="AE35" s="78"/>
      <c r="AF35" s="78"/>
      <c r="AG35" s="78"/>
      <c r="AH35" s="78"/>
      <c r="AI35" s="78"/>
      <c r="AJ35" s="74"/>
      <c r="AK35" s="78"/>
      <c r="AL35" s="78"/>
      <c r="AM35" s="78"/>
      <c r="AN35" s="78"/>
      <c r="AO35" s="78"/>
      <c r="AP35" s="78"/>
      <c r="AQ35" s="78"/>
      <c r="AR35" s="78">
        <f t="shared" si="10"/>
        <v>0</v>
      </c>
      <c r="AS35" s="331">
        <f t="shared" si="5"/>
        <v>0</v>
      </c>
      <c r="AT35" s="320">
        <f t="shared" si="6"/>
        <v>0</v>
      </c>
      <c r="AU35" s="320">
        <f t="shared" si="7"/>
        <v>1400</v>
      </c>
      <c r="AV35" s="86"/>
      <c r="AW35" s="334"/>
      <c r="AX35" s="334"/>
      <c r="AY35" s="334"/>
      <c r="AZ35" s="334"/>
      <c r="BA35" s="320">
        <f t="shared" si="8"/>
        <v>1400</v>
      </c>
      <c r="BB35" s="312"/>
      <c r="BC35" s="310" t="str">
        <f t="shared" si="9"/>
        <v>正确</v>
      </c>
    </row>
    <row r="36" s="1" customFormat="1" ht="35" customHeight="1" spans="1:55">
      <c r="A36" s="289">
        <f t="shared" si="1"/>
        <v>32</v>
      </c>
      <c r="B36" s="146" t="s">
        <v>730</v>
      </c>
      <c r="C36" s="265" t="s">
        <v>190</v>
      </c>
      <c r="D36" s="341">
        <v>45597</v>
      </c>
      <c r="E36" s="270" t="s">
        <v>78</v>
      </c>
      <c r="F36" s="269">
        <f t="shared" si="2"/>
        <v>31</v>
      </c>
      <c r="G36" s="40" t="s">
        <v>79</v>
      </c>
      <c r="H36" s="41"/>
      <c r="I36" s="41"/>
      <c r="J36" s="41"/>
      <c r="K36" s="41"/>
      <c r="L36" s="41"/>
      <c r="M36" s="41"/>
      <c r="N36" s="41"/>
      <c r="O36" s="298">
        <v>8.5</v>
      </c>
      <c r="P36" s="41"/>
      <c r="Q36" s="41"/>
      <c r="R36" s="41"/>
      <c r="S36" s="311">
        <f t="shared" si="3"/>
        <v>0</v>
      </c>
      <c r="T36" s="312" t="s">
        <v>717</v>
      </c>
      <c r="U36" s="348">
        <v>2600</v>
      </c>
      <c r="V36" s="177">
        <v>1500</v>
      </c>
      <c r="W36" s="177">
        <v>300</v>
      </c>
      <c r="X36" s="177">
        <v>300</v>
      </c>
      <c r="Y36" s="177">
        <v>200</v>
      </c>
      <c r="Z36" s="177">
        <v>100</v>
      </c>
      <c r="AA36" s="177">
        <v>100</v>
      </c>
      <c r="AB36" s="177">
        <v>100</v>
      </c>
      <c r="AC36" s="320">
        <f t="shared" si="4"/>
        <v>0</v>
      </c>
      <c r="AD36" s="78"/>
      <c r="AE36" s="78"/>
      <c r="AF36" s="78"/>
      <c r="AG36" s="78"/>
      <c r="AH36" s="78"/>
      <c r="AI36" s="78"/>
      <c r="AJ36" s="74"/>
      <c r="AK36" s="78"/>
      <c r="AL36" s="78"/>
      <c r="AM36" s="78"/>
      <c r="AN36" s="78"/>
      <c r="AO36" s="78"/>
      <c r="AP36" s="78"/>
      <c r="AQ36" s="78"/>
      <c r="AR36" s="78">
        <f t="shared" si="10"/>
        <v>356.451612903226</v>
      </c>
      <c r="AS36" s="331">
        <f t="shared" si="5"/>
        <v>0</v>
      </c>
      <c r="AT36" s="320">
        <f t="shared" si="6"/>
        <v>0</v>
      </c>
      <c r="AU36" s="320">
        <f t="shared" si="7"/>
        <v>2243.55</v>
      </c>
      <c r="AV36" s="86"/>
      <c r="AW36" s="334"/>
      <c r="AX36" s="334"/>
      <c r="AY36" s="334"/>
      <c r="AZ36" s="334"/>
      <c r="BA36" s="320">
        <f t="shared" si="8"/>
        <v>2243.55</v>
      </c>
      <c r="BB36" s="312"/>
      <c r="BC36" s="310" t="str">
        <f t="shared" si="9"/>
        <v>正确</v>
      </c>
    </row>
    <row r="37" s="1" customFormat="1" ht="33" customHeight="1" spans="1:55">
      <c r="A37" s="289">
        <f t="shared" si="1"/>
        <v>33</v>
      </c>
      <c r="B37" s="288" t="s">
        <v>731</v>
      </c>
      <c r="C37" s="265" t="s">
        <v>703</v>
      </c>
      <c r="D37" s="341">
        <v>45597</v>
      </c>
      <c r="E37" s="265" t="s">
        <v>78</v>
      </c>
      <c r="F37" s="269">
        <f t="shared" si="2"/>
        <v>31</v>
      </c>
      <c r="G37" s="40" t="s">
        <v>79</v>
      </c>
      <c r="H37" s="41"/>
      <c r="I37" s="41"/>
      <c r="J37" s="41"/>
      <c r="K37" s="41"/>
      <c r="L37" s="41"/>
      <c r="M37" s="41"/>
      <c r="N37" s="41"/>
      <c r="O37" s="298"/>
      <c r="P37" s="41"/>
      <c r="Q37" s="41"/>
      <c r="R37" s="41"/>
      <c r="S37" s="311">
        <f t="shared" si="3"/>
        <v>0</v>
      </c>
      <c r="T37" s="74"/>
      <c r="U37" s="352">
        <v>1400</v>
      </c>
      <c r="V37" s="177">
        <v>500</v>
      </c>
      <c r="W37" s="177">
        <v>100</v>
      </c>
      <c r="X37" s="177">
        <v>100</v>
      </c>
      <c r="Y37" s="177">
        <v>200</v>
      </c>
      <c r="Z37" s="177">
        <v>100</v>
      </c>
      <c r="AA37" s="177">
        <v>200</v>
      </c>
      <c r="AB37" s="177">
        <v>200</v>
      </c>
      <c r="AC37" s="354">
        <f t="shared" si="4"/>
        <v>0</v>
      </c>
      <c r="AD37" s="78"/>
      <c r="AE37" s="78"/>
      <c r="AF37" s="78"/>
      <c r="AG37" s="78"/>
      <c r="AH37" s="78"/>
      <c r="AI37" s="78"/>
      <c r="AJ37" s="74"/>
      <c r="AK37" s="78"/>
      <c r="AL37" s="78"/>
      <c r="AM37" s="78"/>
      <c r="AN37" s="78"/>
      <c r="AO37" s="78"/>
      <c r="AP37" s="78"/>
      <c r="AQ37" s="78"/>
      <c r="AR37" s="78">
        <f t="shared" si="10"/>
        <v>0</v>
      </c>
      <c r="AS37" s="358">
        <f t="shared" si="5"/>
        <v>0</v>
      </c>
      <c r="AT37" s="354">
        <f t="shared" si="6"/>
        <v>0</v>
      </c>
      <c r="AU37" s="354">
        <f t="shared" si="7"/>
        <v>1400</v>
      </c>
      <c r="AV37" s="86"/>
      <c r="AW37" s="334"/>
      <c r="AX37" s="93"/>
      <c r="AY37" s="93"/>
      <c r="AZ37" s="93"/>
      <c r="BA37" s="320">
        <f t="shared" si="8"/>
        <v>1400</v>
      </c>
      <c r="BB37" s="312"/>
      <c r="BC37" s="310" t="str">
        <f t="shared" si="9"/>
        <v>正确</v>
      </c>
    </row>
    <row r="38" s="1" customFormat="1" ht="33" customHeight="1" spans="1:55">
      <c r="A38" s="289">
        <f t="shared" si="1"/>
        <v>34</v>
      </c>
      <c r="B38" s="288" t="s">
        <v>732</v>
      </c>
      <c r="C38" s="265" t="s">
        <v>703</v>
      </c>
      <c r="D38" s="341">
        <v>45597</v>
      </c>
      <c r="E38" s="270" t="s">
        <v>78</v>
      </c>
      <c r="F38" s="269">
        <f t="shared" si="2"/>
        <v>31</v>
      </c>
      <c r="G38" s="40" t="s">
        <v>79</v>
      </c>
      <c r="H38" s="41"/>
      <c r="I38" s="41"/>
      <c r="J38" s="41"/>
      <c r="K38" s="41"/>
      <c r="L38" s="41"/>
      <c r="M38" s="41"/>
      <c r="N38" s="41"/>
      <c r="O38" s="298"/>
      <c r="P38" s="41"/>
      <c r="Q38" s="41"/>
      <c r="R38" s="41"/>
      <c r="S38" s="311">
        <f t="shared" si="3"/>
        <v>0</v>
      </c>
      <c r="T38" s="74"/>
      <c r="U38" s="348">
        <v>1400</v>
      </c>
      <c r="V38" s="177">
        <v>500</v>
      </c>
      <c r="W38" s="177">
        <v>100</v>
      </c>
      <c r="X38" s="177">
        <v>100</v>
      </c>
      <c r="Y38" s="177">
        <v>200</v>
      </c>
      <c r="Z38" s="177">
        <v>100</v>
      </c>
      <c r="AA38" s="177">
        <v>200</v>
      </c>
      <c r="AB38" s="177">
        <v>200</v>
      </c>
      <c r="AC38" s="320">
        <f t="shared" si="4"/>
        <v>0</v>
      </c>
      <c r="AD38" s="78"/>
      <c r="AE38" s="78"/>
      <c r="AF38" s="78"/>
      <c r="AG38" s="78"/>
      <c r="AH38" s="78"/>
      <c r="AI38" s="78"/>
      <c r="AJ38" s="74"/>
      <c r="AK38" s="78"/>
      <c r="AL38" s="78"/>
      <c r="AM38" s="78"/>
      <c r="AN38" s="78"/>
      <c r="AO38" s="78"/>
      <c r="AP38" s="78"/>
      <c r="AQ38" s="78"/>
      <c r="AR38" s="78">
        <f t="shared" si="10"/>
        <v>0</v>
      </c>
      <c r="AS38" s="331">
        <f t="shared" si="5"/>
        <v>0</v>
      </c>
      <c r="AT38" s="320">
        <f t="shared" si="6"/>
        <v>0</v>
      </c>
      <c r="AU38" s="320">
        <f t="shared" si="7"/>
        <v>1400</v>
      </c>
      <c r="AV38" s="86"/>
      <c r="AW38" s="334"/>
      <c r="AX38" s="334"/>
      <c r="AY38" s="334"/>
      <c r="AZ38" s="334"/>
      <c r="BA38" s="320">
        <f t="shared" si="8"/>
        <v>1400</v>
      </c>
      <c r="BB38" s="312"/>
      <c r="BC38" s="310" t="str">
        <f t="shared" si="9"/>
        <v>正确</v>
      </c>
    </row>
    <row r="39" s="1" customFormat="1" ht="33" customHeight="1" spans="1:55">
      <c r="A39" s="289">
        <f t="shared" si="1"/>
        <v>35</v>
      </c>
      <c r="B39" s="288" t="s">
        <v>733</v>
      </c>
      <c r="C39" s="265" t="s">
        <v>190</v>
      </c>
      <c r="D39" s="341">
        <v>45597</v>
      </c>
      <c r="E39" s="270" t="s">
        <v>78</v>
      </c>
      <c r="F39" s="269">
        <f t="shared" si="2"/>
        <v>31</v>
      </c>
      <c r="G39" s="40" t="s">
        <v>79</v>
      </c>
      <c r="H39" s="41"/>
      <c r="I39" s="41"/>
      <c r="J39" s="41"/>
      <c r="K39" s="41"/>
      <c r="L39" s="41"/>
      <c r="M39" s="41"/>
      <c r="N39" s="41"/>
      <c r="O39" s="298">
        <v>8.5</v>
      </c>
      <c r="P39" s="41"/>
      <c r="Q39" s="41"/>
      <c r="R39" s="41"/>
      <c r="S39" s="311">
        <f t="shared" si="3"/>
        <v>0</v>
      </c>
      <c r="T39" s="312" t="s">
        <v>717</v>
      </c>
      <c r="U39" s="348">
        <v>2600</v>
      </c>
      <c r="V39" s="177">
        <v>1500</v>
      </c>
      <c r="W39" s="177">
        <v>300</v>
      </c>
      <c r="X39" s="177">
        <v>300</v>
      </c>
      <c r="Y39" s="177">
        <v>200</v>
      </c>
      <c r="Z39" s="177">
        <v>100</v>
      </c>
      <c r="AA39" s="177">
        <v>100</v>
      </c>
      <c r="AB39" s="177">
        <v>100</v>
      </c>
      <c r="AC39" s="320">
        <f t="shared" si="4"/>
        <v>0</v>
      </c>
      <c r="AD39" s="78"/>
      <c r="AE39" s="78"/>
      <c r="AF39" s="78"/>
      <c r="AG39" s="78"/>
      <c r="AH39" s="78"/>
      <c r="AI39" s="78"/>
      <c r="AJ39" s="74"/>
      <c r="AK39" s="78"/>
      <c r="AL39" s="78"/>
      <c r="AM39" s="78"/>
      <c r="AN39" s="78"/>
      <c r="AO39" s="78"/>
      <c r="AP39" s="78"/>
      <c r="AQ39" s="78"/>
      <c r="AR39" s="78">
        <f t="shared" si="10"/>
        <v>356.451612903226</v>
      </c>
      <c r="AS39" s="331">
        <f t="shared" si="5"/>
        <v>0</v>
      </c>
      <c r="AT39" s="320">
        <f t="shared" si="6"/>
        <v>0</v>
      </c>
      <c r="AU39" s="320">
        <f t="shared" si="7"/>
        <v>2243.55</v>
      </c>
      <c r="AV39" s="86"/>
      <c r="AW39" s="334"/>
      <c r="AX39" s="334"/>
      <c r="AY39" s="334"/>
      <c r="AZ39" s="334"/>
      <c r="BA39" s="320">
        <f t="shared" si="8"/>
        <v>2243.55</v>
      </c>
      <c r="BB39" s="312"/>
      <c r="BC39" s="310" t="str">
        <f t="shared" si="9"/>
        <v>正确</v>
      </c>
    </row>
    <row r="40" s="1" customFormat="1" ht="40" customHeight="1" spans="1:55">
      <c r="A40" s="289">
        <f t="shared" si="1"/>
        <v>36</v>
      </c>
      <c r="B40" s="288" t="s">
        <v>734</v>
      </c>
      <c r="C40" s="265" t="s">
        <v>190</v>
      </c>
      <c r="D40" s="341">
        <v>45597</v>
      </c>
      <c r="E40" s="270" t="s">
        <v>78</v>
      </c>
      <c r="F40" s="269">
        <f t="shared" si="2"/>
        <v>31</v>
      </c>
      <c r="G40" s="40" t="s">
        <v>79</v>
      </c>
      <c r="H40" s="41"/>
      <c r="I40" s="41"/>
      <c r="J40" s="41"/>
      <c r="K40" s="41"/>
      <c r="L40" s="41"/>
      <c r="M40" s="41"/>
      <c r="N40" s="41"/>
      <c r="O40" s="298">
        <v>8.5</v>
      </c>
      <c r="P40" s="41"/>
      <c r="Q40" s="41"/>
      <c r="R40" s="41"/>
      <c r="S40" s="311">
        <f t="shared" si="3"/>
        <v>0</v>
      </c>
      <c r="T40" s="312" t="s">
        <v>717</v>
      </c>
      <c r="U40" s="348">
        <v>2600</v>
      </c>
      <c r="V40" s="177">
        <v>1500</v>
      </c>
      <c r="W40" s="177">
        <v>300</v>
      </c>
      <c r="X40" s="177">
        <v>300</v>
      </c>
      <c r="Y40" s="177">
        <v>200</v>
      </c>
      <c r="Z40" s="177">
        <v>100</v>
      </c>
      <c r="AA40" s="177">
        <v>100</v>
      </c>
      <c r="AB40" s="177">
        <v>100</v>
      </c>
      <c r="AC40" s="320">
        <f t="shared" si="4"/>
        <v>0</v>
      </c>
      <c r="AD40" s="78"/>
      <c r="AE40" s="78"/>
      <c r="AF40" s="78"/>
      <c r="AG40" s="78"/>
      <c r="AH40" s="78"/>
      <c r="AI40" s="78"/>
      <c r="AJ40" s="74"/>
      <c r="AK40" s="78"/>
      <c r="AL40" s="78"/>
      <c r="AM40" s="78"/>
      <c r="AN40" s="78"/>
      <c r="AO40" s="78"/>
      <c r="AP40" s="78"/>
      <c r="AQ40" s="78"/>
      <c r="AR40" s="78">
        <f t="shared" si="10"/>
        <v>356.451612903226</v>
      </c>
      <c r="AS40" s="331">
        <f t="shared" si="5"/>
        <v>0</v>
      </c>
      <c r="AT40" s="320">
        <f t="shared" si="6"/>
        <v>0</v>
      </c>
      <c r="AU40" s="320">
        <f t="shared" si="7"/>
        <v>2243.55</v>
      </c>
      <c r="AV40" s="86"/>
      <c r="AW40" s="334"/>
      <c r="AX40" s="334"/>
      <c r="AY40" s="334"/>
      <c r="AZ40" s="334"/>
      <c r="BA40" s="320">
        <f t="shared" si="8"/>
        <v>2243.55</v>
      </c>
      <c r="BB40" s="312"/>
      <c r="BC40" s="310" t="str">
        <f t="shared" si="9"/>
        <v>正确</v>
      </c>
    </row>
    <row r="41" s="1" customFormat="1" ht="42" customHeight="1" spans="1:55">
      <c r="A41" s="289">
        <f t="shared" si="1"/>
        <v>37</v>
      </c>
      <c r="B41" s="213" t="s">
        <v>735</v>
      </c>
      <c r="C41" s="265" t="s">
        <v>703</v>
      </c>
      <c r="D41" s="341">
        <v>45621</v>
      </c>
      <c r="E41" s="270" t="s">
        <v>78</v>
      </c>
      <c r="F41" s="269">
        <f t="shared" si="2"/>
        <v>31</v>
      </c>
      <c r="G41" s="40" t="s">
        <v>79</v>
      </c>
      <c r="H41" s="41"/>
      <c r="I41" s="41"/>
      <c r="J41" s="41"/>
      <c r="K41" s="41"/>
      <c r="L41" s="41"/>
      <c r="M41" s="41"/>
      <c r="N41" s="41"/>
      <c r="O41" s="298"/>
      <c r="P41" s="41"/>
      <c r="Q41" s="41"/>
      <c r="R41" s="41"/>
      <c r="S41" s="311">
        <f t="shared" si="3"/>
        <v>0</v>
      </c>
      <c r="T41" s="74"/>
      <c r="U41" s="348">
        <v>1400</v>
      </c>
      <c r="V41" s="177">
        <v>500</v>
      </c>
      <c r="W41" s="177">
        <v>100</v>
      </c>
      <c r="X41" s="177">
        <v>100</v>
      </c>
      <c r="Y41" s="177">
        <v>200</v>
      </c>
      <c r="Z41" s="177">
        <v>100</v>
      </c>
      <c r="AA41" s="177">
        <v>200</v>
      </c>
      <c r="AB41" s="177">
        <v>200</v>
      </c>
      <c r="AC41" s="320">
        <f t="shared" si="4"/>
        <v>0</v>
      </c>
      <c r="AD41" s="78"/>
      <c r="AE41" s="78"/>
      <c r="AF41" s="78"/>
      <c r="AG41" s="78"/>
      <c r="AH41" s="78"/>
      <c r="AI41" s="78"/>
      <c r="AJ41" s="74"/>
      <c r="AK41" s="78"/>
      <c r="AL41" s="78"/>
      <c r="AM41" s="78"/>
      <c r="AN41" s="78"/>
      <c r="AO41" s="78"/>
      <c r="AP41" s="78"/>
      <c r="AQ41" s="78"/>
      <c r="AR41" s="78">
        <f t="shared" si="10"/>
        <v>0</v>
      </c>
      <c r="AS41" s="331">
        <f t="shared" si="5"/>
        <v>0</v>
      </c>
      <c r="AT41" s="320">
        <f t="shared" si="6"/>
        <v>0</v>
      </c>
      <c r="AU41" s="320">
        <f t="shared" si="7"/>
        <v>1400</v>
      </c>
      <c r="AV41" s="86"/>
      <c r="AW41" s="334"/>
      <c r="AX41" s="334"/>
      <c r="AY41" s="334"/>
      <c r="AZ41" s="334"/>
      <c r="BA41" s="320">
        <f t="shared" si="8"/>
        <v>1400</v>
      </c>
      <c r="BB41" s="312"/>
      <c r="BC41" s="310" t="str">
        <f t="shared" si="9"/>
        <v>正确</v>
      </c>
    </row>
    <row r="42" s="1" customFormat="1" ht="33" customHeight="1" spans="1:55">
      <c r="A42" s="289">
        <f t="shared" si="1"/>
        <v>38</v>
      </c>
      <c r="B42" s="213" t="s">
        <v>736</v>
      </c>
      <c r="C42" s="265" t="s">
        <v>190</v>
      </c>
      <c r="D42" s="340">
        <v>45715</v>
      </c>
      <c r="E42" s="270" t="s">
        <v>78</v>
      </c>
      <c r="F42" s="269">
        <f t="shared" si="2"/>
        <v>31</v>
      </c>
      <c r="G42" s="40" t="s">
        <v>79</v>
      </c>
      <c r="H42" s="41"/>
      <c r="I42" s="41"/>
      <c r="J42" s="41"/>
      <c r="K42" s="41"/>
      <c r="L42" s="41"/>
      <c r="M42" s="41"/>
      <c r="N42" s="41"/>
      <c r="O42" s="298">
        <v>8</v>
      </c>
      <c r="P42" s="41"/>
      <c r="Q42" s="41"/>
      <c r="R42" s="41"/>
      <c r="S42" s="311">
        <f t="shared" si="3"/>
        <v>0</v>
      </c>
      <c r="T42" s="312" t="s">
        <v>737</v>
      </c>
      <c r="U42" s="348">
        <v>2400</v>
      </c>
      <c r="V42" s="177">
        <v>1500</v>
      </c>
      <c r="W42" s="177">
        <v>300</v>
      </c>
      <c r="X42" s="177">
        <v>100</v>
      </c>
      <c r="Y42" s="177">
        <v>200</v>
      </c>
      <c r="Z42" s="177">
        <v>100</v>
      </c>
      <c r="AA42" s="177">
        <v>100</v>
      </c>
      <c r="AB42" s="177">
        <v>100</v>
      </c>
      <c r="AC42" s="320">
        <f t="shared" si="4"/>
        <v>0</v>
      </c>
      <c r="AD42" s="78"/>
      <c r="AE42" s="78"/>
      <c r="AF42" s="78"/>
      <c r="AG42" s="78"/>
      <c r="AH42" s="78"/>
      <c r="AI42" s="78"/>
      <c r="AJ42" s="357"/>
      <c r="AK42" s="78"/>
      <c r="AL42" s="78"/>
      <c r="AM42" s="78"/>
      <c r="AN42" s="78"/>
      <c r="AO42" s="78"/>
      <c r="AP42" s="78"/>
      <c r="AQ42" s="78"/>
      <c r="AR42" s="78">
        <f t="shared" si="10"/>
        <v>309.677419354839</v>
      </c>
      <c r="AS42" s="331">
        <f t="shared" si="5"/>
        <v>0</v>
      </c>
      <c r="AT42" s="320">
        <f t="shared" si="6"/>
        <v>0</v>
      </c>
      <c r="AU42" s="320">
        <f t="shared" si="7"/>
        <v>2090.32</v>
      </c>
      <c r="AV42" s="86"/>
      <c r="AW42" s="334"/>
      <c r="AX42" s="334"/>
      <c r="AY42" s="334"/>
      <c r="AZ42" s="334"/>
      <c r="BA42" s="320">
        <f t="shared" si="8"/>
        <v>2090.32</v>
      </c>
      <c r="BB42" s="312"/>
      <c r="BC42" s="310" t="str">
        <f t="shared" si="9"/>
        <v>正确</v>
      </c>
    </row>
    <row r="43" s="1" customFormat="1" ht="39" customHeight="1" spans="1:55">
      <c r="A43" s="289">
        <f t="shared" si="1"/>
        <v>39</v>
      </c>
      <c r="B43" s="343" t="s">
        <v>738</v>
      </c>
      <c r="C43" s="270" t="s">
        <v>699</v>
      </c>
      <c r="D43" s="340">
        <v>45708</v>
      </c>
      <c r="E43" s="270" t="s">
        <v>78</v>
      </c>
      <c r="F43" s="269">
        <f t="shared" si="2"/>
        <v>31</v>
      </c>
      <c r="G43" s="40" t="s">
        <v>79</v>
      </c>
      <c r="H43" s="41"/>
      <c r="I43" s="41"/>
      <c r="J43" s="41"/>
      <c r="K43" s="41"/>
      <c r="L43" s="41"/>
      <c r="M43" s="41"/>
      <c r="N43" s="41"/>
      <c r="O43" s="298"/>
      <c r="P43" s="41"/>
      <c r="Q43" s="41"/>
      <c r="R43" s="41"/>
      <c r="S43" s="311">
        <f t="shared" si="3"/>
        <v>0</v>
      </c>
      <c r="T43" s="74"/>
      <c r="U43" s="348">
        <v>1700</v>
      </c>
      <c r="V43" s="177">
        <v>1000</v>
      </c>
      <c r="W43" s="177">
        <v>200</v>
      </c>
      <c r="X43" s="177">
        <v>100</v>
      </c>
      <c r="Y43" s="177">
        <v>100</v>
      </c>
      <c r="Z43" s="177">
        <v>100</v>
      </c>
      <c r="AA43" s="177">
        <v>100</v>
      </c>
      <c r="AB43" s="177">
        <v>100</v>
      </c>
      <c r="AC43" s="320">
        <f t="shared" si="4"/>
        <v>0</v>
      </c>
      <c r="AD43" s="78"/>
      <c r="AE43" s="78"/>
      <c r="AF43" s="78"/>
      <c r="AG43" s="78"/>
      <c r="AH43" s="78"/>
      <c r="AI43" s="78"/>
      <c r="AJ43" s="74"/>
      <c r="AK43" s="78"/>
      <c r="AL43" s="78"/>
      <c r="AM43" s="78"/>
      <c r="AN43" s="78"/>
      <c r="AO43" s="78"/>
      <c r="AP43" s="78"/>
      <c r="AQ43" s="78"/>
      <c r="AR43" s="78">
        <f t="shared" si="10"/>
        <v>0</v>
      </c>
      <c r="AS43" s="331">
        <f t="shared" si="5"/>
        <v>0</v>
      </c>
      <c r="AT43" s="320">
        <f t="shared" si="6"/>
        <v>0</v>
      </c>
      <c r="AU43" s="320">
        <f t="shared" si="7"/>
        <v>1700</v>
      </c>
      <c r="AV43" s="86"/>
      <c r="AW43" s="334"/>
      <c r="AX43" s="334"/>
      <c r="AY43" s="334"/>
      <c r="AZ43" s="334"/>
      <c r="BA43" s="320">
        <f t="shared" si="8"/>
        <v>1700</v>
      </c>
      <c r="BB43" s="364"/>
      <c r="BC43" s="310" t="str">
        <f t="shared" si="9"/>
        <v>正确</v>
      </c>
    </row>
    <row r="44" s="1" customFormat="1" ht="33" customHeight="1" spans="1:55">
      <c r="A44" s="289">
        <f t="shared" si="1"/>
        <v>40</v>
      </c>
      <c r="B44" s="213" t="s">
        <v>739</v>
      </c>
      <c r="C44" s="265" t="s">
        <v>190</v>
      </c>
      <c r="D44" s="340">
        <v>45697</v>
      </c>
      <c r="E44" s="270" t="s">
        <v>78</v>
      </c>
      <c r="F44" s="269">
        <f t="shared" si="2"/>
        <v>31</v>
      </c>
      <c r="G44" s="40" t="s">
        <v>79</v>
      </c>
      <c r="H44" s="41"/>
      <c r="I44" s="41"/>
      <c r="J44" s="41"/>
      <c r="K44" s="41"/>
      <c r="L44" s="41"/>
      <c r="M44" s="41"/>
      <c r="N44" s="41"/>
      <c r="O44" s="298">
        <v>8.5</v>
      </c>
      <c r="P44" s="41"/>
      <c r="Q44" s="41"/>
      <c r="R44" s="41"/>
      <c r="S44" s="311">
        <f t="shared" si="3"/>
        <v>0</v>
      </c>
      <c r="T44" s="312" t="s">
        <v>717</v>
      </c>
      <c r="U44" s="348">
        <v>2600</v>
      </c>
      <c r="V44" s="177">
        <v>1000</v>
      </c>
      <c r="W44" s="177">
        <v>500</v>
      </c>
      <c r="X44" s="177">
        <v>400</v>
      </c>
      <c r="Y44" s="177">
        <v>300</v>
      </c>
      <c r="Z44" s="177">
        <v>200</v>
      </c>
      <c r="AA44" s="177">
        <v>100</v>
      </c>
      <c r="AB44" s="177">
        <v>100</v>
      </c>
      <c r="AC44" s="320">
        <f t="shared" si="4"/>
        <v>0</v>
      </c>
      <c r="AD44" s="78"/>
      <c r="AE44" s="78"/>
      <c r="AF44" s="78"/>
      <c r="AG44" s="78"/>
      <c r="AH44" s="78"/>
      <c r="AI44" s="78"/>
      <c r="AJ44" s="74"/>
      <c r="AK44" s="78"/>
      <c r="AL44" s="78"/>
      <c r="AM44" s="78"/>
      <c r="AN44" s="78"/>
      <c r="AO44" s="78"/>
      <c r="AP44" s="78"/>
      <c r="AQ44" s="78"/>
      <c r="AR44" s="78">
        <f t="shared" si="10"/>
        <v>356.451612903226</v>
      </c>
      <c r="AS44" s="331">
        <f t="shared" si="5"/>
        <v>0</v>
      </c>
      <c r="AT44" s="320">
        <f t="shared" si="6"/>
        <v>0</v>
      </c>
      <c r="AU44" s="320">
        <f t="shared" si="7"/>
        <v>2243.55</v>
      </c>
      <c r="AV44" s="86"/>
      <c r="AW44" s="334"/>
      <c r="AX44" s="334"/>
      <c r="AY44" s="334"/>
      <c r="AZ44" s="334"/>
      <c r="BA44" s="320">
        <f t="shared" si="8"/>
        <v>2243.55</v>
      </c>
      <c r="BB44" s="312"/>
      <c r="BC44" s="310" t="str">
        <f t="shared" si="9"/>
        <v>正确</v>
      </c>
    </row>
    <row r="45" s="1" customFormat="1" ht="33" customHeight="1" spans="1:55">
      <c r="A45" s="289">
        <f t="shared" si="1"/>
        <v>41</v>
      </c>
      <c r="B45" s="213" t="s">
        <v>740</v>
      </c>
      <c r="C45" s="265" t="s">
        <v>190</v>
      </c>
      <c r="D45" s="340">
        <v>45733</v>
      </c>
      <c r="E45" s="270" t="s">
        <v>78</v>
      </c>
      <c r="F45" s="269">
        <f t="shared" si="2"/>
        <v>31</v>
      </c>
      <c r="G45" s="40" t="s">
        <v>79</v>
      </c>
      <c r="H45" s="41"/>
      <c r="I45" s="41"/>
      <c r="J45" s="41"/>
      <c r="K45" s="41"/>
      <c r="L45" s="41"/>
      <c r="M45" s="41"/>
      <c r="N45" s="41"/>
      <c r="O45" s="298">
        <v>13</v>
      </c>
      <c r="P45" s="41"/>
      <c r="Q45" s="41"/>
      <c r="R45" s="41"/>
      <c r="S45" s="311">
        <f t="shared" si="3"/>
        <v>0</v>
      </c>
      <c r="T45" s="312" t="s">
        <v>741</v>
      </c>
      <c r="U45" s="348">
        <v>2800</v>
      </c>
      <c r="V45" s="177">
        <v>1000</v>
      </c>
      <c r="W45" s="177">
        <v>500</v>
      </c>
      <c r="X45" s="177">
        <v>400</v>
      </c>
      <c r="Y45" s="177">
        <v>500</v>
      </c>
      <c r="Z45" s="177">
        <v>200</v>
      </c>
      <c r="AA45" s="177">
        <v>100</v>
      </c>
      <c r="AB45" s="177">
        <v>100</v>
      </c>
      <c r="AC45" s="320">
        <f t="shared" si="4"/>
        <v>0</v>
      </c>
      <c r="AD45" s="78"/>
      <c r="AE45" s="78"/>
      <c r="AF45" s="78"/>
      <c r="AG45" s="78"/>
      <c r="AH45" s="78"/>
      <c r="AI45" s="78"/>
      <c r="AJ45" s="74"/>
      <c r="AK45" s="78"/>
      <c r="AL45" s="78"/>
      <c r="AM45" s="78"/>
      <c r="AN45" s="78"/>
      <c r="AO45" s="78"/>
      <c r="AP45" s="78"/>
      <c r="AQ45" s="78"/>
      <c r="AR45" s="78">
        <f t="shared" si="10"/>
        <v>587.096774193548</v>
      </c>
      <c r="AS45" s="331">
        <f t="shared" si="5"/>
        <v>0</v>
      </c>
      <c r="AT45" s="320">
        <f t="shared" si="6"/>
        <v>0</v>
      </c>
      <c r="AU45" s="320">
        <f t="shared" si="7"/>
        <v>2212.9</v>
      </c>
      <c r="AV45" s="86"/>
      <c r="AW45" s="334"/>
      <c r="AX45" s="334"/>
      <c r="AY45" s="334"/>
      <c r="AZ45" s="334"/>
      <c r="BA45" s="320">
        <f t="shared" si="8"/>
        <v>2212.9</v>
      </c>
      <c r="BB45" s="312"/>
      <c r="BC45" s="310" t="str">
        <f t="shared" si="9"/>
        <v>正确</v>
      </c>
    </row>
    <row r="46" s="1" customFormat="1" ht="35" customHeight="1" spans="1:55">
      <c r="A46" s="289">
        <f t="shared" si="1"/>
        <v>42</v>
      </c>
      <c r="B46" s="213" t="s">
        <v>742</v>
      </c>
      <c r="C46" s="265" t="s">
        <v>190</v>
      </c>
      <c r="D46" s="340">
        <v>45740</v>
      </c>
      <c r="E46" s="270" t="s">
        <v>78</v>
      </c>
      <c r="F46" s="269">
        <f t="shared" si="2"/>
        <v>31</v>
      </c>
      <c r="G46" s="40" t="s">
        <v>79</v>
      </c>
      <c r="H46" s="41"/>
      <c r="I46" s="41"/>
      <c r="J46" s="41"/>
      <c r="K46" s="41"/>
      <c r="L46" s="41"/>
      <c r="M46" s="41"/>
      <c r="N46" s="41"/>
      <c r="O46" s="298">
        <v>8.5</v>
      </c>
      <c r="P46" s="41"/>
      <c r="Q46" s="41"/>
      <c r="R46" s="41"/>
      <c r="S46" s="311">
        <f t="shared" si="3"/>
        <v>0</v>
      </c>
      <c r="T46" s="312" t="s">
        <v>717</v>
      </c>
      <c r="U46" s="348">
        <v>2600</v>
      </c>
      <c r="V46" s="177">
        <v>1000</v>
      </c>
      <c r="W46" s="177">
        <v>500</v>
      </c>
      <c r="X46" s="177">
        <v>400</v>
      </c>
      <c r="Y46" s="177">
        <v>300</v>
      </c>
      <c r="Z46" s="177">
        <v>200</v>
      </c>
      <c r="AA46" s="177">
        <v>100</v>
      </c>
      <c r="AB46" s="177">
        <v>100</v>
      </c>
      <c r="AC46" s="320">
        <f t="shared" si="4"/>
        <v>0</v>
      </c>
      <c r="AD46" s="78"/>
      <c r="AE46" s="78"/>
      <c r="AF46" s="78"/>
      <c r="AG46" s="78"/>
      <c r="AH46" s="78"/>
      <c r="AI46" s="78"/>
      <c r="AJ46" s="74"/>
      <c r="AK46" s="78"/>
      <c r="AL46" s="78"/>
      <c r="AM46" s="78"/>
      <c r="AN46" s="78"/>
      <c r="AO46" s="78"/>
      <c r="AP46" s="78"/>
      <c r="AQ46" s="78"/>
      <c r="AR46" s="78">
        <f t="shared" si="10"/>
        <v>356.451612903226</v>
      </c>
      <c r="AS46" s="331">
        <f t="shared" si="5"/>
        <v>0</v>
      </c>
      <c r="AT46" s="320">
        <f t="shared" si="6"/>
        <v>0</v>
      </c>
      <c r="AU46" s="320">
        <f t="shared" si="7"/>
        <v>2243.55</v>
      </c>
      <c r="AV46" s="86"/>
      <c r="AW46" s="334"/>
      <c r="AX46" s="334"/>
      <c r="AY46" s="334"/>
      <c r="AZ46" s="334"/>
      <c r="BA46" s="320">
        <f t="shared" si="8"/>
        <v>2243.55</v>
      </c>
      <c r="BB46" s="312"/>
      <c r="BC46" s="310" t="str">
        <f t="shared" si="9"/>
        <v>正确</v>
      </c>
    </row>
    <row r="47" s="1" customFormat="1" ht="45" customHeight="1" spans="1:55">
      <c r="A47" s="289">
        <f t="shared" si="1"/>
        <v>43</v>
      </c>
      <c r="B47" s="213" t="s">
        <v>743</v>
      </c>
      <c r="C47" s="265" t="s">
        <v>190</v>
      </c>
      <c r="D47" s="340">
        <v>45717</v>
      </c>
      <c r="E47" s="270" t="s">
        <v>78</v>
      </c>
      <c r="F47" s="269">
        <f t="shared" si="2"/>
        <v>31</v>
      </c>
      <c r="G47" s="40" t="s">
        <v>79</v>
      </c>
      <c r="H47" s="41"/>
      <c r="I47" s="41"/>
      <c r="J47" s="41"/>
      <c r="K47" s="41"/>
      <c r="L47" s="41"/>
      <c r="M47" s="41"/>
      <c r="N47" s="41"/>
      <c r="O47" s="298">
        <v>8.5</v>
      </c>
      <c r="P47" s="41"/>
      <c r="Q47" s="41"/>
      <c r="R47" s="41"/>
      <c r="S47" s="311">
        <f t="shared" si="3"/>
        <v>0</v>
      </c>
      <c r="T47" s="312" t="s">
        <v>717</v>
      </c>
      <c r="U47" s="348">
        <v>2800</v>
      </c>
      <c r="V47" s="177">
        <v>1000</v>
      </c>
      <c r="W47" s="177">
        <v>500</v>
      </c>
      <c r="X47" s="177">
        <v>500</v>
      </c>
      <c r="Y47" s="177">
        <v>300</v>
      </c>
      <c r="Z47" s="177">
        <v>300</v>
      </c>
      <c r="AA47" s="177">
        <v>100</v>
      </c>
      <c r="AB47" s="177">
        <v>100</v>
      </c>
      <c r="AC47" s="320">
        <f t="shared" si="4"/>
        <v>0</v>
      </c>
      <c r="AD47" s="78"/>
      <c r="AE47" s="78"/>
      <c r="AF47" s="78"/>
      <c r="AG47" s="78"/>
      <c r="AH47" s="78"/>
      <c r="AI47" s="78"/>
      <c r="AJ47" s="74"/>
      <c r="AK47" s="78"/>
      <c r="AL47" s="78"/>
      <c r="AM47" s="78"/>
      <c r="AN47" s="78"/>
      <c r="AO47" s="78"/>
      <c r="AP47" s="78"/>
      <c r="AQ47" s="78"/>
      <c r="AR47" s="78">
        <f t="shared" si="10"/>
        <v>383.870967741935</v>
      </c>
      <c r="AS47" s="331">
        <f t="shared" si="5"/>
        <v>0</v>
      </c>
      <c r="AT47" s="320">
        <f t="shared" si="6"/>
        <v>0</v>
      </c>
      <c r="AU47" s="320">
        <f t="shared" si="7"/>
        <v>2416.13</v>
      </c>
      <c r="AV47" s="86"/>
      <c r="AW47" s="334"/>
      <c r="AX47" s="334"/>
      <c r="AY47" s="334"/>
      <c r="AZ47" s="334"/>
      <c r="BA47" s="320">
        <f t="shared" si="8"/>
        <v>2416.13</v>
      </c>
      <c r="BB47" s="312"/>
      <c r="BC47" s="310" t="str">
        <f t="shared" si="9"/>
        <v>正确</v>
      </c>
    </row>
    <row r="48" s="1" customFormat="1" ht="33" customHeight="1" spans="1:55">
      <c r="A48" s="289">
        <f t="shared" si="1"/>
        <v>44</v>
      </c>
      <c r="B48" s="213" t="s">
        <v>744</v>
      </c>
      <c r="C48" s="265" t="s">
        <v>190</v>
      </c>
      <c r="D48" s="340">
        <v>45717</v>
      </c>
      <c r="E48" s="270" t="s">
        <v>78</v>
      </c>
      <c r="F48" s="269">
        <f t="shared" si="2"/>
        <v>31</v>
      </c>
      <c r="G48" s="40" t="s">
        <v>79</v>
      </c>
      <c r="H48" s="41"/>
      <c r="I48" s="41"/>
      <c r="J48" s="41"/>
      <c r="K48" s="41"/>
      <c r="L48" s="41"/>
      <c r="M48" s="41"/>
      <c r="N48" s="41"/>
      <c r="O48" s="298">
        <v>8.5</v>
      </c>
      <c r="P48" s="41"/>
      <c r="Q48" s="41"/>
      <c r="R48" s="41"/>
      <c r="S48" s="311">
        <f t="shared" si="3"/>
        <v>0</v>
      </c>
      <c r="T48" s="312" t="s">
        <v>717</v>
      </c>
      <c r="U48" s="348">
        <v>2600</v>
      </c>
      <c r="V48" s="177">
        <v>1000</v>
      </c>
      <c r="W48" s="177">
        <v>500</v>
      </c>
      <c r="X48" s="177">
        <v>400</v>
      </c>
      <c r="Y48" s="177">
        <v>300</v>
      </c>
      <c r="Z48" s="177">
        <v>200</v>
      </c>
      <c r="AA48" s="177">
        <v>100</v>
      </c>
      <c r="AB48" s="177">
        <v>100</v>
      </c>
      <c r="AC48" s="320">
        <f t="shared" si="4"/>
        <v>0</v>
      </c>
      <c r="AD48" s="78"/>
      <c r="AE48" s="78"/>
      <c r="AF48" s="78"/>
      <c r="AG48" s="78"/>
      <c r="AH48" s="78"/>
      <c r="AI48" s="78"/>
      <c r="AJ48" s="74"/>
      <c r="AK48" s="78"/>
      <c r="AL48" s="78"/>
      <c r="AM48" s="78"/>
      <c r="AN48" s="78"/>
      <c r="AO48" s="78"/>
      <c r="AP48" s="78"/>
      <c r="AQ48" s="78"/>
      <c r="AR48" s="78">
        <f t="shared" si="10"/>
        <v>356.451612903226</v>
      </c>
      <c r="AS48" s="331">
        <f t="shared" si="5"/>
        <v>0</v>
      </c>
      <c r="AT48" s="320">
        <f t="shared" si="6"/>
        <v>0</v>
      </c>
      <c r="AU48" s="320">
        <f t="shared" si="7"/>
        <v>2243.55</v>
      </c>
      <c r="AV48" s="86"/>
      <c r="AW48" s="334"/>
      <c r="AX48" s="334"/>
      <c r="AY48" s="334"/>
      <c r="AZ48" s="334"/>
      <c r="BA48" s="320">
        <f t="shared" si="8"/>
        <v>2243.55</v>
      </c>
      <c r="BB48" s="312"/>
      <c r="BC48" s="310" t="str">
        <f t="shared" si="9"/>
        <v>正确</v>
      </c>
    </row>
    <row r="49" s="1" customFormat="1" ht="45" customHeight="1" spans="1:55">
      <c r="A49" s="289">
        <f t="shared" si="1"/>
        <v>45</v>
      </c>
      <c r="B49" s="213" t="s">
        <v>745</v>
      </c>
      <c r="C49" s="265" t="s">
        <v>190</v>
      </c>
      <c r="D49" s="344">
        <v>45748</v>
      </c>
      <c r="E49" s="270" t="s">
        <v>78</v>
      </c>
      <c r="F49" s="269">
        <f t="shared" si="2"/>
        <v>31</v>
      </c>
      <c r="G49" s="40" t="s">
        <v>79</v>
      </c>
      <c r="H49" s="41"/>
      <c r="I49" s="41"/>
      <c r="J49" s="41"/>
      <c r="K49" s="41"/>
      <c r="L49" s="41"/>
      <c r="M49" s="41"/>
      <c r="N49" s="41"/>
      <c r="O49" s="298">
        <v>8.5</v>
      </c>
      <c r="P49" s="41"/>
      <c r="Q49" s="41"/>
      <c r="R49" s="41"/>
      <c r="S49" s="311">
        <f t="shared" si="3"/>
        <v>0</v>
      </c>
      <c r="T49" s="312" t="s">
        <v>717</v>
      </c>
      <c r="U49" s="348">
        <v>2600</v>
      </c>
      <c r="V49" s="177">
        <v>1000</v>
      </c>
      <c r="W49" s="177">
        <v>500</v>
      </c>
      <c r="X49" s="177">
        <v>400</v>
      </c>
      <c r="Y49" s="177">
        <v>300</v>
      </c>
      <c r="Z49" s="177">
        <v>200</v>
      </c>
      <c r="AA49" s="177">
        <v>100</v>
      </c>
      <c r="AB49" s="177">
        <v>100</v>
      </c>
      <c r="AC49" s="320">
        <f t="shared" si="4"/>
        <v>0</v>
      </c>
      <c r="AD49" s="78"/>
      <c r="AE49" s="78"/>
      <c r="AF49" s="78"/>
      <c r="AG49" s="78"/>
      <c r="AH49" s="78"/>
      <c r="AI49" s="78"/>
      <c r="AJ49" s="74"/>
      <c r="AK49" s="78"/>
      <c r="AL49" s="78"/>
      <c r="AM49" s="78"/>
      <c r="AN49" s="78"/>
      <c r="AO49" s="78"/>
      <c r="AP49" s="78"/>
      <c r="AQ49" s="78"/>
      <c r="AR49" s="78">
        <f t="shared" si="10"/>
        <v>356.451612903226</v>
      </c>
      <c r="AS49" s="331">
        <f t="shared" si="5"/>
        <v>0</v>
      </c>
      <c r="AT49" s="320">
        <f t="shared" si="6"/>
        <v>0</v>
      </c>
      <c r="AU49" s="320">
        <f t="shared" si="7"/>
        <v>2243.55</v>
      </c>
      <c r="AV49" s="86"/>
      <c r="AW49" s="334"/>
      <c r="AX49" s="334"/>
      <c r="AY49" s="334"/>
      <c r="AZ49" s="334"/>
      <c r="BA49" s="320">
        <f t="shared" si="8"/>
        <v>2243.55</v>
      </c>
      <c r="BB49" s="312"/>
      <c r="BC49" s="310" t="str">
        <f t="shared" si="9"/>
        <v>正确</v>
      </c>
    </row>
    <row r="50" s="1" customFormat="1" ht="35" customHeight="1" spans="1:55">
      <c r="A50" s="289">
        <f t="shared" si="1"/>
        <v>46</v>
      </c>
      <c r="B50" s="213" t="s">
        <v>746</v>
      </c>
      <c r="C50" s="270" t="s">
        <v>699</v>
      </c>
      <c r="D50" s="344">
        <v>45759</v>
      </c>
      <c r="E50" s="270" t="s">
        <v>78</v>
      </c>
      <c r="F50" s="269">
        <f t="shared" si="2"/>
        <v>31</v>
      </c>
      <c r="G50" s="40" t="s">
        <v>79</v>
      </c>
      <c r="H50" s="41"/>
      <c r="I50" s="41"/>
      <c r="J50" s="41"/>
      <c r="K50" s="41"/>
      <c r="L50" s="41"/>
      <c r="M50" s="41"/>
      <c r="N50" s="41"/>
      <c r="O50" s="298"/>
      <c r="P50" s="41"/>
      <c r="Q50" s="41"/>
      <c r="R50" s="41"/>
      <c r="S50" s="311">
        <f t="shared" si="3"/>
        <v>0</v>
      </c>
      <c r="T50" s="312"/>
      <c r="U50" s="348">
        <v>1700</v>
      </c>
      <c r="V50" s="177">
        <v>1000</v>
      </c>
      <c r="W50" s="177">
        <v>200</v>
      </c>
      <c r="X50" s="177">
        <v>100</v>
      </c>
      <c r="Y50" s="177">
        <v>100</v>
      </c>
      <c r="Z50" s="177">
        <v>100</v>
      </c>
      <c r="AA50" s="177">
        <v>100</v>
      </c>
      <c r="AB50" s="177">
        <v>100</v>
      </c>
      <c r="AC50" s="320">
        <f t="shared" si="4"/>
        <v>0</v>
      </c>
      <c r="AD50" s="78"/>
      <c r="AE50" s="78"/>
      <c r="AF50" s="78"/>
      <c r="AG50" s="78"/>
      <c r="AH50" s="78"/>
      <c r="AI50" s="78"/>
      <c r="AJ50" s="74"/>
      <c r="AK50" s="78"/>
      <c r="AL50" s="78"/>
      <c r="AM50" s="78"/>
      <c r="AN50" s="78"/>
      <c r="AO50" s="78"/>
      <c r="AP50" s="78"/>
      <c r="AQ50" s="78"/>
      <c r="AR50" s="78">
        <f t="shared" si="10"/>
        <v>0</v>
      </c>
      <c r="AS50" s="331">
        <f t="shared" si="5"/>
        <v>0</v>
      </c>
      <c r="AT50" s="320">
        <f t="shared" si="6"/>
        <v>0</v>
      </c>
      <c r="AU50" s="320">
        <f t="shared" si="7"/>
        <v>1700</v>
      </c>
      <c r="AV50" s="86"/>
      <c r="AW50" s="334"/>
      <c r="AX50" s="334"/>
      <c r="AY50" s="334"/>
      <c r="AZ50" s="334"/>
      <c r="BA50" s="320">
        <f t="shared" si="8"/>
        <v>1700</v>
      </c>
      <c r="BB50" s="312"/>
      <c r="BC50" s="310" t="str">
        <f t="shared" si="9"/>
        <v>正确</v>
      </c>
    </row>
    <row r="51" s="1" customFormat="1" ht="45" customHeight="1" spans="1:55">
      <c r="A51" s="289">
        <f t="shared" si="1"/>
        <v>47</v>
      </c>
      <c r="B51" s="213" t="s">
        <v>747</v>
      </c>
      <c r="C51" s="265" t="s">
        <v>703</v>
      </c>
      <c r="D51" s="344">
        <v>45765</v>
      </c>
      <c r="E51" s="270" t="s">
        <v>78</v>
      </c>
      <c r="F51" s="269">
        <f t="shared" si="2"/>
        <v>31</v>
      </c>
      <c r="G51" s="40" t="s">
        <v>79</v>
      </c>
      <c r="H51" s="41"/>
      <c r="I51" s="41"/>
      <c r="J51" s="41"/>
      <c r="K51" s="41"/>
      <c r="L51" s="41"/>
      <c r="M51" s="41"/>
      <c r="N51" s="41"/>
      <c r="O51" s="298"/>
      <c r="P51" s="41"/>
      <c r="Q51" s="41"/>
      <c r="R51" s="41"/>
      <c r="S51" s="311">
        <f t="shared" si="3"/>
        <v>0</v>
      </c>
      <c r="T51" s="312"/>
      <c r="U51" s="348">
        <v>1400</v>
      </c>
      <c r="V51" s="177">
        <v>500</v>
      </c>
      <c r="W51" s="177">
        <v>100</v>
      </c>
      <c r="X51" s="177">
        <v>100</v>
      </c>
      <c r="Y51" s="177">
        <v>200</v>
      </c>
      <c r="Z51" s="177">
        <v>100</v>
      </c>
      <c r="AA51" s="177">
        <v>200</v>
      </c>
      <c r="AB51" s="177">
        <v>200</v>
      </c>
      <c r="AC51" s="320">
        <f t="shared" si="4"/>
        <v>0</v>
      </c>
      <c r="AD51" s="78"/>
      <c r="AE51" s="78"/>
      <c r="AF51" s="78"/>
      <c r="AG51" s="78"/>
      <c r="AH51" s="78"/>
      <c r="AI51" s="78"/>
      <c r="AJ51" s="74"/>
      <c r="AK51" s="78"/>
      <c r="AL51" s="78"/>
      <c r="AM51" s="78"/>
      <c r="AN51" s="78"/>
      <c r="AO51" s="78"/>
      <c r="AP51" s="78"/>
      <c r="AQ51" s="78"/>
      <c r="AR51" s="78">
        <f t="shared" si="10"/>
        <v>0</v>
      </c>
      <c r="AS51" s="331">
        <f t="shared" si="5"/>
        <v>0</v>
      </c>
      <c r="AT51" s="320">
        <f t="shared" si="6"/>
        <v>0</v>
      </c>
      <c r="AU51" s="320">
        <f t="shared" si="7"/>
        <v>1400</v>
      </c>
      <c r="AV51" s="86"/>
      <c r="AW51" s="334"/>
      <c r="AX51" s="334"/>
      <c r="AY51" s="334"/>
      <c r="AZ51" s="334"/>
      <c r="BA51" s="320">
        <f t="shared" si="8"/>
        <v>1400</v>
      </c>
      <c r="BB51" s="312"/>
      <c r="BC51" s="310" t="str">
        <f t="shared" si="9"/>
        <v>正确</v>
      </c>
    </row>
    <row r="52" s="1" customFormat="1" ht="42" customHeight="1" spans="1:55">
      <c r="A52" s="289">
        <f t="shared" si="1"/>
        <v>48</v>
      </c>
      <c r="B52" s="213" t="s">
        <v>748</v>
      </c>
      <c r="C52" s="270" t="s">
        <v>699</v>
      </c>
      <c r="D52" s="344">
        <v>45748</v>
      </c>
      <c r="E52" s="270" t="s">
        <v>78</v>
      </c>
      <c r="F52" s="269">
        <f t="shared" si="2"/>
        <v>31</v>
      </c>
      <c r="G52" s="40" t="s">
        <v>79</v>
      </c>
      <c r="H52" s="41"/>
      <c r="I52" s="41"/>
      <c r="J52" s="41"/>
      <c r="K52" s="41"/>
      <c r="L52" s="41"/>
      <c r="M52" s="41"/>
      <c r="N52" s="41"/>
      <c r="O52" s="298"/>
      <c r="P52" s="41"/>
      <c r="Q52" s="41"/>
      <c r="R52" s="41"/>
      <c r="S52" s="311">
        <f t="shared" si="3"/>
        <v>0</v>
      </c>
      <c r="T52" s="74"/>
      <c r="U52" s="348">
        <v>1700</v>
      </c>
      <c r="V52" s="177">
        <v>1000</v>
      </c>
      <c r="W52" s="177">
        <v>200</v>
      </c>
      <c r="X52" s="177">
        <v>100</v>
      </c>
      <c r="Y52" s="177">
        <v>100</v>
      </c>
      <c r="Z52" s="177">
        <v>100</v>
      </c>
      <c r="AA52" s="177">
        <v>100</v>
      </c>
      <c r="AB52" s="177">
        <v>100</v>
      </c>
      <c r="AC52" s="320">
        <f t="shared" si="4"/>
        <v>0</v>
      </c>
      <c r="AD52" s="78"/>
      <c r="AE52" s="78"/>
      <c r="AF52" s="78"/>
      <c r="AG52" s="78"/>
      <c r="AH52" s="78"/>
      <c r="AI52" s="78"/>
      <c r="AJ52" s="74"/>
      <c r="AK52" s="78"/>
      <c r="AL52" s="78"/>
      <c r="AM52" s="78"/>
      <c r="AN52" s="78"/>
      <c r="AO52" s="78"/>
      <c r="AP52" s="78"/>
      <c r="AQ52" s="78"/>
      <c r="AR52" s="78">
        <f t="shared" si="10"/>
        <v>0</v>
      </c>
      <c r="AS52" s="331">
        <f t="shared" si="5"/>
        <v>0</v>
      </c>
      <c r="AT52" s="320">
        <f t="shared" si="6"/>
        <v>0</v>
      </c>
      <c r="AU52" s="320">
        <f t="shared" si="7"/>
        <v>1700</v>
      </c>
      <c r="AV52" s="86"/>
      <c r="AW52" s="334"/>
      <c r="AX52" s="334"/>
      <c r="AY52" s="334"/>
      <c r="AZ52" s="334"/>
      <c r="BA52" s="320">
        <f t="shared" si="8"/>
        <v>1700</v>
      </c>
      <c r="BB52" s="312"/>
      <c r="BC52" s="310" t="str">
        <f t="shared" si="9"/>
        <v>正确</v>
      </c>
    </row>
    <row r="53" s="1" customFormat="1" ht="33" customHeight="1" spans="1:55">
      <c r="A53" s="289">
        <f t="shared" si="1"/>
        <v>49</v>
      </c>
      <c r="B53" s="213" t="s">
        <v>749</v>
      </c>
      <c r="C53" s="265" t="s">
        <v>190</v>
      </c>
      <c r="D53" s="344">
        <v>45763</v>
      </c>
      <c r="E53" s="270" t="s">
        <v>78</v>
      </c>
      <c r="F53" s="269">
        <f t="shared" si="2"/>
        <v>31</v>
      </c>
      <c r="G53" s="40" t="s">
        <v>79</v>
      </c>
      <c r="H53" s="41"/>
      <c r="I53" s="41"/>
      <c r="J53" s="41"/>
      <c r="K53" s="41"/>
      <c r="L53" s="41"/>
      <c r="M53" s="41"/>
      <c r="N53" s="41">
        <v>6</v>
      </c>
      <c r="O53" s="298">
        <v>10</v>
      </c>
      <c r="P53" s="41"/>
      <c r="Q53" s="41"/>
      <c r="R53" s="41"/>
      <c r="S53" s="311">
        <f t="shared" si="3"/>
        <v>0</v>
      </c>
      <c r="T53" s="74" t="s">
        <v>750</v>
      </c>
      <c r="U53" s="348">
        <v>2600</v>
      </c>
      <c r="V53" s="177">
        <v>1000</v>
      </c>
      <c r="W53" s="177">
        <v>500</v>
      </c>
      <c r="X53" s="177">
        <v>400</v>
      </c>
      <c r="Y53" s="177">
        <v>300</v>
      </c>
      <c r="Z53" s="177">
        <v>200</v>
      </c>
      <c r="AA53" s="177">
        <v>100</v>
      </c>
      <c r="AB53" s="177">
        <v>100</v>
      </c>
      <c r="AC53" s="320">
        <f t="shared" si="4"/>
        <v>0</v>
      </c>
      <c r="AD53" s="78"/>
      <c r="AE53" s="78"/>
      <c r="AF53" s="78"/>
      <c r="AG53" s="78"/>
      <c r="AH53" s="78"/>
      <c r="AI53" s="78"/>
      <c r="AJ53" s="74"/>
      <c r="AK53" s="78"/>
      <c r="AL53" s="78"/>
      <c r="AM53" s="78"/>
      <c r="AN53" s="78"/>
      <c r="AO53" s="78"/>
      <c r="AP53" s="78"/>
      <c r="AQ53" s="78"/>
      <c r="AR53" s="78">
        <f t="shared" si="10"/>
        <v>419.354838709677</v>
      </c>
      <c r="AS53" s="331">
        <f t="shared" si="5"/>
        <v>0</v>
      </c>
      <c r="AT53" s="320">
        <f t="shared" si="6"/>
        <v>0</v>
      </c>
      <c r="AU53" s="320">
        <f t="shared" si="7"/>
        <v>2180.65</v>
      </c>
      <c r="AV53" s="86"/>
      <c r="AW53" s="334"/>
      <c r="AX53" s="334"/>
      <c r="AY53" s="334"/>
      <c r="AZ53" s="334"/>
      <c r="BA53" s="320">
        <f t="shared" si="8"/>
        <v>2180.65</v>
      </c>
      <c r="BB53" s="312"/>
      <c r="BC53" s="310" t="str">
        <f t="shared" si="9"/>
        <v>正确</v>
      </c>
    </row>
    <row r="54" s="1" customFormat="1" ht="33" customHeight="1" spans="1:55">
      <c r="A54" s="289">
        <f t="shared" si="1"/>
        <v>50</v>
      </c>
      <c r="B54" s="345" t="s">
        <v>751</v>
      </c>
      <c r="C54" s="270" t="s">
        <v>699</v>
      </c>
      <c r="D54" s="344">
        <v>45785</v>
      </c>
      <c r="E54" s="281" t="s">
        <v>265</v>
      </c>
      <c r="F54" s="269">
        <f t="shared" si="2"/>
        <v>31</v>
      </c>
      <c r="G54" s="40" t="s">
        <v>79</v>
      </c>
      <c r="H54" s="41"/>
      <c r="I54" s="41"/>
      <c r="J54" s="41">
        <v>19</v>
      </c>
      <c r="K54" s="41"/>
      <c r="L54" s="41"/>
      <c r="M54" s="41"/>
      <c r="N54" s="41"/>
      <c r="O54" s="298"/>
      <c r="P54" s="41"/>
      <c r="Q54" s="41"/>
      <c r="R54" s="41"/>
      <c r="S54" s="311">
        <f t="shared" si="3"/>
        <v>0</v>
      </c>
      <c r="T54" s="353" t="s">
        <v>752</v>
      </c>
      <c r="U54" s="348">
        <v>1700</v>
      </c>
      <c r="V54" s="177">
        <v>1000</v>
      </c>
      <c r="W54" s="177">
        <v>200</v>
      </c>
      <c r="X54" s="177">
        <v>100</v>
      </c>
      <c r="Y54" s="177">
        <v>100</v>
      </c>
      <c r="Z54" s="177">
        <v>100</v>
      </c>
      <c r="AA54" s="177">
        <v>100</v>
      </c>
      <c r="AB54" s="177">
        <v>100</v>
      </c>
      <c r="AC54" s="320">
        <f t="shared" si="4"/>
        <v>0</v>
      </c>
      <c r="AD54" s="78"/>
      <c r="AE54" s="78"/>
      <c r="AF54" s="78"/>
      <c r="AG54" s="78"/>
      <c r="AH54" s="78"/>
      <c r="AI54" s="78"/>
      <c r="AJ54" s="74"/>
      <c r="AK54" s="78"/>
      <c r="AL54" s="78"/>
      <c r="AM54" s="78"/>
      <c r="AN54" s="78"/>
      <c r="AO54" s="78"/>
      <c r="AP54" s="78"/>
      <c r="AQ54" s="78"/>
      <c r="AR54" s="78">
        <f t="shared" si="10"/>
        <v>0</v>
      </c>
      <c r="AS54" s="331">
        <f t="shared" si="5"/>
        <v>0</v>
      </c>
      <c r="AT54" s="320">
        <f t="shared" si="6"/>
        <v>1041.93548387097</v>
      </c>
      <c r="AU54" s="320">
        <f t="shared" si="7"/>
        <v>658.06</v>
      </c>
      <c r="AV54" s="86"/>
      <c r="AW54" s="334"/>
      <c r="AX54" s="334"/>
      <c r="AY54" s="334"/>
      <c r="AZ54" s="334"/>
      <c r="BA54" s="320">
        <f t="shared" si="8"/>
        <v>658.06</v>
      </c>
      <c r="BB54" s="312"/>
      <c r="BC54" s="310" t="str">
        <f t="shared" si="9"/>
        <v>正确</v>
      </c>
    </row>
    <row r="55" s="1" customFormat="1" ht="33" customHeight="1" spans="1:55">
      <c r="A55" s="289">
        <f t="shared" si="1"/>
        <v>51</v>
      </c>
      <c r="B55" s="346" t="s">
        <v>753</v>
      </c>
      <c r="C55" s="270" t="s">
        <v>699</v>
      </c>
      <c r="D55" s="344">
        <v>45778</v>
      </c>
      <c r="E55" s="270" t="s">
        <v>78</v>
      </c>
      <c r="F55" s="269">
        <f t="shared" si="2"/>
        <v>31</v>
      </c>
      <c r="G55" s="40" t="s">
        <v>79</v>
      </c>
      <c r="H55" s="41"/>
      <c r="I55" s="41"/>
      <c r="J55" s="41"/>
      <c r="K55" s="41"/>
      <c r="L55" s="41"/>
      <c r="M55" s="41"/>
      <c r="N55" s="41"/>
      <c r="O55" s="298"/>
      <c r="P55" s="41"/>
      <c r="Q55" s="41"/>
      <c r="R55" s="41"/>
      <c r="S55" s="311">
        <f t="shared" si="3"/>
        <v>0</v>
      </c>
      <c r="T55" s="312"/>
      <c r="U55" s="348">
        <v>1700</v>
      </c>
      <c r="V55" s="177">
        <v>1000</v>
      </c>
      <c r="W55" s="177">
        <v>200</v>
      </c>
      <c r="X55" s="177">
        <v>100</v>
      </c>
      <c r="Y55" s="177">
        <v>100</v>
      </c>
      <c r="Z55" s="177">
        <v>100</v>
      </c>
      <c r="AA55" s="177">
        <v>100</v>
      </c>
      <c r="AB55" s="177">
        <v>100</v>
      </c>
      <c r="AC55" s="320">
        <f t="shared" si="4"/>
        <v>0</v>
      </c>
      <c r="AD55" s="78"/>
      <c r="AE55" s="78"/>
      <c r="AF55" s="78"/>
      <c r="AG55" s="78"/>
      <c r="AH55" s="78"/>
      <c r="AI55" s="78"/>
      <c r="AJ55" s="74"/>
      <c r="AK55" s="78"/>
      <c r="AL55" s="78"/>
      <c r="AM55" s="78"/>
      <c r="AN55" s="78"/>
      <c r="AO55" s="78"/>
      <c r="AP55" s="78"/>
      <c r="AQ55" s="78"/>
      <c r="AR55" s="78">
        <f t="shared" si="10"/>
        <v>0</v>
      </c>
      <c r="AS55" s="331">
        <f t="shared" si="5"/>
        <v>0</v>
      </c>
      <c r="AT55" s="320">
        <f t="shared" si="6"/>
        <v>0</v>
      </c>
      <c r="AU55" s="320">
        <f t="shared" si="7"/>
        <v>1700</v>
      </c>
      <c r="AV55" s="86"/>
      <c r="AW55" s="334"/>
      <c r="AX55" s="334"/>
      <c r="AY55" s="334"/>
      <c r="AZ55" s="334"/>
      <c r="BA55" s="320">
        <f t="shared" si="8"/>
        <v>1700</v>
      </c>
      <c r="BB55" s="312"/>
      <c r="BC55" s="310" t="str">
        <f t="shared" si="9"/>
        <v>正确</v>
      </c>
    </row>
    <row r="56" s="1" customFormat="1" ht="33" customHeight="1" spans="1:55">
      <c r="A56" s="289">
        <f t="shared" si="1"/>
        <v>52</v>
      </c>
      <c r="B56" s="346" t="s">
        <v>754</v>
      </c>
      <c r="C56" s="265" t="s">
        <v>190</v>
      </c>
      <c r="D56" s="344">
        <v>45809</v>
      </c>
      <c r="E56" s="270" t="s">
        <v>78</v>
      </c>
      <c r="F56" s="269">
        <f t="shared" si="2"/>
        <v>31</v>
      </c>
      <c r="G56" s="40" t="s">
        <v>79</v>
      </c>
      <c r="H56" s="41"/>
      <c r="I56" s="41"/>
      <c r="J56" s="41"/>
      <c r="K56" s="41"/>
      <c r="L56" s="41"/>
      <c r="M56" s="41"/>
      <c r="N56" s="41"/>
      <c r="O56" s="298">
        <v>8.5</v>
      </c>
      <c r="P56" s="41"/>
      <c r="Q56" s="41"/>
      <c r="R56" s="41"/>
      <c r="S56" s="311">
        <f t="shared" si="3"/>
        <v>0</v>
      </c>
      <c r="T56" s="74" t="s">
        <v>755</v>
      </c>
      <c r="U56" s="348">
        <v>2600</v>
      </c>
      <c r="V56" s="177">
        <v>1000</v>
      </c>
      <c r="W56" s="177">
        <v>500</v>
      </c>
      <c r="X56" s="177">
        <v>400</v>
      </c>
      <c r="Y56" s="177">
        <v>300</v>
      </c>
      <c r="Z56" s="177">
        <v>200</v>
      </c>
      <c r="AA56" s="177">
        <v>100</v>
      </c>
      <c r="AB56" s="177">
        <v>100</v>
      </c>
      <c r="AC56" s="320">
        <f t="shared" si="4"/>
        <v>0</v>
      </c>
      <c r="AD56" s="78"/>
      <c r="AE56" s="78"/>
      <c r="AF56" s="78"/>
      <c r="AG56" s="78"/>
      <c r="AH56" s="78"/>
      <c r="AI56" s="78"/>
      <c r="AJ56" s="74"/>
      <c r="AK56" s="78"/>
      <c r="AL56" s="78"/>
      <c r="AM56" s="78"/>
      <c r="AN56" s="78"/>
      <c r="AO56" s="78"/>
      <c r="AP56" s="78"/>
      <c r="AQ56" s="78"/>
      <c r="AR56" s="78">
        <f t="shared" si="10"/>
        <v>356.451612903226</v>
      </c>
      <c r="AS56" s="331">
        <f t="shared" si="5"/>
        <v>0</v>
      </c>
      <c r="AT56" s="320">
        <f t="shared" si="6"/>
        <v>0</v>
      </c>
      <c r="AU56" s="320">
        <f t="shared" si="7"/>
        <v>2243.55</v>
      </c>
      <c r="AV56" s="86"/>
      <c r="AW56" s="334"/>
      <c r="AX56" s="334"/>
      <c r="AY56" s="334"/>
      <c r="AZ56" s="334"/>
      <c r="BA56" s="320">
        <f t="shared" si="8"/>
        <v>2243.55</v>
      </c>
      <c r="BB56" s="312"/>
      <c r="BC56" s="310" t="str">
        <f t="shared" si="9"/>
        <v>正确</v>
      </c>
    </row>
    <row r="57" s="1" customFormat="1" ht="33" customHeight="1" spans="1:55">
      <c r="A57" s="289">
        <f t="shared" si="1"/>
        <v>53</v>
      </c>
      <c r="B57" s="346" t="s">
        <v>756</v>
      </c>
      <c r="C57" s="265" t="s">
        <v>190</v>
      </c>
      <c r="D57" s="347">
        <v>45819</v>
      </c>
      <c r="E57" s="265" t="s">
        <v>78</v>
      </c>
      <c r="F57" s="269">
        <f t="shared" si="2"/>
        <v>31</v>
      </c>
      <c r="G57" s="40" t="s">
        <v>79</v>
      </c>
      <c r="H57" s="41"/>
      <c r="I57" s="41"/>
      <c r="J57" s="41"/>
      <c r="K57" s="41"/>
      <c r="L57" s="41"/>
      <c r="M57" s="41"/>
      <c r="N57" s="41"/>
      <c r="O57" s="298">
        <v>8.5</v>
      </c>
      <c r="P57" s="41"/>
      <c r="Q57" s="41"/>
      <c r="R57" s="41"/>
      <c r="S57" s="311">
        <f t="shared" si="3"/>
        <v>0</v>
      </c>
      <c r="T57" s="74" t="s">
        <v>755</v>
      </c>
      <c r="U57" s="348">
        <v>2400</v>
      </c>
      <c r="V57" s="177">
        <v>1000</v>
      </c>
      <c r="W57" s="177">
        <v>500</v>
      </c>
      <c r="X57" s="177">
        <v>200</v>
      </c>
      <c r="Y57" s="177">
        <v>300</v>
      </c>
      <c r="Z57" s="177">
        <v>200</v>
      </c>
      <c r="AA57" s="177">
        <v>100</v>
      </c>
      <c r="AB57" s="177">
        <v>100</v>
      </c>
      <c r="AC57" s="320">
        <f t="shared" si="4"/>
        <v>0</v>
      </c>
      <c r="AD57" s="78"/>
      <c r="AE57" s="78"/>
      <c r="AF57" s="78"/>
      <c r="AG57" s="78"/>
      <c r="AH57" s="78"/>
      <c r="AI57" s="78"/>
      <c r="AJ57" s="74"/>
      <c r="AK57" s="78"/>
      <c r="AL57" s="78"/>
      <c r="AM57" s="78"/>
      <c r="AN57" s="78"/>
      <c r="AO57" s="78"/>
      <c r="AP57" s="78"/>
      <c r="AQ57" s="78"/>
      <c r="AR57" s="78">
        <f t="shared" si="10"/>
        <v>329.032258064516</v>
      </c>
      <c r="AS57" s="331">
        <f t="shared" si="5"/>
        <v>0</v>
      </c>
      <c r="AT57" s="320">
        <f t="shared" si="6"/>
        <v>0</v>
      </c>
      <c r="AU57" s="320">
        <f t="shared" si="7"/>
        <v>2070.97</v>
      </c>
      <c r="AV57" s="86"/>
      <c r="AW57" s="334"/>
      <c r="AX57" s="334"/>
      <c r="AY57" s="334"/>
      <c r="AZ57" s="334"/>
      <c r="BA57" s="320">
        <f t="shared" si="8"/>
        <v>2070.97</v>
      </c>
      <c r="BB57" s="312"/>
      <c r="BC57" s="310" t="str">
        <f t="shared" si="9"/>
        <v>正确</v>
      </c>
    </row>
    <row r="58" s="1" customFormat="1" ht="33" customHeight="1" spans="1:55">
      <c r="A58" s="289">
        <f t="shared" si="1"/>
        <v>54</v>
      </c>
      <c r="B58" s="346" t="s">
        <v>757</v>
      </c>
      <c r="C58" s="265" t="s">
        <v>703</v>
      </c>
      <c r="D58" s="344">
        <v>45813</v>
      </c>
      <c r="E58" s="265" t="s">
        <v>78</v>
      </c>
      <c r="F58" s="269">
        <f t="shared" si="2"/>
        <v>31</v>
      </c>
      <c r="G58" s="40" t="s">
        <v>79</v>
      </c>
      <c r="H58" s="41"/>
      <c r="I58" s="41"/>
      <c r="J58" s="41"/>
      <c r="K58" s="41"/>
      <c r="L58" s="41"/>
      <c r="M58" s="41"/>
      <c r="N58" s="41"/>
      <c r="O58" s="298"/>
      <c r="P58" s="41"/>
      <c r="Q58" s="41"/>
      <c r="R58" s="41"/>
      <c r="S58" s="311">
        <f t="shared" si="3"/>
        <v>0</v>
      </c>
      <c r="T58" s="312"/>
      <c r="U58" s="348">
        <v>1400</v>
      </c>
      <c r="V58" s="177">
        <v>500</v>
      </c>
      <c r="W58" s="177">
        <v>100</v>
      </c>
      <c r="X58" s="177">
        <v>100</v>
      </c>
      <c r="Y58" s="177">
        <v>200</v>
      </c>
      <c r="Z58" s="177">
        <v>100</v>
      </c>
      <c r="AA58" s="177">
        <v>200</v>
      </c>
      <c r="AB58" s="177">
        <v>200</v>
      </c>
      <c r="AC58" s="320">
        <f t="shared" si="4"/>
        <v>0</v>
      </c>
      <c r="AD58" s="78"/>
      <c r="AE58" s="78"/>
      <c r="AF58" s="78"/>
      <c r="AG58" s="78"/>
      <c r="AH58" s="78"/>
      <c r="AI58" s="78"/>
      <c r="AJ58" s="74"/>
      <c r="AK58" s="78"/>
      <c r="AL58" s="78"/>
      <c r="AM58" s="78"/>
      <c r="AN58" s="78"/>
      <c r="AO58" s="78"/>
      <c r="AP58" s="78"/>
      <c r="AQ58" s="78"/>
      <c r="AR58" s="78">
        <f t="shared" si="10"/>
        <v>0</v>
      </c>
      <c r="AS58" s="331">
        <f t="shared" si="5"/>
        <v>0</v>
      </c>
      <c r="AT58" s="320">
        <f t="shared" si="6"/>
        <v>0</v>
      </c>
      <c r="AU58" s="320">
        <f t="shared" si="7"/>
        <v>1400</v>
      </c>
      <c r="AV58" s="86"/>
      <c r="AW58" s="334"/>
      <c r="AX58" s="334"/>
      <c r="AY58" s="334"/>
      <c r="AZ58" s="334"/>
      <c r="BA58" s="320">
        <f t="shared" si="8"/>
        <v>1400</v>
      </c>
      <c r="BB58" s="312"/>
      <c r="BC58" s="310" t="str">
        <f t="shared" si="9"/>
        <v>正确</v>
      </c>
    </row>
    <row r="59" s="1" customFormat="1" ht="43" customHeight="1" spans="1:55">
      <c r="A59" s="289">
        <f t="shared" si="1"/>
        <v>55</v>
      </c>
      <c r="B59" s="194" t="s">
        <v>758</v>
      </c>
      <c r="C59" s="270" t="s">
        <v>699</v>
      </c>
      <c r="D59" s="344">
        <v>45829</v>
      </c>
      <c r="E59" s="265" t="s">
        <v>78</v>
      </c>
      <c r="F59" s="269">
        <f t="shared" si="2"/>
        <v>31</v>
      </c>
      <c r="G59" s="40" t="s">
        <v>79</v>
      </c>
      <c r="H59" s="41"/>
      <c r="I59" s="41"/>
      <c r="J59" s="41"/>
      <c r="K59" s="41"/>
      <c r="L59" s="41"/>
      <c r="M59" s="41"/>
      <c r="N59" s="41"/>
      <c r="O59" s="298"/>
      <c r="P59" s="41"/>
      <c r="Q59" s="41"/>
      <c r="R59" s="41"/>
      <c r="S59" s="311">
        <f t="shared" si="3"/>
        <v>0</v>
      </c>
      <c r="T59" s="312"/>
      <c r="U59" s="348" t="s">
        <v>640</v>
      </c>
      <c r="V59" s="177">
        <v>1000</v>
      </c>
      <c r="W59" s="177">
        <v>200</v>
      </c>
      <c r="X59" s="177">
        <v>100</v>
      </c>
      <c r="Y59" s="177">
        <v>100</v>
      </c>
      <c r="Z59" s="177">
        <v>100</v>
      </c>
      <c r="AA59" s="177">
        <v>100</v>
      </c>
      <c r="AB59" s="177">
        <v>100</v>
      </c>
      <c r="AC59" s="320">
        <f t="shared" si="4"/>
        <v>0</v>
      </c>
      <c r="AD59" s="78"/>
      <c r="AE59" s="78"/>
      <c r="AF59" s="78"/>
      <c r="AG59" s="78"/>
      <c r="AH59" s="78"/>
      <c r="AI59" s="78"/>
      <c r="AJ59" s="74"/>
      <c r="AK59" s="78"/>
      <c r="AL59" s="78"/>
      <c r="AM59" s="78"/>
      <c r="AN59" s="78"/>
      <c r="AO59" s="78"/>
      <c r="AP59" s="78"/>
      <c r="AQ59" s="78"/>
      <c r="AR59" s="78">
        <f t="shared" si="10"/>
        <v>0</v>
      </c>
      <c r="AS59" s="331">
        <f t="shared" si="5"/>
        <v>0</v>
      </c>
      <c r="AT59" s="320">
        <f t="shared" si="6"/>
        <v>0</v>
      </c>
      <c r="AU59" s="320">
        <f t="shared" si="7"/>
        <v>1700</v>
      </c>
      <c r="AV59" s="86"/>
      <c r="AW59" s="334"/>
      <c r="AX59" s="334"/>
      <c r="AY59" s="334"/>
      <c r="AZ59" s="334"/>
      <c r="BA59" s="320">
        <f t="shared" si="8"/>
        <v>1700</v>
      </c>
      <c r="BB59" s="312"/>
      <c r="BC59" s="310" t="str">
        <f t="shared" si="9"/>
        <v>正确</v>
      </c>
    </row>
    <row r="60" s="1" customFormat="1" ht="40" customHeight="1" spans="1:55">
      <c r="A60" s="289">
        <f t="shared" si="1"/>
        <v>56</v>
      </c>
      <c r="B60" s="194" t="s">
        <v>759</v>
      </c>
      <c r="C60" s="265" t="s">
        <v>703</v>
      </c>
      <c r="D60" s="344">
        <v>45823</v>
      </c>
      <c r="E60" s="265" t="s">
        <v>78</v>
      </c>
      <c r="F60" s="269">
        <f t="shared" si="2"/>
        <v>31</v>
      </c>
      <c r="G60" s="40" t="s">
        <v>79</v>
      </c>
      <c r="H60" s="41"/>
      <c r="I60" s="41"/>
      <c r="J60" s="41"/>
      <c r="K60" s="41"/>
      <c r="L60" s="41"/>
      <c r="M60" s="41"/>
      <c r="N60" s="41"/>
      <c r="O60" s="298"/>
      <c r="P60" s="41"/>
      <c r="Q60" s="41"/>
      <c r="R60" s="41"/>
      <c r="S60" s="311">
        <f t="shared" si="3"/>
        <v>0</v>
      </c>
      <c r="T60" s="312"/>
      <c r="U60" s="348" t="s">
        <v>760</v>
      </c>
      <c r="V60" s="177">
        <v>1000</v>
      </c>
      <c r="W60" s="177">
        <v>200</v>
      </c>
      <c r="X60" s="177">
        <v>100</v>
      </c>
      <c r="Y60" s="177">
        <v>100</v>
      </c>
      <c r="Z60" s="177">
        <v>100</v>
      </c>
      <c r="AA60" s="177">
        <v>100</v>
      </c>
      <c r="AB60" s="177">
        <v>300</v>
      </c>
      <c r="AC60" s="354">
        <f t="shared" si="4"/>
        <v>0</v>
      </c>
      <c r="AD60" s="78"/>
      <c r="AE60" s="78"/>
      <c r="AF60" s="78"/>
      <c r="AG60" s="78"/>
      <c r="AH60" s="78"/>
      <c r="AI60" s="78"/>
      <c r="AJ60" s="74"/>
      <c r="AK60" s="78"/>
      <c r="AL60" s="78"/>
      <c r="AM60" s="78"/>
      <c r="AN60" s="78"/>
      <c r="AO60" s="78"/>
      <c r="AP60" s="78"/>
      <c r="AQ60" s="78"/>
      <c r="AR60" s="78">
        <f t="shared" si="10"/>
        <v>0</v>
      </c>
      <c r="AS60" s="331">
        <f t="shared" si="5"/>
        <v>0</v>
      </c>
      <c r="AT60" s="320">
        <f t="shared" si="6"/>
        <v>0</v>
      </c>
      <c r="AU60" s="320">
        <f t="shared" si="7"/>
        <v>1900</v>
      </c>
      <c r="AV60" s="86"/>
      <c r="AW60" s="334"/>
      <c r="AX60" s="93"/>
      <c r="AY60" s="93"/>
      <c r="AZ60" s="93"/>
      <c r="BA60" s="320">
        <f t="shared" si="8"/>
        <v>1900</v>
      </c>
      <c r="BB60" s="363"/>
      <c r="BC60" s="310" t="str">
        <f t="shared" si="9"/>
        <v>正确</v>
      </c>
    </row>
    <row r="61" s="1" customFormat="1" ht="33" customHeight="1" spans="1:55">
      <c r="A61" s="289">
        <f t="shared" si="1"/>
        <v>57</v>
      </c>
      <c r="B61" s="235" t="s">
        <v>761</v>
      </c>
      <c r="C61" s="265" t="s">
        <v>703</v>
      </c>
      <c r="D61" s="344">
        <v>45823</v>
      </c>
      <c r="E61" s="281" t="s">
        <v>265</v>
      </c>
      <c r="F61" s="269">
        <f t="shared" si="2"/>
        <v>31</v>
      </c>
      <c r="G61" s="40" t="s">
        <v>79</v>
      </c>
      <c r="H61" s="41"/>
      <c r="I61" s="41"/>
      <c r="J61" s="41">
        <v>25</v>
      </c>
      <c r="K61" s="41"/>
      <c r="L61" s="41"/>
      <c r="M61" s="41"/>
      <c r="N61" s="41"/>
      <c r="O61" s="298"/>
      <c r="P61" s="41"/>
      <c r="Q61" s="41"/>
      <c r="R61" s="41"/>
      <c r="S61" s="311">
        <f t="shared" si="3"/>
        <v>0</v>
      </c>
      <c r="T61" s="315" t="s">
        <v>762</v>
      </c>
      <c r="U61" s="348" t="s">
        <v>760</v>
      </c>
      <c r="V61" s="177">
        <v>1000</v>
      </c>
      <c r="W61" s="177">
        <v>200</v>
      </c>
      <c r="X61" s="177">
        <v>100</v>
      </c>
      <c r="Y61" s="177">
        <v>100</v>
      </c>
      <c r="Z61" s="177">
        <v>100</v>
      </c>
      <c r="AA61" s="177">
        <v>100</v>
      </c>
      <c r="AB61" s="177">
        <v>300</v>
      </c>
      <c r="AC61" s="320">
        <f t="shared" si="4"/>
        <v>0</v>
      </c>
      <c r="AD61" s="78"/>
      <c r="AE61" s="78"/>
      <c r="AF61" s="78"/>
      <c r="AG61" s="78"/>
      <c r="AH61" s="78"/>
      <c r="AI61" s="78"/>
      <c r="AJ61" s="74"/>
      <c r="AK61" s="78"/>
      <c r="AL61" s="78"/>
      <c r="AM61" s="78"/>
      <c r="AN61" s="78"/>
      <c r="AO61" s="78"/>
      <c r="AP61" s="78"/>
      <c r="AQ61" s="78"/>
      <c r="AR61" s="78">
        <f t="shared" si="10"/>
        <v>0</v>
      </c>
      <c r="AS61" s="331">
        <f t="shared" si="5"/>
        <v>0</v>
      </c>
      <c r="AT61" s="320">
        <f t="shared" si="6"/>
        <v>1532.25806451613</v>
      </c>
      <c r="AU61" s="320">
        <f t="shared" si="7"/>
        <v>367.74</v>
      </c>
      <c r="AV61" s="86"/>
      <c r="AW61" s="334"/>
      <c r="AX61" s="334"/>
      <c r="AY61" s="334"/>
      <c r="AZ61" s="334"/>
      <c r="BA61" s="320">
        <f t="shared" si="8"/>
        <v>367.74</v>
      </c>
      <c r="BB61" s="312"/>
      <c r="BC61" s="310" t="str">
        <f t="shared" si="9"/>
        <v>正确</v>
      </c>
    </row>
    <row r="62" s="1" customFormat="1" ht="33" customHeight="1" spans="1:55">
      <c r="A62" s="289">
        <f t="shared" si="1"/>
        <v>58</v>
      </c>
      <c r="B62" s="194" t="s">
        <v>763</v>
      </c>
      <c r="C62" s="265" t="s">
        <v>703</v>
      </c>
      <c r="D62" s="347">
        <v>45841</v>
      </c>
      <c r="E62" s="265" t="s">
        <v>78</v>
      </c>
      <c r="F62" s="269">
        <f t="shared" si="2"/>
        <v>31</v>
      </c>
      <c r="G62" s="40" t="s">
        <v>79</v>
      </c>
      <c r="H62" s="41"/>
      <c r="I62" s="41"/>
      <c r="J62" s="41"/>
      <c r="K62" s="41"/>
      <c r="L62" s="41"/>
      <c r="M62" s="41"/>
      <c r="N62" s="41"/>
      <c r="O62" s="298"/>
      <c r="P62" s="41"/>
      <c r="Q62" s="41"/>
      <c r="R62" s="41"/>
      <c r="S62" s="311">
        <f t="shared" si="3"/>
        <v>0</v>
      </c>
      <c r="T62" s="312"/>
      <c r="U62" s="348" t="s">
        <v>764</v>
      </c>
      <c r="V62" s="177">
        <v>500</v>
      </c>
      <c r="W62" s="177">
        <v>100</v>
      </c>
      <c r="X62" s="177">
        <v>100</v>
      </c>
      <c r="Y62" s="177">
        <v>200</v>
      </c>
      <c r="Z62" s="177">
        <v>100</v>
      </c>
      <c r="AA62" s="177">
        <v>200</v>
      </c>
      <c r="AB62" s="177">
        <v>200</v>
      </c>
      <c r="AC62" s="320">
        <f t="shared" si="4"/>
        <v>0</v>
      </c>
      <c r="AD62" s="78"/>
      <c r="AE62" s="78"/>
      <c r="AF62" s="78"/>
      <c r="AG62" s="78"/>
      <c r="AH62" s="78"/>
      <c r="AI62" s="78"/>
      <c r="AJ62" s="74"/>
      <c r="AK62" s="78"/>
      <c r="AL62" s="78"/>
      <c r="AM62" s="78"/>
      <c r="AN62" s="78"/>
      <c r="AO62" s="78"/>
      <c r="AP62" s="78"/>
      <c r="AQ62" s="78"/>
      <c r="AR62" s="78">
        <f t="shared" si="10"/>
        <v>0</v>
      </c>
      <c r="AS62" s="331">
        <f t="shared" si="5"/>
        <v>0</v>
      </c>
      <c r="AT62" s="320">
        <f t="shared" si="6"/>
        <v>0</v>
      </c>
      <c r="AU62" s="320">
        <f t="shared" si="7"/>
        <v>1400</v>
      </c>
      <c r="AV62" s="86"/>
      <c r="AW62" s="334"/>
      <c r="AX62" s="334"/>
      <c r="AY62" s="334"/>
      <c r="AZ62" s="334"/>
      <c r="BA62" s="320">
        <f t="shared" si="8"/>
        <v>1400</v>
      </c>
      <c r="BB62" s="312"/>
      <c r="BC62" s="310" t="str">
        <f t="shared" si="9"/>
        <v>正确</v>
      </c>
    </row>
    <row r="63" s="1" customFormat="1" ht="33" customHeight="1" spans="1:55">
      <c r="A63" s="289">
        <f t="shared" si="1"/>
        <v>59</v>
      </c>
      <c r="B63" s="194" t="s">
        <v>719</v>
      </c>
      <c r="C63" s="265" t="s">
        <v>703</v>
      </c>
      <c r="D63" s="347">
        <v>45839</v>
      </c>
      <c r="E63" s="265" t="s">
        <v>78</v>
      </c>
      <c r="F63" s="269">
        <f t="shared" si="2"/>
        <v>31</v>
      </c>
      <c r="G63" s="40" t="s">
        <v>79</v>
      </c>
      <c r="H63" s="41"/>
      <c r="I63" s="41"/>
      <c r="J63" s="41"/>
      <c r="K63" s="41"/>
      <c r="L63" s="41"/>
      <c r="M63" s="41"/>
      <c r="N63" s="41"/>
      <c r="O63" s="298"/>
      <c r="P63" s="41"/>
      <c r="Q63" s="41"/>
      <c r="R63" s="41"/>
      <c r="S63" s="311">
        <f t="shared" si="3"/>
        <v>0</v>
      </c>
      <c r="T63" s="312"/>
      <c r="U63" s="348">
        <v>1900</v>
      </c>
      <c r="V63" s="177">
        <v>1000</v>
      </c>
      <c r="W63" s="177">
        <v>200</v>
      </c>
      <c r="X63" s="177">
        <v>100</v>
      </c>
      <c r="Y63" s="177">
        <v>100</v>
      </c>
      <c r="Z63" s="177">
        <v>100</v>
      </c>
      <c r="AA63" s="177">
        <v>100</v>
      </c>
      <c r="AB63" s="177">
        <v>300</v>
      </c>
      <c r="AC63" s="320">
        <f t="shared" si="4"/>
        <v>0</v>
      </c>
      <c r="AD63" s="78"/>
      <c r="AE63" s="78"/>
      <c r="AF63" s="78"/>
      <c r="AG63" s="78"/>
      <c r="AH63" s="78"/>
      <c r="AI63" s="78"/>
      <c r="AJ63" s="74"/>
      <c r="AK63" s="78"/>
      <c r="AL63" s="78"/>
      <c r="AM63" s="78"/>
      <c r="AN63" s="78"/>
      <c r="AO63" s="78"/>
      <c r="AP63" s="78"/>
      <c r="AQ63" s="78"/>
      <c r="AR63" s="78">
        <f t="shared" si="10"/>
        <v>0</v>
      </c>
      <c r="AS63" s="331">
        <f t="shared" si="5"/>
        <v>0</v>
      </c>
      <c r="AT63" s="320">
        <f t="shared" si="6"/>
        <v>0</v>
      </c>
      <c r="AU63" s="320">
        <f t="shared" si="7"/>
        <v>1900</v>
      </c>
      <c r="AV63" s="86"/>
      <c r="AW63" s="334"/>
      <c r="AX63" s="334"/>
      <c r="AY63" s="334"/>
      <c r="AZ63" s="334"/>
      <c r="BA63" s="320">
        <f t="shared" si="8"/>
        <v>1900</v>
      </c>
      <c r="BB63" s="312"/>
      <c r="BC63" s="310" t="str">
        <f t="shared" si="9"/>
        <v>正确</v>
      </c>
    </row>
    <row r="64" s="1" customFormat="1" ht="33" customHeight="1" spans="1:55">
      <c r="A64" s="289">
        <f t="shared" si="1"/>
        <v>60</v>
      </c>
      <c r="B64" s="194" t="s">
        <v>765</v>
      </c>
      <c r="C64" s="265" t="s">
        <v>703</v>
      </c>
      <c r="D64" s="347">
        <v>45839</v>
      </c>
      <c r="E64" s="265" t="s">
        <v>78</v>
      </c>
      <c r="F64" s="269">
        <f t="shared" si="2"/>
        <v>31</v>
      </c>
      <c r="G64" s="40" t="s">
        <v>79</v>
      </c>
      <c r="H64" s="41"/>
      <c r="I64" s="41"/>
      <c r="J64" s="41"/>
      <c r="K64" s="41"/>
      <c r="L64" s="41"/>
      <c r="M64" s="41"/>
      <c r="N64" s="41"/>
      <c r="O64" s="298"/>
      <c r="P64" s="41"/>
      <c r="Q64" s="41"/>
      <c r="R64" s="41"/>
      <c r="S64" s="311">
        <f t="shared" si="3"/>
        <v>0</v>
      </c>
      <c r="T64" s="315"/>
      <c r="U64" s="348" t="s">
        <v>764</v>
      </c>
      <c r="V64" s="177">
        <v>500</v>
      </c>
      <c r="W64" s="177">
        <v>100</v>
      </c>
      <c r="X64" s="177">
        <v>100</v>
      </c>
      <c r="Y64" s="177">
        <v>200</v>
      </c>
      <c r="Z64" s="177">
        <v>100</v>
      </c>
      <c r="AA64" s="177">
        <v>200</v>
      </c>
      <c r="AB64" s="177">
        <v>200</v>
      </c>
      <c r="AC64" s="320">
        <f t="shared" si="4"/>
        <v>0</v>
      </c>
      <c r="AD64" s="78"/>
      <c r="AE64" s="78"/>
      <c r="AF64" s="78"/>
      <c r="AG64" s="78"/>
      <c r="AH64" s="78"/>
      <c r="AI64" s="78"/>
      <c r="AJ64" s="74"/>
      <c r="AK64" s="78"/>
      <c r="AL64" s="78"/>
      <c r="AM64" s="78"/>
      <c r="AN64" s="78"/>
      <c r="AO64" s="78"/>
      <c r="AP64" s="78"/>
      <c r="AQ64" s="78"/>
      <c r="AR64" s="78">
        <f t="shared" si="10"/>
        <v>0</v>
      </c>
      <c r="AS64" s="331">
        <f t="shared" si="5"/>
        <v>0</v>
      </c>
      <c r="AT64" s="320">
        <f t="shared" si="6"/>
        <v>0</v>
      </c>
      <c r="AU64" s="320">
        <f t="shared" si="7"/>
        <v>1400</v>
      </c>
      <c r="AV64" s="86"/>
      <c r="AW64" s="334"/>
      <c r="AX64" s="334"/>
      <c r="AY64" s="334"/>
      <c r="AZ64" s="334"/>
      <c r="BA64" s="320">
        <f t="shared" si="8"/>
        <v>1400</v>
      </c>
      <c r="BB64" s="312"/>
      <c r="BC64" s="310" t="str">
        <f t="shared" si="9"/>
        <v>正确</v>
      </c>
    </row>
    <row r="65" s="1" customFormat="1" ht="33" customHeight="1" spans="1:55">
      <c r="A65" s="289">
        <f t="shared" si="1"/>
        <v>61</v>
      </c>
      <c r="B65" s="194" t="s">
        <v>766</v>
      </c>
      <c r="C65" s="265" t="s">
        <v>703</v>
      </c>
      <c r="D65" s="347">
        <v>45857</v>
      </c>
      <c r="E65" s="265" t="s">
        <v>78</v>
      </c>
      <c r="F65" s="269">
        <f t="shared" si="2"/>
        <v>31</v>
      </c>
      <c r="G65" s="40" t="s">
        <v>79</v>
      </c>
      <c r="H65" s="41"/>
      <c r="I65" s="41"/>
      <c r="J65" s="41"/>
      <c r="K65" s="41"/>
      <c r="L65" s="41"/>
      <c r="M65" s="41"/>
      <c r="N65" s="41"/>
      <c r="O65" s="298"/>
      <c r="P65" s="41"/>
      <c r="Q65" s="41"/>
      <c r="R65" s="41"/>
      <c r="S65" s="311">
        <f t="shared" si="3"/>
        <v>0</v>
      </c>
      <c r="T65" s="315"/>
      <c r="U65" s="348" t="s">
        <v>760</v>
      </c>
      <c r="V65" s="177">
        <v>1000</v>
      </c>
      <c r="W65" s="177">
        <v>200</v>
      </c>
      <c r="X65" s="177">
        <v>100</v>
      </c>
      <c r="Y65" s="177">
        <v>100</v>
      </c>
      <c r="Z65" s="177">
        <v>100</v>
      </c>
      <c r="AA65" s="177">
        <v>100</v>
      </c>
      <c r="AB65" s="177">
        <v>300</v>
      </c>
      <c r="AC65" s="320">
        <f t="shared" si="4"/>
        <v>0</v>
      </c>
      <c r="AD65" s="78"/>
      <c r="AE65" s="78"/>
      <c r="AF65" s="78"/>
      <c r="AG65" s="78"/>
      <c r="AH65" s="78"/>
      <c r="AI65" s="78"/>
      <c r="AJ65" s="74"/>
      <c r="AK65" s="78"/>
      <c r="AL65" s="78"/>
      <c r="AM65" s="78"/>
      <c r="AN65" s="78"/>
      <c r="AO65" s="78"/>
      <c r="AP65" s="78"/>
      <c r="AQ65" s="78"/>
      <c r="AR65" s="78">
        <f t="shared" si="10"/>
        <v>0</v>
      </c>
      <c r="AS65" s="331">
        <f t="shared" si="5"/>
        <v>0</v>
      </c>
      <c r="AT65" s="320">
        <f t="shared" si="6"/>
        <v>0</v>
      </c>
      <c r="AU65" s="320">
        <f t="shared" si="7"/>
        <v>1900</v>
      </c>
      <c r="AV65" s="86"/>
      <c r="AW65" s="334"/>
      <c r="AX65" s="334"/>
      <c r="AY65" s="334"/>
      <c r="AZ65" s="334"/>
      <c r="BA65" s="320">
        <f t="shared" si="8"/>
        <v>1900</v>
      </c>
      <c r="BB65" s="312"/>
      <c r="BC65" s="310" t="str">
        <f t="shared" si="9"/>
        <v>正确</v>
      </c>
    </row>
    <row r="66" s="1" customFormat="1" ht="60" customHeight="1" spans="1:55">
      <c r="A66" s="289">
        <f t="shared" si="1"/>
        <v>62</v>
      </c>
      <c r="B66" s="235" t="s">
        <v>767</v>
      </c>
      <c r="C66" s="265" t="s">
        <v>190</v>
      </c>
      <c r="D66" s="347">
        <v>45857</v>
      </c>
      <c r="E66" s="281" t="s">
        <v>265</v>
      </c>
      <c r="F66" s="269">
        <f t="shared" si="2"/>
        <v>31</v>
      </c>
      <c r="G66" s="40" t="s">
        <v>79</v>
      </c>
      <c r="H66" s="41"/>
      <c r="I66" s="41"/>
      <c r="J66" s="41"/>
      <c r="K66" s="41"/>
      <c r="L66" s="41"/>
      <c r="M66" s="41"/>
      <c r="N66" s="41"/>
      <c r="O66" s="298">
        <v>8.5</v>
      </c>
      <c r="P66" s="41"/>
      <c r="Q66" s="41"/>
      <c r="R66" s="41"/>
      <c r="S66" s="311">
        <f t="shared" si="3"/>
        <v>0</v>
      </c>
      <c r="T66" s="315" t="s">
        <v>768</v>
      </c>
      <c r="U66" s="348" t="s">
        <v>769</v>
      </c>
      <c r="V66" s="177">
        <v>1000</v>
      </c>
      <c r="W66" s="177">
        <v>400</v>
      </c>
      <c r="X66" s="177">
        <v>200</v>
      </c>
      <c r="Y66" s="177">
        <v>300</v>
      </c>
      <c r="Z66" s="177">
        <v>200</v>
      </c>
      <c r="AA66" s="177">
        <v>100</v>
      </c>
      <c r="AB66" s="177">
        <v>100</v>
      </c>
      <c r="AC66" s="320">
        <f>IF(G67="是",30,0)</f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>
        <f>U66/31*O66</f>
        <v>630.645161290323</v>
      </c>
      <c r="AS66" s="331">
        <f t="shared" si="5"/>
        <v>0</v>
      </c>
      <c r="AT66" s="320">
        <f t="shared" si="6"/>
        <v>0</v>
      </c>
      <c r="AU66" s="320">
        <f t="shared" si="7"/>
        <v>1669.35</v>
      </c>
      <c r="AV66" s="86"/>
      <c r="AW66" s="334"/>
      <c r="AX66" s="334"/>
      <c r="AY66" s="334"/>
      <c r="AZ66" s="334"/>
      <c r="BA66" s="320">
        <f t="shared" si="8"/>
        <v>1669.35</v>
      </c>
      <c r="BB66" s="312"/>
      <c r="BC66" s="310" t="str">
        <f t="shared" si="9"/>
        <v>正确</v>
      </c>
    </row>
    <row r="67" s="1" customFormat="1" ht="46" customHeight="1" spans="1:55">
      <c r="A67" s="289">
        <f t="shared" si="1"/>
        <v>63</v>
      </c>
      <c r="B67" s="194" t="s">
        <v>770</v>
      </c>
      <c r="C67" s="270" t="s">
        <v>699</v>
      </c>
      <c r="D67" s="347">
        <v>45850</v>
      </c>
      <c r="E67" s="265" t="s">
        <v>78</v>
      </c>
      <c r="F67" s="269">
        <f t="shared" si="2"/>
        <v>31</v>
      </c>
      <c r="G67" s="40" t="s">
        <v>79</v>
      </c>
      <c r="H67" s="41"/>
      <c r="I67" s="41"/>
      <c r="J67" s="41"/>
      <c r="K67" s="41"/>
      <c r="L67" s="41">
        <v>6</v>
      </c>
      <c r="M67" s="41"/>
      <c r="N67" s="41"/>
      <c r="O67" s="298"/>
      <c r="P67" s="41"/>
      <c r="Q67" s="41"/>
      <c r="R67" s="41"/>
      <c r="S67" s="311">
        <f t="shared" si="3"/>
        <v>0</v>
      </c>
      <c r="T67" s="312" t="s">
        <v>771</v>
      </c>
      <c r="U67" s="348" t="s">
        <v>640</v>
      </c>
      <c r="V67" s="177">
        <v>1000</v>
      </c>
      <c r="W67" s="177">
        <v>200</v>
      </c>
      <c r="X67" s="177">
        <v>100</v>
      </c>
      <c r="Y67" s="177">
        <v>100</v>
      </c>
      <c r="Z67" s="177">
        <v>100</v>
      </c>
      <c r="AA67" s="177">
        <v>100</v>
      </c>
      <c r="AB67" s="177">
        <v>100</v>
      </c>
      <c r="AC67" s="320">
        <f>IF(G68="是",30,0)</f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5"/>
        <v>0</v>
      </c>
      <c r="AT67" s="320">
        <f t="shared" si="6"/>
        <v>329.032258064516</v>
      </c>
      <c r="AU67" s="320">
        <f t="shared" si="7"/>
        <v>1370.97</v>
      </c>
      <c r="AV67" s="86"/>
      <c r="AW67" s="334"/>
      <c r="AX67" s="334"/>
      <c r="AY67" s="334"/>
      <c r="AZ67" s="334"/>
      <c r="BA67" s="320">
        <f t="shared" si="8"/>
        <v>1370.97</v>
      </c>
      <c r="BB67" s="336"/>
      <c r="BC67" s="310" t="str">
        <f t="shared" si="9"/>
        <v>正确</v>
      </c>
    </row>
    <row r="68" s="1" customFormat="1" ht="33" customHeight="1" spans="1:55">
      <c r="A68" s="289">
        <f t="shared" si="1"/>
        <v>64</v>
      </c>
      <c r="B68" s="365" t="s">
        <v>772</v>
      </c>
      <c r="C68" s="270" t="s">
        <v>699</v>
      </c>
      <c r="D68" s="50">
        <v>45870</v>
      </c>
      <c r="E68" s="366" t="s">
        <v>78</v>
      </c>
      <c r="F68" s="269">
        <f t="shared" si="2"/>
        <v>31</v>
      </c>
      <c r="G68" s="40" t="s">
        <v>79</v>
      </c>
      <c r="H68" s="41"/>
      <c r="I68" s="41"/>
      <c r="J68" s="41"/>
      <c r="K68" s="41"/>
      <c r="L68" s="41"/>
      <c r="M68" s="41"/>
      <c r="N68" s="41"/>
      <c r="O68" s="298"/>
      <c r="P68" s="41"/>
      <c r="Q68" s="41"/>
      <c r="R68" s="41"/>
      <c r="S68" s="311">
        <f t="shared" si="3"/>
        <v>0</v>
      </c>
      <c r="T68" s="312" t="s">
        <v>773</v>
      </c>
      <c r="U68" s="348">
        <v>1400</v>
      </c>
      <c r="V68" s="177">
        <v>500</v>
      </c>
      <c r="W68" s="177">
        <v>100</v>
      </c>
      <c r="X68" s="177">
        <v>100</v>
      </c>
      <c r="Y68" s="177">
        <v>200</v>
      </c>
      <c r="Z68" s="177">
        <v>100</v>
      </c>
      <c r="AA68" s="177">
        <v>200</v>
      </c>
      <c r="AB68" s="177">
        <v>200</v>
      </c>
      <c r="AC68" s="320">
        <f t="shared" ref="AC68:AC131" si="11">IF(G68="是",30,0)</f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>
        <f t="shared" ref="AR68:AR71" si="12">U68/31*O68*0.5</f>
        <v>0</v>
      </c>
      <c r="AS68" s="331">
        <f t="shared" si="5"/>
        <v>0</v>
      </c>
      <c r="AT68" s="320">
        <f t="shared" si="6"/>
        <v>0</v>
      </c>
      <c r="AU68" s="320">
        <f t="shared" si="7"/>
        <v>1400</v>
      </c>
      <c r="AV68" s="86"/>
      <c r="AW68" s="334"/>
      <c r="AX68" s="334"/>
      <c r="AY68" s="334"/>
      <c r="AZ68" s="334"/>
      <c r="BA68" s="320">
        <f t="shared" si="8"/>
        <v>1400</v>
      </c>
      <c r="BB68" s="336"/>
      <c r="BC68" s="310" t="str">
        <f t="shared" si="9"/>
        <v>正确</v>
      </c>
    </row>
    <row r="69" s="1" customFormat="1" ht="33" customHeight="1" spans="1:55">
      <c r="A69" s="289">
        <f t="shared" ref="A69:A132" si="13">ROW()-4</f>
        <v>65</v>
      </c>
      <c r="B69" s="232" t="s">
        <v>774</v>
      </c>
      <c r="C69" s="270" t="s">
        <v>699</v>
      </c>
      <c r="D69" s="50">
        <v>45886</v>
      </c>
      <c r="E69" s="290" t="s">
        <v>116</v>
      </c>
      <c r="F69" s="269">
        <f t="shared" ref="F69:F132" si="14">IF($C$2-D69+1&lt;$E$2,$C$2-D69+1,$E$2)</f>
        <v>15</v>
      </c>
      <c r="G69" s="40" t="s">
        <v>79</v>
      </c>
      <c r="H69" s="41"/>
      <c r="I69" s="41"/>
      <c r="J69" s="41"/>
      <c r="K69" s="41"/>
      <c r="L69" s="41"/>
      <c r="M69" s="41"/>
      <c r="N69" s="41"/>
      <c r="O69" s="298"/>
      <c r="P69" s="41"/>
      <c r="Q69" s="41"/>
      <c r="R69" s="41"/>
      <c r="S69" s="311">
        <f t="shared" ref="S69:S132" si="15">P69+Q69-R69</f>
        <v>0</v>
      </c>
      <c r="T69" s="312" t="s">
        <v>775</v>
      </c>
      <c r="U69" s="348">
        <v>1700</v>
      </c>
      <c r="V69" s="71">
        <f t="shared" ref="V69:V75" si="16">U69/31*F69</f>
        <v>822.58064516129</v>
      </c>
      <c r="W69" s="72"/>
      <c r="X69" s="72"/>
      <c r="Y69" s="72"/>
      <c r="Z69" s="72"/>
      <c r="AA69" s="72"/>
      <c r="AB69" s="78"/>
      <c r="AC69" s="320">
        <f t="shared" si="11"/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>
        <f t="shared" si="12"/>
        <v>0</v>
      </c>
      <c r="AS69" s="331">
        <f t="shared" ref="AS69:AS132" si="17">IFERROR(U69/$E$2*2*H69+I69*2,0)</f>
        <v>0</v>
      </c>
      <c r="AT69" s="320">
        <f t="shared" ref="AT69:AT132" si="18">IFERROR(U69/$E$2*(J69+K69*0.2+L69+M69*0.5),0)</f>
        <v>0</v>
      </c>
      <c r="AU69" s="320">
        <f t="shared" ref="AU69:AU132" si="19">ROUND(SUM(V69:AP69)-SUM(AQ69:AT69),2)</f>
        <v>822.58</v>
      </c>
      <c r="AV69" s="86"/>
      <c r="AW69" s="334"/>
      <c r="AX69" s="334"/>
      <c r="AY69" s="334"/>
      <c r="AZ69" s="334"/>
      <c r="BA69" s="320">
        <f t="shared" ref="BA69:BA132" si="20">ROUND(AU69-SUM(AV69:AZ69),2)</f>
        <v>822.58</v>
      </c>
      <c r="BB69" s="336"/>
      <c r="BC69" s="310" t="str">
        <f t="shared" ref="BC69:BC132" si="21">IF(U69-SUM(V69:AB69)=0,"正确","错误")</f>
        <v>错误</v>
      </c>
    </row>
    <row r="70" s="1" customFormat="1" ht="33" customHeight="1" spans="1:55">
      <c r="A70" s="289">
        <f t="shared" si="13"/>
        <v>66</v>
      </c>
      <c r="B70" s="232" t="s">
        <v>776</v>
      </c>
      <c r="C70" s="270" t="s">
        <v>699</v>
      </c>
      <c r="D70" s="50">
        <v>45892</v>
      </c>
      <c r="E70" s="290" t="s">
        <v>116</v>
      </c>
      <c r="F70" s="269">
        <f t="shared" si="14"/>
        <v>9</v>
      </c>
      <c r="G70" s="40" t="s">
        <v>79</v>
      </c>
      <c r="H70" s="41"/>
      <c r="I70" s="41"/>
      <c r="J70" s="41"/>
      <c r="K70" s="41"/>
      <c r="L70" s="41"/>
      <c r="M70" s="41"/>
      <c r="N70" s="41"/>
      <c r="O70" s="298"/>
      <c r="P70" s="41"/>
      <c r="Q70" s="41"/>
      <c r="R70" s="41"/>
      <c r="S70" s="311">
        <f t="shared" si="15"/>
        <v>0</v>
      </c>
      <c r="T70" s="312" t="s">
        <v>777</v>
      </c>
      <c r="U70" s="348">
        <v>1700</v>
      </c>
      <c r="V70" s="71">
        <f t="shared" si="16"/>
        <v>493.548387096774</v>
      </c>
      <c r="W70" s="72"/>
      <c r="X70" s="72"/>
      <c r="Y70" s="72"/>
      <c r="Z70" s="72"/>
      <c r="AA70" s="72"/>
      <c r="AB70" s="78"/>
      <c r="AC70" s="320">
        <f t="shared" si="11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>
        <f t="shared" si="12"/>
        <v>0</v>
      </c>
      <c r="AS70" s="331">
        <f t="shared" si="17"/>
        <v>0</v>
      </c>
      <c r="AT70" s="320">
        <f t="shared" si="18"/>
        <v>0</v>
      </c>
      <c r="AU70" s="320">
        <f t="shared" si="19"/>
        <v>493.55</v>
      </c>
      <c r="AV70" s="86"/>
      <c r="AW70" s="334"/>
      <c r="AX70" s="334"/>
      <c r="AY70" s="334"/>
      <c r="AZ70" s="334"/>
      <c r="BA70" s="320">
        <f t="shared" si="20"/>
        <v>493.55</v>
      </c>
      <c r="BB70" s="336"/>
      <c r="BC70" s="310" t="str">
        <f t="shared" si="21"/>
        <v>错误</v>
      </c>
    </row>
    <row r="71" s="1" customFormat="1" ht="43" customHeight="1" spans="1:55">
      <c r="A71" s="289">
        <f t="shared" si="13"/>
        <v>67</v>
      </c>
      <c r="B71" s="232" t="s">
        <v>778</v>
      </c>
      <c r="C71" s="265" t="s">
        <v>190</v>
      </c>
      <c r="D71" s="50">
        <v>45894</v>
      </c>
      <c r="E71" s="290" t="s">
        <v>116</v>
      </c>
      <c r="F71" s="269">
        <f t="shared" si="14"/>
        <v>7</v>
      </c>
      <c r="G71" s="40" t="s">
        <v>79</v>
      </c>
      <c r="H71" s="41"/>
      <c r="I71" s="41"/>
      <c r="J71" s="41"/>
      <c r="K71" s="41"/>
      <c r="L71" s="41"/>
      <c r="M71" s="41"/>
      <c r="N71" s="41"/>
      <c r="O71" s="298"/>
      <c r="P71" s="41"/>
      <c r="Q71" s="41"/>
      <c r="R71" s="41"/>
      <c r="S71" s="311">
        <f t="shared" si="15"/>
        <v>0</v>
      </c>
      <c r="T71" s="312" t="s">
        <v>779</v>
      </c>
      <c r="U71" s="348">
        <v>2300</v>
      </c>
      <c r="V71" s="71">
        <f t="shared" si="16"/>
        <v>519.354838709677</v>
      </c>
      <c r="W71" s="72"/>
      <c r="X71" s="72"/>
      <c r="Y71" s="72"/>
      <c r="Z71" s="72"/>
      <c r="AA71" s="72"/>
      <c r="AB71" s="78"/>
      <c r="AC71" s="354">
        <f t="shared" si="11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>
        <f t="shared" si="12"/>
        <v>0</v>
      </c>
      <c r="AS71" s="331">
        <f t="shared" si="17"/>
        <v>0</v>
      </c>
      <c r="AT71" s="320">
        <f t="shared" si="18"/>
        <v>0</v>
      </c>
      <c r="AU71" s="320">
        <f t="shared" si="19"/>
        <v>519.35</v>
      </c>
      <c r="AV71" s="86"/>
      <c r="AW71" s="334"/>
      <c r="AX71" s="93"/>
      <c r="AY71" s="93"/>
      <c r="AZ71" s="93"/>
      <c r="BA71" s="320">
        <f t="shared" si="20"/>
        <v>519.35</v>
      </c>
      <c r="BB71" s="336"/>
      <c r="BC71" s="310" t="str">
        <f t="shared" si="21"/>
        <v>错误</v>
      </c>
    </row>
    <row r="72" s="1" customFormat="1" ht="33" customHeight="1" spans="1:55">
      <c r="A72" s="289">
        <f t="shared" si="13"/>
        <v>68</v>
      </c>
      <c r="B72" s="232" t="s">
        <v>780</v>
      </c>
      <c r="C72" s="270" t="s">
        <v>699</v>
      </c>
      <c r="D72" s="50">
        <v>45877</v>
      </c>
      <c r="E72" s="290" t="s">
        <v>116</v>
      </c>
      <c r="F72" s="269">
        <f t="shared" si="14"/>
        <v>24</v>
      </c>
      <c r="G72" s="40" t="s">
        <v>79</v>
      </c>
      <c r="H72" s="41"/>
      <c r="I72" s="41"/>
      <c r="J72" s="41"/>
      <c r="K72" s="41"/>
      <c r="L72" s="41"/>
      <c r="M72" s="41"/>
      <c r="N72" s="41"/>
      <c r="O72" s="298"/>
      <c r="P72" s="41"/>
      <c r="Q72" s="41"/>
      <c r="R72" s="41"/>
      <c r="S72" s="311">
        <f t="shared" si="15"/>
        <v>0</v>
      </c>
      <c r="T72" s="312" t="s">
        <v>781</v>
      </c>
      <c r="U72" s="348" t="s">
        <v>760</v>
      </c>
      <c r="V72" s="71">
        <f t="shared" si="16"/>
        <v>1470.96774193548</v>
      </c>
      <c r="W72" s="72"/>
      <c r="X72" s="72"/>
      <c r="Y72" s="72"/>
      <c r="Z72" s="72"/>
      <c r="AA72" s="72"/>
      <c r="AB72" s="78"/>
      <c r="AC72" s="320">
        <f t="shared" si="11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 t="shared" si="17"/>
        <v>0</v>
      </c>
      <c r="AT72" s="320">
        <f t="shared" si="18"/>
        <v>0</v>
      </c>
      <c r="AU72" s="320">
        <f t="shared" si="19"/>
        <v>1470.97</v>
      </c>
      <c r="AV72" s="86"/>
      <c r="AW72" s="334"/>
      <c r="AX72" s="334"/>
      <c r="AY72" s="334"/>
      <c r="AZ72" s="334"/>
      <c r="BA72" s="320">
        <f t="shared" si="20"/>
        <v>1470.97</v>
      </c>
      <c r="BB72" s="336"/>
      <c r="BC72" s="310" t="str">
        <f t="shared" si="21"/>
        <v>错误</v>
      </c>
    </row>
    <row r="73" s="1" customFormat="1" ht="50" customHeight="1" spans="1:55">
      <c r="A73" s="289">
        <f t="shared" si="13"/>
        <v>69</v>
      </c>
      <c r="B73" s="232" t="s">
        <v>782</v>
      </c>
      <c r="C73" s="265" t="s">
        <v>190</v>
      </c>
      <c r="D73" s="50">
        <v>45874</v>
      </c>
      <c r="E73" s="290" t="s">
        <v>116</v>
      </c>
      <c r="F73" s="269">
        <f t="shared" si="14"/>
        <v>27</v>
      </c>
      <c r="G73" s="40" t="s">
        <v>79</v>
      </c>
      <c r="H73" s="41"/>
      <c r="I73" s="41"/>
      <c r="J73" s="41"/>
      <c r="K73" s="41"/>
      <c r="L73" s="41"/>
      <c r="M73" s="41"/>
      <c r="N73" s="41"/>
      <c r="O73" s="298">
        <v>6.5</v>
      </c>
      <c r="P73" s="41"/>
      <c r="Q73" s="41"/>
      <c r="R73" s="41"/>
      <c r="S73" s="311">
        <f t="shared" si="15"/>
        <v>0</v>
      </c>
      <c r="T73" s="312" t="s">
        <v>783</v>
      </c>
      <c r="U73" s="348" t="s">
        <v>769</v>
      </c>
      <c r="V73" s="71">
        <f t="shared" si="16"/>
        <v>2003.22580645161</v>
      </c>
      <c r="W73" s="72"/>
      <c r="X73" s="72"/>
      <c r="Y73" s="72"/>
      <c r="Z73" s="72"/>
      <c r="AA73" s="72"/>
      <c r="AB73" s="78"/>
      <c r="AC73" s="320">
        <f t="shared" si="11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>
        <f>U73/31*O73*0.5</f>
        <v>241.129032258065</v>
      </c>
      <c r="AS73" s="331">
        <f t="shared" si="17"/>
        <v>0</v>
      </c>
      <c r="AT73" s="320">
        <f t="shared" si="18"/>
        <v>0</v>
      </c>
      <c r="AU73" s="320">
        <f t="shared" si="19"/>
        <v>1762.1</v>
      </c>
      <c r="AV73" s="86"/>
      <c r="AW73" s="334"/>
      <c r="AX73" s="334"/>
      <c r="AY73" s="334"/>
      <c r="AZ73" s="334"/>
      <c r="BA73" s="320">
        <f t="shared" si="20"/>
        <v>1762.1</v>
      </c>
      <c r="BB73" s="336"/>
      <c r="BC73" s="310" t="str">
        <f t="shared" si="21"/>
        <v>错误</v>
      </c>
    </row>
    <row r="74" s="1" customFormat="1" ht="33" customHeight="1" spans="1:55">
      <c r="A74" s="289">
        <f t="shared" si="13"/>
        <v>70</v>
      </c>
      <c r="B74" s="232" t="s">
        <v>784</v>
      </c>
      <c r="C74" s="265" t="s">
        <v>190</v>
      </c>
      <c r="D74" s="50">
        <v>45894</v>
      </c>
      <c r="E74" s="290" t="s">
        <v>116</v>
      </c>
      <c r="F74" s="269">
        <f t="shared" si="14"/>
        <v>7</v>
      </c>
      <c r="G74" s="40" t="s">
        <v>79</v>
      </c>
      <c r="H74" s="41"/>
      <c r="I74" s="41"/>
      <c r="J74" s="41"/>
      <c r="K74" s="41"/>
      <c r="L74" s="41"/>
      <c r="M74" s="41"/>
      <c r="N74" s="41"/>
      <c r="O74" s="298"/>
      <c r="P74" s="41"/>
      <c r="Q74" s="41"/>
      <c r="R74" s="41"/>
      <c r="S74" s="311">
        <f t="shared" si="15"/>
        <v>0</v>
      </c>
      <c r="T74" s="312" t="s">
        <v>779</v>
      </c>
      <c r="U74" s="348" t="s">
        <v>769</v>
      </c>
      <c r="V74" s="71">
        <f t="shared" si="16"/>
        <v>519.354838709677</v>
      </c>
      <c r="W74" s="72"/>
      <c r="X74" s="72"/>
      <c r="Y74" s="72"/>
      <c r="Z74" s="72"/>
      <c r="AA74" s="72"/>
      <c r="AB74" s="78"/>
      <c r="AC74" s="320">
        <f t="shared" si="11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>
        <f>U74/31*O74*0.5</f>
        <v>0</v>
      </c>
      <c r="AS74" s="331">
        <f t="shared" si="17"/>
        <v>0</v>
      </c>
      <c r="AT74" s="320">
        <f t="shared" si="18"/>
        <v>0</v>
      </c>
      <c r="AU74" s="320">
        <f t="shared" si="19"/>
        <v>519.35</v>
      </c>
      <c r="AV74" s="86"/>
      <c r="AW74" s="334"/>
      <c r="AX74" s="334"/>
      <c r="AY74" s="334"/>
      <c r="AZ74" s="334"/>
      <c r="BA74" s="320">
        <f t="shared" si="20"/>
        <v>519.35</v>
      </c>
      <c r="BB74" s="336"/>
      <c r="BC74" s="310" t="str">
        <f t="shared" si="21"/>
        <v>错误</v>
      </c>
    </row>
    <row r="75" s="1" customFormat="1" ht="33" customHeight="1" spans="1:55">
      <c r="A75" s="289">
        <f t="shared" si="13"/>
        <v>71</v>
      </c>
      <c r="B75" s="232" t="s">
        <v>785</v>
      </c>
      <c r="C75" s="265" t="s">
        <v>190</v>
      </c>
      <c r="D75" s="50">
        <v>45892</v>
      </c>
      <c r="E75" s="290" t="s">
        <v>116</v>
      </c>
      <c r="F75" s="269">
        <f t="shared" si="14"/>
        <v>9</v>
      </c>
      <c r="G75" s="40" t="s">
        <v>79</v>
      </c>
      <c r="H75" s="41"/>
      <c r="I75" s="41"/>
      <c r="J75" s="41"/>
      <c r="K75" s="41"/>
      <c r="L75" s="41"/>
      <c r="M75" s="41"/>
      <c r="N75" s="41"/>
      <c r="O75" s="298"/>
      <c r="P75" s="41"/>
      <c r="Q75" s="41"/>
      <c r="R75" s="41"/>
      <c r="S75" s="311">
        <f t="shared" si="15"/>
        <v>0</v>
      </c>
      <c r="T75" s="312" t="s">
        <v>786</v>
      </c>
      <c r="U75" s="348" t="s">
        <v>769</v>
      </c>
      <c r="V75" s="71">
        <f t="shared" si="16"/>
        <v>667.741935483871</v>
      </c>
      <c r="W75" s="72"/>
      <c r="X75" s="72"/>
      <c r="Y75" s="72"/>
      <c r="Z75" s="72"/>
      <c r="AA75" s="72"/>
      <c r="AB75" s="78"/>
      <c r="AC75" s="320">
        <f t="shared" si="11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 t="shared" si="17"/>
        <v>0</v>
      </c>
      <c r="AT75" s="320">
        <f t="shared" si="18"/>
        <v>0</v>
      </c>
      <c r="AU75" s="320">
        <f t="shared" si="19"/>
        <v>667.74</v>
      </c>
      <c r="AV75" s="86"/>
      <c r="AW75" s="334"/>
      <c r="AX75" s="334"/>
      <c r="AY75" s="334"/>
      <c r="AZ75" s="334"/>
      <c r="BA75" s="320">
        <f t="shared" si="20"/>
        <v>667.74</v>
      </c>
      <c r="BB75" s="336"/>
      <c r="BC75" s="310" t="str">
        <f t="shared" si="21"/>
        <v>错误</v>
      </c>
    </row>
    <row r="76" s="1" customFormat="1" ht="33" customHeight="1" spans="1:55">
      <c r="A76" s="289">
        <f t="shared" si="13"/>
        <v>72</v>
      </c>
      <c r="B76" s="229"/>
      <c r="C76" s="265"/>
      <c r="D76" s="50"/>
      <c r="E76" s="286"/>
      <c r="F76" s="269">
        <f t="shared" si="14"/>
        <v>31</v>
      </c>
      <c r="G76" s="40"/>
      <c r="H76" s="41"/>
      <c r="I76" s="41"/>
      <c r="J76" s="41"/>
      <c r="K76" s="41"/>
      <c r="L76" s="41"/>
      <c r="M76" s="41"/>
      <c r="N76" s="41"/>
      <c r="O76" s="298"/>
      <c r="P76" s="41"/>
      <c r="Q76" s="41"/>
      <c r="R76" s="41"/>
      <c r="S76" s="311">
        <f t="shared" si="15"/>
        <v>0</v>
      </c>
      <c r="T76" s="74"/>
      <c r="U76" s="367"/>
      <c r="V76" s="71"/>
      <c r="W76" s="72"/>
      <c r="X76" s="72"/>
      <c r="Y76" s="72"/>
      <c r="Z76" s="72"/>
      <c r="AA76" s="72"/>
      <c r="AB76" s="78"/>
      <c r="AC76" s="320">
        <f t="shared" si="11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f t="shared" si="17"/>
        <v>0</v>
      </c>
      <c r="AT76" s="320">
        <f t="shared" si="18"/>
        <v>0</v>
      </c>
      <c r="AU76" s="320">
        <f t="shared" si="19"/>
        <v>0</v>
      </c>
      <c r="AV76" s="86"/>
      <c r="AW76" s="334"/>
      <c r="AX76" s="334"/>
      <c r="AY76" s="334"/>
      <c r="AZ76" s="334"/>
      <c r="BA76" s="320">
        <f t="shared" si="20"/>
        <v>0</v>
      </c>
      <c r="BB76" s="336"/>
      <c r="BC76" s="310" t="str">
        <f t="shared" si="21"/>
        <v>正确</v>
      </c>
    </row>
    <row r="77" s="1" customFormat="1" ht="33" customHeight="1" spans="1:55">
      <c r="A77" s="289">
        <f t="shared" si="13"/>
        <v>73</v>
      </c>
      <c r="B77" s="194"/>
      <c r="C77" s="49"/>
      <c r="D77" s="50"/>
      <c r="E77" s="286"/>
      <c r="F77" s="269">
        <f t="shared" si="14"/>
        <v>31</v>
      </c>
      <c r="G77" s="44"/>
      <c r="H77" s="41"/>
      <c r="I77" s="41"/>
      <c r="J77" s="41"/>
      <c r="K77" s="41"/>
      <c r="L77" s="41"/>
      <c r="M77" s="41"/>
      <c r="N77" s="41"/>
      <c r="O77" s="298"/>
      <c r="P77" s="41"/>
      <c r="Q77" s="41"/>
      <c r="R77" s="41"/>
      <c r="S77" s="311">
        <f t="shared" si="15"/>
        <v>0</v>
      </c>
      <c r="T77" s="74"/>
      <c r="U77" s="313"/>
      <c r="V77" s="71"/>
      <c r="W77" s="72"/>
      <c r="X77" s="72"/>
      <c r="Y77" s="72"/>
      <c r="Z77" s="72"/>
      <c r="AA77" s="72"/>
      <c r="AB77" s="78"/>
      <c r="AC77" s="320">
        <f t="shared" si="11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si="17"/>
        <v>0</v>
      </c>
      <c r="AT77" s="320">
        <f t="shared" si="18"/>
        <v>0</v>
      </c>
      <c r="AU77" s="320">
        <f t="shared" si="19"/>
        <v>0</v>
      </c>
      <c r="AV77" s="86"/>
      <c r="AW77" s="334"/>
      <c r="AX77" s="334"/>
      <c r="AY77" s="334"/>
      <c r="AZ77" s="334"/>
      <c r="BA77" s="320">
        <f t="shared" si="20"/>
        <v>0</v>
      </c>
      <c r="BB77" s="336"/>
      <c r="BC77" s="310" t="str">
        <f t="shared" si="21"/>
        <v>正确</v>
      </c>
    </row>
    <row r="78" s="1" customFormat="1" ht="33" customHeight="1" spans="1:55">
      <c r="A78" s="289">
        <f t="shared" si="13"/>
        <v>74</v>
      </c>
      <c r="B78" s="194"/>
      <c r="C78" s="49"/>
      <c r="D78" s="50"/>
      <c r="E78" s="286"/>
      <c r="F78" s="269">
        <f t="shared" si="14"/>
        <v>31</v>
      </c>
      <c r="G78" s="44"/>
      <c r="H78" s="41"/>
      <c r="I78" s="41"/>
      <c r="J78" s="41"/>
      <c r="K78" s="41"/>
      <c r="L78" s="41"/>
      <c r="M78" s="41"/>
      <c r="N78" s="41"/>
      <c r="O78" s="298"/>
      <c r="P78" s="41"/>
      <c r="Q78" s="41"/>
      <c r="R78" s="41"/>
      <c r="S78" s="311">
        <f t="shared" si="15"/>
        <v>0</v>
      </c>
      <c r="T78" s="74"/>
      <c r="U78" s="313"/>
      <c r="V78" s="71"/>
      <c r="W78" s="72"/>
      <c r="X78" s="72"/>
      <c r="Y78" s="72"/>
      <c r="Z78" s="72"/>
      <c r="AA78" s="72"/>
      <c r="AB78" s="78"/>
      <c r="AC78" s="320">
        <f t="shared" si="11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17"/>
        <v>0</v>
      </c>
      <c r="AT78" s="320">
        <f t="shared" si="18"/>
        <v>0</v>
      </c>
      <c r="AU78" s="320">
        <f t="shared" si="19"/>
        <v>0</v>
      </c>
      <c r="AV78" s="86"/>
      <c r="AW78" s="334"/>
      <c r="AX78" s="334"/>
      <c r="AY78" s="334"/>
      <c r="AZ78" s="334"/>
      <c r="BA78" s="320">
        <f t="shared" si="20"/>
        <v>0</v>
      </c>
      <c r="BB78" s="336"/>
      <c r="BC78" s="310" t="str">
        <f t="shared" si="21"/>
        <v>正确</v>
      </c>
    </row>
    <row r="79" s="1" customFormat="1" ht="33" customHeight="1" spans="1:55">
      <c r="A79" s="289">
        <f t="shared" si="13"/>
        <v>75</v>
      </c>
      <c r="B79" s="194"/>
      <c r="C79" s="49"/>
      <c r="D79" s="50"/>
      <c r="E79" s="286"/>
      <c r="F79" s="269">
        <f t="shared" si="14"/>
        <v>31</v>
      </c>
      <c r="G79" s="44"/>
      <c r="H79" s="41"/>
      <c r="I79" s="41"/>
      <c r="J79" s="41"/>
      <c r="K79" s="41"/>
      <c r="L79" s="41"/>
      <c r="M79" s="41"/>
      <c r="N79" s="41"/>
      <c r="O79" s="298"/>
      <c r="P79" s="41"/>
      <c r="Q79" s="41"/>
      <c r="R79" s="41"/>
      <c r="S79" s="311">
        <f t="shared" si="15"/>
        <v>0</v>
      </c>
      <c r="T79" s="74"/>
      <c r="U79" s="313"/>
      <c r="V79" s="71"/>
      <c r="W79" s="72"/>
      <c r="X79" s="72"/>
      <c r="Y79" s="72"/>
      <c r="Z79" s="72"/>
      <c r="AA79" s="72"/>
      <c r="AB79" s="78"/>
      <c r="AC79" s="320">
        <f t="shared" si="11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17"/>
        <v>0</v>
      </c>
      <c r="AT79" s="320">
        <f t="shared" si="18"/>
        <v>0</v>
      </c>
      <c r="AU79" s="320">
        <f t="shared" si="19"/>
        <v>0</v>
      </c>
      <c r="AV79" s="86"/>
      <c r="AW79" s="334"/>
      <c r="AX79" s="334"/>
      <c r="AY79" s="334"/>
      <c r="AZ79" s="334"/>
      <c r="BA79" s="320">
        <f t="shared" si="20"/>
        <v>0</v>
      </c>
      <c r="BB79" s="336"/>
      <c r="BC79" s="310" t="str">
        <f t="shared" si="21"/>
        <v>正确</v>
      </c>
    </row>
    <row r="80" s="1" customFormat="1" ht="33" customHeight="1" spans="1:55">
      <c r="A80" s="289">
        <f t="shared" si="13"/>
        <v>76</v>
      </c>
      <c r="B80" s="194"/>
      <c r="C80" s="49"/>
      <c r="D80" s="50"/>
      <c r="E80" s="286"/>
      <c r="F80" s="269">
        <f t="shared" si="14"/>
        <v>31</v>
      </c>
      <c r="G80" s="44"/>
      <c r="H80" s="41"/>
      <c r="I80" s="41"/>
      <c r="J80" s="41"/>
      <c r="K80" s="41"/>
      <c r="L80" s="41"/>
      <c r="M80" s="41"/>
      <c r="N80" s="41"/>
      <c r="O80" s="298"/>
      <c r="P80" s="41"/>
      <c r="Q80" s="41"/>
      <c r="R80" s="41"/>
      <c r="S80" s="311">
        <f t="shared" si="15"/>
        <v>0</v>
      </c>
      <c r="T80" s="74"/>
      <c r="U80" s="313"/>
      <c r="V80" s="71"/>
      <c r="W80" s="72"/>
      <c r="X80" s="72"/>
      <c r="Y80" s="72"/>
      <c r="Z80" s="72"/>
      <c r="AA80" s="72"/>
      <c r="AB80" s="78"/>
      <c r="AC80" s="320">
        <f t="shared" si="11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17"/>
        <v>0</v>
      </c>
      <c r="AT80" s="320">
        <f t="shared" si="18"/>
        <v>0</v>
      </c>
      <c r="AU80" s="320">
        <f t="shared" si="19"/>
        <v>0</v>
      </c>
      <c r="AV80" s="86"/>
      <c r="AW80" s="334"/>
      <c r="AX80" s="334"/>
      <c r="AY80" s="334"/>
      <c r="AZ80" s="334"/>
      <c r="BA80" s="320">
        <f t="shared" si="20"/>
        <v>0</v>
      </c>
      <c r="BB80" s="336"/>
      <c r="BC80" s="310" t="str">
        <f t="shared" si="21"/>
        <v>正确</v>
      </c>
    </row>
    <row r="81" s="1" customFormat="1" ht="33" customHeight="1" spans="1:55">
      <c r="A81" s="289">
        <f t="shared" si="13"/>
        <v>77</v>
      </c>
      <c r="B81" s="194"/>
      <c r="C81" s="49"/>
      <c r="D81" s="50"/>
      <c r="E81" s="286"/>
      <c r="F81" s="269">
        <f t="shared" si="14"/>
        <v>31</v>
      </c>
      <c r="G81" s="44"/>
      <c r="H81" s="41"/>
      <c r="I81" s="41"/>
      <c r="J81" s="41"/>
      <c r="K81" s="41"/>
      <c r="L81" s="41"/>
      <c r="M81" s="41"/>
      <c r="N81" s="41"/>
      <c r="O81" s="298"/>
      <c r="P81" s="41"/>
      <c r="Q81" s="41"/>
      <c r="R81" s="41"/>
      <c r="S81" s="311">
        <f t="shared" si="15"/>
        <v>0</v>
      </c>
      <c r="T81" s="74"/>
      <c r="U81" s="313"/>
      <c r="V81" s="71"/>
      <c r="W81" s="72"/>
      <c r="X81" s="72"/>
      <c r="Y81" s="72"/>
      <c r="Z81" s="72"/>
      <c r="AA81" s="72"/>
      <c r="AB81" s="78"/>
      <c r="AC81" s="320">
        <f t="shared" si="11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17"/>
        <v>0</v>
      </c>
      <c r="AT81" s="320">
        <f t="shared" si="18"/>
        <v>0</v>
      </c>
      <c r="AU81" s="320">
        <f t="shared" si="19"/>
        <v>0</v>
      </c>
      <c r="AV81" s="86"/>
      <c r="AW81" s="334"/>
      <c r="AX81" s="334"/>
      <c r="AY81" s="334"/>
      <c r="AZ81" s="334"/>
      <c r="BA81" s="320">
        <f t="shared" si="20"/>
        <v>0</v>
      </c>
      <c r="BB81" s="336"/>
      <c r="BC81" s="310" t="str">
        <f t="shared" si="21"/>
        <v>正确</v>
      </c>
    </row>
    <row r="82" s="1" customFormat="1" ht="33" customHeight="1" spans="1:55">
      <c r="A82" s="289">
        <f t="shared" si="13"/>
        <v>78</v>
      </c>
      <c r="B82" s="194"/>
      <c r="C82" s="49"/>
      <c r="D82" s="50"/>
      <c r="E82" s="286"/>
      <c r="F82" s="269">
        <f t="shared" si="14"/>
        <v>31</v>
      </c>
      <c r="G82" s="44"/>
      <c r="H82" s="41"/>
      <c r="I82" s="41"/>
      <c r="J82" s="41"/>
      <c r="K82" s="41"/>
      <c r="L82" s="41"/>
      <c r="M82" s="41"/>
      <c r="N82" s="41"/>
      <c r="O82" s="298"/>
      <c r="P82" s="41"/>
      <c r="Q82" s="41"/>
      <c r="R82" s="41"/>
      <c r="S82" s="311">
        <f t="shared" si="15"/>
        <v>0</v>
      </c>
      <c r="T82" s="74"/>
      <c r="U82" s="313"/>
      <c r="V82" s="71"/>
      <c r="W82" s="72"/>
      <c r="X82" s="72"/>
      <c r="Y82" s="72"/>
      <c r="Z82" s="72"/>
      <c r="AA82" s="72"/>
      <c r="AB82" s="78"/>
      <c r="AC82" s="320">
        <f t="shared" si="11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17"/>
        <v>0</v>
      </c>
      <c r="AT82" s="320">
        <f t="shared" si="18"/>
        <v>0</v>
      </c>
      <c r="AU82" s="320">
        <f t="shared" si="19"/>
        <v>0</v>
      </c>
      <c r="AV82" s="86"/>
      <c r="AW82" s="334"/>
      <c r="AX82" s="334"/>
      <c r="AY82" s="334"/>
      <c r="AZ82" s="334"/>
      <c r="BA82" s="320">
        <f t="shared" si="20"/>
        <v>0</v>
      </c>
      <c r="BB82" s="336"/>
      <c r="BC82" s="310" t="str">
        <f t="shared" si="21"/>
        <v>正确</v>
      </c>
    </row>
    <row r="83" s="1" customFormat="1" ht="33" customHeight="1" spans="1:55">
      <c r="A83" s="289">
        <f t="shared" si="13"/>
        <v>79</v>
      </c>
      <c r="B83" s="194"/>
      <c r="C83" s="49"/>
      <c r="D83" s="50"/>
      <c r="E83" s="286"/>
      <c r="F83" s="269">
        <f t="shared" si="14"/>
        <v>31</v>
      </c>
      <c r="G83" s="44"/>
      <c r="H83" s="41"/>
      <c r="I83" s="41"/>
      <c r="J83" s="41"/>
      <c r="K83" s="41"/>
      <c r="L83" s="41"/>
      <c r="M83" s="41"/>
      <c r="N83" s="41"/>
      <c r="O83" s="298"/>
      <c r="P83" s="41"/>
      <c r="Q83" s="41"/>
      <c r="R83" s="41"/>
      <c r="S83" s="311">
        <f t="shared" si="15"/>
        <v>0</v>
      </c>
      <c r="T83" s="74"/>
      <c r="U83" s="313"/>
      <c r="V83" s="71"/>
      <c r="W83" s="72"/>
      <c r="X83" s="72"/>
      <c r="Y83" s="72"/>
      <c r="Z83" s="72"/>
      <c r="AA83" s="72"/>
      <c r="AB83" s="78"/>
      <c r="AC83" s="320">
        <f t="shared" si="11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17"/>
        <v>0</v>
      </c>
      <c r="AT83" s="320">
        <f t="shared" si="18"/>
        <v>0</v>
      </c>
      <c r="AU83" s="320">
        <f t="shared" si="19"/>
        <v>0</v>
      </c>
      <c r="AV83" s="86"/>
      <c r="AW83" s="334"/>
      <c r="AX83" s="334"/>
      <c r="AY83" s="334"/>
      <c r="AZ83" s="334"/>
      <c r="BA83" s="320">
        <f t="shared" si="20"/>
        <v>0</v>
      </c>
      <c r="BB83" s="336"/>
      <c r="BC83" s="310" t="str">
        <f t="shared" si="21"/>
        <v>正确</v>
      </c>
    </row>
    <row r="84" s="1" customFormat="1" ht="33" customHeight="1" spans="1:55">
      <c r="A84" s="289">
        <f t="shared" si="13"/>
        <v>80</v>
      </c>
      <c r="B84" s="194"/>
      <c r="C84" s="49"/>
      <c r="D84" s="50"/>
      <c r="E84" s="286"/>
      <c r="F84" s="269">
        <f t="shared" si="14"/>
        <v>31</v>
      </c>
      <c r="G84" s="44"/>
      <c r="H84" s="41"/>
      <c r="I84" s="41"/>
      <c r="J84" s="41"/>
      <c r="K84" s="41"/>
      <c r="L84" s="41"/>
      <c r="M84" s="41"/>
      <c r="N84" s="41"/>
      <c r="O84" s="298"/>
      <c r="P84" s="41"/>
      <c r="Q84" s="41"/>
      <c r="R84" s="41"/>
      <c r="S84" s="311">
        <f t="shared" si="15"/>
        <v>0</v>
      </c>
      <c r="T84" s="74"/>
      <c r="U84" s="313"/>
      <c r="V84" s="71"/>
      <c r="W84" s="72"/>
      <c r="X84" s="72"/>
      <c r="Y84" s="72"/>
      <c r="Z84" s="72"/>
      <c r="AA84" s="72"/>
      <c r="AB84" s="78"/>
      <c r="AC84" s="320">
        <f t="shared" si="11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17"/>
        <v>0</v>
      </c>
      <c r="AT84" s="320">
        <f t="shared" si="18"/>
        <v>0</v>
      </c>
      <c r="AU84" s="320">
        <f t="shared" si="19"/>
        <v>0</v>
      </c>
      <c r="AV84" s="86"/>
      <c r="AW84" s="334"/>
      <c r="AX84" s="334"/>
      <c r="AY84" s="334"/>
      <c r="AZ84" s="334"/>
      <c r="BA84" s="320">
        <f t="shared" si="20"/>
        <v>0</v>
      </c>
      <c r="BB84" s="336"/>
      <c r="BC84" s="310" t="str">
        <f t="shared" si="21"/>
        <v>正确</v>
      </c>
    </row>
    <row r="85" s="1" customFormat="1" ht="33" customHeight="1" spans="1:55">
      <c r="A85" s="289">
        <f t="shared" si="13"/>
        <v>81</v>
      </c>
      <c r="B85" s="194"/>
      <c r="C85" s="49"/>
      <c r="D85" s="50"/>
      <c r="E85" s="286"/>
      <c r="F85" s="269">
        <f t="shared" si="14"/>
        <v>31</v>
      </c>
      <c r="G85" s="44"/>
      <c r="H85" s="41"/>
      <c r="I85" s="41"/>
      <c r="J85" s="41"/>
      <c r="K85" s="41"/>
      <c r="L85" s="41"/>
      <c r="M85" s="41"/>
      <c r="N85" s="41"/>
      <c r="O85" s="298"/>
      <c r="P85" s="41"/>
      <c r="Q85" s="41"/>
      <c r="R85" s="41"/>
      <c r="S85" s="311">
        <f t="shared" si="15"/>
        <v>0</v>
      </c>
      <c r="T85" s="74"/>
      <c r="U85" s="313"/>
      <c r="V85" s="71"/>
      <c r="W85" s="72"/>
      <c r="X85" s="72"/>
      <c r="Y85" s="72"/>
      <c r="Z85" s="72"/>
      <c r="AA85" s="72"/>
      <c r="AB85" s="78"/>
      <c r="AC85" s="320">
        <f t="shared" si="11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17"/>
        <v>0</v>
      </c>
      <c r="AT85" s="320">
        <f t="shared" si="18"/>
        <v>0</v>
      </c>
      <c r="AU85" s="320">
        <f t="shared" si="19"/>
        <v>0</v>
      </c>
      <c r="AV85" s="86"/>
      <c r="AW85" s="334"/>
      <c r="AX85" s="334"/>
      <c r="AY85" s="334"/>
      <c r="AZ85" s="334"/>
      <c r="BA85" s="320">
        <f t="shared" si="20"/>
        <v>0</v>
      </c>
      <c r="BB85" s="336"/>
      <c r="BC85" s="310" t="str">
        <f t="shared" si="21"/>
        <v>正确</v>
      </c>
    </row>
    <row r="86" s="1" customFormat="1" ht="33" customHeight="1" spans="1:55">
      <c r="A86" s="289">
        <f t="shared" si="13"/>
        <v>82</v>
      </c>
      <c r="B86" s="194"/>
      <c r="C86" s="49"/>
      <c r="D86" s="50"/>
      <c r="E86" s="286"/>
      <c r="F86" s="269">
        <f t="shared" si="14"/>
        <v>31</v>
      </c>
      <c r="G86" s="44"/>
      <c r="H86" s="41"/>
      <c r="I86" s="41"/>
      <c r="J86" s="41"/>
      <c r="K86" s="41"/>
      <c r="L86" s="41"/>
      <c r="M86" s="41"/>
      <c r="N86" s="41"/>
      <c r="O86" s="298"/>
      <c r="P86" s="41"/>
      <c r="Q86" s="41"/>
      <c r="R86" s="41"/>
      <c r="S86" s="311">
        <f t="shared" si="15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11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17"/>
        <v>0</v>
      </c>
      <c r="AT86" s="320">
        <f t="shared" si="18"/>
        <v>0</v>
      </c>
      <c r="AU86" s="320">
        <f t="shared" si="19"/>
        <v>0</v>
      </c>
      <c r="AV86" s="86"/>
      <c r="AW86" s="334"/>
      <c r="AX86" s="334"/>
      <c r="AY86" s="334"/>
      <c r="AZ86" s="334"/>
      <c r="BA86" s="320">
        <f t="shared" si="20"/>
        <v>0</v>
      </c>
      <c r="BB86" s="336"/>
      <c r="BC86" s="310" t="str">
        <f t="shared" si="21"/>
        <v>正确</v>
      </c>
    </row>
    <row r="87" s="1" customFormat="1" ht="33" customHeight="1" spans="1:55">
      <c r="A87" s="289">
        <f t="shared" si="13"/>
        <v>83</v>
      </c>
      <c r="B87" s="194"/>
      <c r="C87" s="49"/>
      <c r="D87" s="50"/>
      <c r="E87" s="286"/>
      <c r="F87" s="269">
        <f t="shared" si="14"/>
        <v>31</v>
      </c>
      <c r="G87" s="44"/>
      <c r="H87" s="41"/>
      <c r="I87" s="41"/>
      <c r="J87" s="41"/>
      <c r="K87" s="41"/>
      <c r="L87" s="41"/>
      <c r="M87" s="41"/>
      <c r="N87" s="41"/>
      <c r="O87" s="298"/>
      <c r="P87" s="41"/>
      <c r="Q87" s="41"/>
      <c r="R87" s="41"/>
      <c r="S87" s="311">
        <f t="shared" si="15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11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17"/>
        <v>0</v>
      </c>
      <c r="AT87" s="320">
        <f t="shared" si="18"/>
        <v>0</v>
      </c>
      <c r="AU87" s="320">
        <f t="shared" si="19"/>
        <v>0</v>
      </c>
      <c r="AV87" s="86"/>
      <c r="AW87" s="334"/>
      <c r="AX87" s="334"/>
      <c r="AY87" s="334"/>
      <c r="AZ87" s="334"/>
      <c r="BA87" s="320">
        <f t="shared" si="20"/>
        <v>0</v>
      </c>
      <c r="BB87" s="336"/>
      <c r="BC87" s="310" t="str">
        <f t="shared" si="21"/>
        <v>正确</v>
      </c>
    </row>
    <row r="88" s="1" customFormat="1" ht="33" customHeight="1" spans="1:55">
      <c r="A88" s="289">
        <f t="shared" si="13"/>
        <v>84</v>
      </c>
      <c r="B88" s="194"/>
      <c r="C88" s="49"/>
      <c r="D88" s="50"/>
      <c r="E88" s="286"/>
      <c r="F88" s="269">
        <f t="shared" si="14"/>
        <v>31</v>
      </c>
      <c r="G88" s="44"/>
      <c r="H88" s="41"/>
      <c r="I88" s="41"/>
      <c r="J88" s="41"/>
      <c r="K88" s="41"/>
      <c r="L88" s="41"/>
      <c r="M88" s="41"/>
      <c r="N88" s="41"/>
      <c r="O88" s="298"/>
      <c r="P88" s="41"/>
      <c r="Q88" s="41"/>
      <c r="R88" s="41"/>
      <c r="S88" s="311">
        <f t="shared" si="15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11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17"/>
        <v>0</v>
      </c>
      <c r="AT88" s="320">
        <f t="shared" si="18"/>
        <v>0</v>
      </c>
      <c r="AU88" s="320">
        <f t="shared" si="19"/>
        <v>0</v>
      </c>
      <c r="AV88" s="86"/>
      <c r="AW88" s="334"/>
      <c r="AX88" s="334"/>
      <c r="AY88" s="334"/>
      <c r="AZ88" s="334"/>
      <c r="BA88" s="320">
        <f t="shared" si="20"/>
        <v>0</v>
      </c>
      <c r="BB88" s="336"/>
      <c r="BC88" s="310" t="str">
        <f t="shared" si="21"/>
        <v>正确</v>
      </c>
    </row>
    <row r="89" s="1" customFormat="1" ht="33" customHeight="1" spans="1:55">
      <c r="A89" s="289">
        <f t="shared" si="13"/>
        <v>85</v>
      </c>
      <c r="B89" s="194"/>
      <c r="C89" s="49"/>
      <c r="D89" s="50"/>
      <c r="E89" s="286"/>
      <c r="F89" s="269">
        <f t="shared" si="14"/>
        <v>31</v>
      </c>
      <c r="G89" s="44"/>
      <c r="H89" s="41"/>
      <c r="I89" s="41"/>
      <c r="J89" s="41"/>
      <c r="K89" s="41"/>
      <c r="L89" s="41"/>
      <c r="M89" s="41"/>
      <c r="N89" s="41"/>
      <c r="O89" s="298"/>
      <c r="P89" s="41"/>
      <c r="Q89" s="41"/>
      <c r="R89" s="41"/>
      <c r="S89" s="311">
        <f t="shared" si="15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11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17"/>
        <v>0</v>
      </c>
      <c r="AT89" s="320">
        <f t="shared" si="18"/>
        <v>0</v>
      </c>
      <c r="AU89" s="320">
        <f t="shared" si="19"/>
        <v>0</v>
      </c>
      <c r="AV89" s="86"/>
      <c r="AW89" s="334"/>
      <c r="AX89" s="334"/>
      <c r="AY89" s="334"/>
      <c r="AZ89" s="334"/>
      <c r="BA89" s="320">
        <f t="shared" si="20"/>
        <v>0</v>
      </c>
      <c r="BB89" s="336"/>
      <c r="BC89" s="310" t="str">
        <f t="shared" si="21"/>
        <v>正确</v>
      </c>
    </row>
    <row r="90" s="1" customFormat="1" ht="33" customHeight="1" spans="1:55">
      <c r="A90" s="289">
        <f t="shared" si="13"/>
        <v>86</v>
      </c>
      <c r="B90" s="194"/>
      <c r="C90" s="49"/>
      <c r="D90" s="50"/>
      <c r="E90" s="286"/>
      <c r="F90" s="269">
        <f t="shared" si="14"/>
        <v>31</v>
      </c>
      <c r="G90" s="44"/>
      <c r="H90" s="41"/>
      <c r="I90" s="41"/>
      <c r="J90" s="41"/>
      <c r="K90" s="41"/>
      <c r="L90" s="41"/>
      <c r="M90" s="41"/>
      <c r="N90" s="41"/>
      <c r="O90" s="298"/>
      <c r="P90" s="41"/>
      <c r="Q90" s="41"/>
      <c r="R90" s="41"/>
      <c r="S90" s="311">
        <f t="shared" si="15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11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17"/>
        <v>0</v>
      </c>
      <c r="AT90" s="320">
        <f t="shared" si="18"/>
        <v>0</v>
      </c>
      <c r="AU90" s="320">
        <f t="shared" si="19"/>
        <v>0</v>
      </c>
      <c r="AV90" s="86"/>
      <c r="AW90" s="334"/>
      <c r="AX90" s="334"/>
      <c r="AY90" s="334"/>
      <c r="AZ90" s="334"/>
      <c r="BA90" s="320">
        <f t="shared" si="20"/>
        <v>0</v>
      </c>
      <c r="BB90" s="336"/>
      <c r="BC90" s="310" t="str">
        <f t="shared" si="21"/>
        <v>正确</v>
      </c>
    </row>
    <row r="91" s="1" customFormat="1" ht="33" customHeight="1" spans="1:55">
      <c r="A91" s="289">
        <f t="shared" si="13"/>
        <v>87</v>
      </c>
      <c r="B91" s="194"/>
      <c r="C91" s="49"/>
      <c r="D91" s="50"/>
      <c r="E91" s="286"/>
      <c r="F91" s="269">
        <f t="shared" si="14"/>
        <v>31</v>
      </c>
      <c r="G91" s="44"/>
      <c r="H91" s="41"/>
      <c r="I91" s="41"/>
      <c r="J91" s="41"/>
      <c r="K91" s="41"/>
      <c r="L91" s="41"/>
      <c r="M91" s="41"/>
      <c r="N91" s="41"/>
      <c r="O91" s="298"/>
      <c r="P91" s="41"/>
      <c r="Q91" s="41"/>
      <c r="R91" s="41"/>
      <c r="S91" s="311">
        <f t="shared" si="15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11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17"/>
        <v>0</v>
      </c>
      <c r="AT91" s="320">
        <f t="shared" si="18"/>
        <v>0</v>
      </c>
      <c r="AU91" s="320">
        <f t="shared" si="19"/>
        <v>0</v>
      </c>
      <c r="AV91" s="86"/>
      <c r="AW91" s="334"/>
      <c r="AX91" s="334"/>
      <c r="AY91" s="334"/>
      <c r="AZ91" s="334"/>
      <c r="BA91" s="320">
        <f t="shared" si="20"/>
        <v>0</v>
      </c>
      <c r="BB91" s="336"/>
      <c r="BC91" s="310" t="str">
        <f t="shared" si="21"/>
        <v>正确</v>
      </c>
    </row>
    <row r="92" s="1" customFormat="1" ht="33" customHeight="1" spans="1:55">
      <c r="A92" s="289">
        <f t="shared" si="13"/>
        <v>88</v>
      </c>
      <c r="B92" s="194"/>
      <c r="C92" s="49"/>
      <c r="D92" s="50"/>
      <c r="E92" s="286"/>
      <c r="F92" s="269">
        <f t="shared" si="14"/>
        <v>31</v>
      </c>
      <c r="G92" s="44"/>
      <c r="H92" s="41"/>
      <c r="I92" s="41"/>
      <c r="J92" s="41"/>
      <c r="K92" s="41"/>
      <c r="L92" s="41"/>
      <c r="M92" s="41"/>
      <c r="N92" s="41"/>
      <c r="O92" s="298"/>
      <c r="P92" s="41"/>
      <c r="Q92" s="41"/>
      <c r="R92" s="41"/>
      <c r="S92" s="311">
        <f t="shared" si="15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11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17"/>
        <v>0</v>
      </c>
      <c r="AT92" s="320">
        <f t="shared" si="18"/>
        <v>0</v>
      </c>
      <c r="AU92" s="320">
        <f t="shared" si="19"/>
        <v>0</v>
      </c>
      <c r="AV92" s="86"/>
      <c r="AW92" s="334"/>
      <c r="AX92" s="334"/>
      <c r="AY92" s="334"/>
      <c r="AZ92" s="334"/>
      <c r="BA92" s="320">
        <f t="shared" si="20"/>
        <v>0</v>
      </c>
      <c r="BB92" s="336"/>
      <c r="BC92" s="310" t="str">
        <f t="shared" si="21"/>
        <v>正确</v>
      </c>
    </row>
    <row r="93" s="1" customFormat="1" ht="33" customHeight="1" spans="1:55">
      <c r="A93" s="289">
        <f t="shared" si="13"/>
        <v>89</v>
      </c>
      <c r="B93" s="194"/>
      <c r="C93" s="49"/>
      <c r="D93" s="50"/>
      <c r="E93" s="286"/>
      <c r="F93" s="269">
        <f t="shared" si="14"/>
        <v>31</v>
      </c>
      <c r="G93" s="44"/>
      <c r="H93" s="41"/>
      <c r="I93" s="41"/>
      <c r="J93" s="41"/>
      <c r="K93" s="41"/>
      <c r="L93" s="41"/>
      <c r="M93" s="41"/>
      <c r="N93" s="41"/>
      <c r="O93" s="298"/>
      <c r="P93" s="41"/>
      <c r="Q93" s="41"/>
      <c r="R93" s="41"/>
      <c r="S93" s="311">
        <f t="shared" si="15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11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17"/>
        <v>0</v>
      </c>
      <c r="AT93" s="320">
        <f t="shared" si="18"/>
        <v>0</v>
      </c>
      <c r="AU93" s="320">
        <f t="shared" si="19"/>
        <v>0</v>
      </c>
      <c r="AV93" s="86"/>
      <c r="AW93" s="334"/>
      <c r="AX93" s="334"/>
      <c r="AY93" s="334"/>
      <c r="AZ93" s="334"/>
      <c r="BA93" s="320">
        <f t="shared" si="20"/>
        <v>0</v>
      </c>
      <c r="BB93" s="336"/>
      <c r="BC93" s="310" t="str">
        <f t="shared" si="21"/>
        <v>正确</v>
      </c>
    </row>
    <row r="94" s="1" customFormat="1" ht="33" customHeight="1" spans="1:55">
      <c r="A94" s="289">
        <f t="shared" si="13"/>
        <v>90</v>
      </c>
      <c r="B94" s="194"/>
      <c r="C94" s="49"/>
      <c r="D94" s="50"/>
      <c r="E94" s="286"/>
      <c r="F94" s="269">
        <f t="shared" si="14"/>
        <v>31</v>
      </c>
      <c r="G94" s="44"/>
      <c r="H94" s="41"/>
      <c r="I94" s="41"/>
      <c r="J94" s="41"/>
      <c r="K94" s="41"/>
      <c r="L94" s="41"/>
      <c r="M94" s="41"/>
      <c r="N94" s="41"/>
      <c r="O94" s="298"/>
      <c r="P94" s="41"/>
      <c r="Q94" s="41"/>
      <c r="R94" s="41"/>
      <c r="S94" s="311">
        <f t="shared" si="15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11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17"/>
        <v>0</v>
      </c>
      <c r="AT94" s="320">
        <f t="shared" si="18"/>
        <v>0</v>
      </c>
      <c r="AU94" s="320">
        <f t="shared" si="19"/>
        <v>0</v>
      </c>
      <c r="AV94" s="86"/>
      <c r="AW94" s="334"/>
      <c r="AX94" s="334"/>
      <c r="AY94" s="334"/>
      <c r="AZ94" s="334"/>
      <c r="BA94" s="320">
        <f t="shared" si="20"/>
        <v>0</v>
      </c>
      <c r="BB94" s="336"/>
      <c r="BC94" s="310" t="str">
        <f t="shared" si="21"/>
        <v>正确</v>
      </c>
    </row>
    <row r="95" s="1" customFormat="1" ht="33" customHeight="1" spans="1:55">
      <c r="A95" s="289">
        <f t="shared" si="13"/>
        <v>91</v>
      </c>
      <c r="B95" s="194"/>
      <c r="C95" s="49"/>
      <c r="D95" s="50"/>
      <c r="E95" s="286"/>
      <c r="F95" s="269">
        <f t="shared" si="14"/>
        <v>31</v>
      </c>
      <c r="G95" s="44"/>
      <c r="H95" s="41"/>
      <c r="I95" s="41"/>
      <c r="J95" s="41"/>
      <c r="K95" s="41"/>
      <c r="L95" s="41"/>
      <c r="M95" s="41"/>
      <c r="N95" s="41"/>
      <c r="O95" s="298"/>
      <c r="P95" s="41"/>
      <c r="Q95" s="41"/>
      <c r="R95" s="41"/>
      <c r="S95" s="311">
        <f t="shared" si="15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11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17"/>
        <v>0</v>
      </c>
      <c r="AT95" s="320">
        <f t="shared" si="18"/>
        <v>0</v>
      </c>
      <c r="AU95" s="320">
        <f t="shared" si="19"/>
        <v>0</v>
      </c>
      <c r="AV95" s="86"/>
      <c r="AW95" s="334"/>
      <c r="AX95" s="334"/>
      <c r="AY95" s="334"/>
      <c r="AZ95" s="334"/>
      <c r="BA95" s="320">
        <f t="shared" si="20"/>
        <v>0</v>
      </c>
      <c r="BB95" s="336"/>
      <c r="BC95" s="310" t="str">
        <f t="shared" si="21"/>
        <v>正确</v>
      </c>
    </row>
    <row r="96" s="1" customFormat="1" ht="33" customHeight="1" spans="1:55">
      <c r="A96" s="289">
        <f t="shared" si="13"/>
        <v>92</v>
      </c>
      <c r="B96" s="194"/>
      <c r="C96" s="49"/>
      <c r="D96" s="50"/>
      <c r="E96" s="286"/>
      <c r="F96" s="269">
        <f t="shared" si="14"/>
        <v>31</v>
      </c>
      <c r="G96" s="44"/>
      <c r="H96" s="41"/>
      <c r="I96" s="41"/>
      <c r="J96" s="41"/>
      <c r="K96" s="41"/>
      <c r="L96" s="41"/>
      <c r="M96" s="41"/>
      <c r="N96" s="41"/>
      <c r="O96" s="298"/>
      <c r="P96" s="41"/>
      <c r="Q96" s="41"/>
      <c r="R96" s="41"/>
      <c r="S96" s="311">
        <f t="shared" si="15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11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17"/>
        <v>0</v>
      </c>
      <c r="AT96" s="320">
        <f t="shared" si="18"/>
        <v>0</v>
      </c>
      <c r="AU96" s="320">
        <f t="shared" si="19"/>
        <v>0</v>
      </c>
      <c r="AV96" s="86"/>
      <c r="AW96" s="334"/>
      <c r="AX96" s="334"/>
      <c r="AY96" s="334"/>
      <c r="AZ96" s="334"/>
      <c r="BA96" s="320">
        <f t="shared" si="20"/>
        <v>0</v>
      </c>
      <c r="BB96" s="336"/>
      <c r="BC96" s="310" t="str">
        <f t="shared" si="21"/>
        <v>正确</v>
      </c>
    </row>
    <row r="97" s="1" customFormat="1" ht="33" customHeight="1" spans="1:55">
      <c r="A97" s="289">
        <f t="shared" si="13"/>
        <v>93</v>
      </c>
      <c r="B97" s="194"/>
      <c r="C97" s="49"/>
      <c r="D97" s="50"/>
      <c r="E97" s="286"/>
      <c r="F97" s="269">
        <f t="shared" si="14"/>
        <v>31</v>
      </c>
      <c r="G97" s="44"/>
      <c r="H97" s="41"/>
      <c r="I97" s="41"/>
      <c r="J97" s="41"/>
      <c r="K97" s="41"/>
      <c r="L97" s="41"/>
      <c r="M97" s="41"/>
      <c r="N97" s="41"/>
      <c r="O97" s="298"/>
      <c r="P97" s="41"/>
      <c r="Q97" s="41"/>
      <c r="R97" s="41"/>
      <c r="S97" s="311">
        <f t="shared" si="15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11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17"/>
        <v>0</v>
      </c>
      <c r="AT97" s="320">
        <f t="shared" si="18"/>
        <v>0</v>
      </c>
      <c r="AU97" s="320">
        <f t="shared" si="19"/>
        <v>0</v>
      </c>
      <c r="AV97" s="86"/>
      <c r="AW97" s="334"/>
      <c r="AX97" s="334"/>
      <c r="AY97" s="334"/>
      <c r="AZ97" s="334"/>
      <c r="BA97" s="320">
        <f t="shared" si="20"/>
        <v>0</v>
      </c>
      <c r="BB97" s="336"/>
      <c r="BC97" s="310" t="str">
        <f t="shared" si="21"/>
        <v>正确</v>
      </c>
    </row>
    <row r="98" s="1" customFormat="1" ht="33" customHeight="1" spans="1:55">
      <c r="A98" s="289">
        <f t="shared" si="13"/>
        <v>94</v>
      </c>
      <c r="B98" s="194"/>
      <c r="C98" s="49"/>
      <c r="D98" s="50"/>
      <c r="E98" s="286"/>
      <c r="F98" s="269">
        <f t="shared" si="14"/>
        <v>31</v>
      </c>
      <c r="G98" s="44"/>
      <c r="H98" s="41"/>
      <c r="I98" s="41"/>
      <c r="J98" s="41"/>
      <c r="K98" s="41"/>
      <c r="L98" s="41"/>
      <c r="M98" s="41"/>
      <c r="N98" s="41"/>
      <c r="O98" s="298"/>
      <c r="P98" s="41"/>
      <c r="Q98" s="41"/>
      <c r="R98" s="41"/>
      <c r="S98" s="311">
        <f t="shared" si="15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11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17"/>
        <v>0</v>
      </c>
      <c r="AT98" s="320">
        <f t="shared" si="18"/>
        <v>0</v>
      </c>
      <c r="AU98" s="320">
        <f t="shared" si="19"/>
        <v>0</v>
      </c>
      <c r="AV98" s="86"/>
      <c r="AW98" s="334"/>
      <c r="AX98" s="334"/>
      <c r="AY98" s="334"/>
      <c r="AZ98" s="334"/>
      <c r="BA98" s="320">
        <f t="shared" si="20"/>
        <v>0</v>
      </c>
      <c r="BB98" s="336"/>
      <c r="BC98" s="310" t="str">
        <f t="shared" si="21"/>
        <v>正确</v>
      </c>
    </row>
    <row r="99" s="1" customFormat="1" ht="33" customHeight="1" spans="1:55">
      <c r="A99" s="289">
        <f t="shared" si="13"/>
        <v>95</v>
      </c>
      <c r="B99" s="194"/>
      <c r="C99" s="49"/>
      <c r="D99" s="50"/>
      <c r="E99" s="286"/>
      <c r="F99" s="269">
        <f t="shared" si="14"/>
        <v>31</v>
      </c>
      <c r="G99" s="44"/>
      <c r="H99" s="41"/>
      <c r="I99" s="41"/>
      <c r="J99" s="41"/>
      <c r="K99" s="41"/>
      <c r="L99" s="41"/>
      <c r="M99" s="41"/>
      <c r="N99" s="41"/>
      <c r="O99" s="298"/>
      <c r="P99" s="41"/>
      <c r="Q99" s="41"/>
      <c r="R99" s="41"/>
      <c r="S99" s="311">
        <f t="shared" si="15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11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17"/>
        <v>0</v>
      </c>
      <c r="AT99" s="320">
        <f t="shared" si="18"/>
        <v>0</v>
      </c>
      <c r="AU99" s="320">
        <f t="shared" si="19"/>
        <v>0</v>
      </c>
      <c r="AV99" s="86"/>
      <c r="AW99" s="334"/>
      <c r="AX99" s="334"/>
      <c r="AY99" s="334"/>
      <c r="AZ99" s="334"/>
      <c r="BA99" s="320">
        <f t="shared" si="20"/>
        <v>0</v>
      </c>
      <c r="BB99" s="336"/>
      <c r="BC99" s="310" t="str">
        <f t="shared" si="21"/>
        <v>正确</v>
      </c>
    </row>
    <row r="100" s="1" customFormat="1" ht="33" customHeight="1" spans="1:55">
      <c r="A100" s="289">
        <f t="shared" si="13"/>
        <v>96</v>
      </c>
      <c r="B100" s="194"/>
      <c r="C100" s="49"/>
      <c r="D100" s="50"/>
      <c r="E100" s="286"/>
      <c r="F100" s="269">
        <f t="shared" si="14"/>
        <v>31</v>
      </c>
      <c r="G100" s="44"/>
      <c r="H100" s="41"/>
      <c r="I100" s="41"/>
      <c r="J100" s="41"/>
      <c r="K100" s="41"/>
      <c r="L100" s="41"/>
      <c r="M100" s="41"/>
      <c r="N100" s="41"/>
      <c r="O100" s="298"/>
      <c r="P100" s="41"/>
      <c r="Q100" s="41"/>
      <c r="R100" s="41"/>
      <c r="S100" s="311">
        <f t="shared" si="15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11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17"/>
        <v>0</v>
      </c>
      <c r="AT100" s="320">
        <f t="shared" si="18"/>
        <v>0</v>
      </c>
      <c r="AU100" s="320">
        <f t="shared" si="19"/>
        <v>0</v>
      </c>
      <c r="AV100" s="86"/>
      <c r="AW100" s="334"/>
      <c r="AX100" s="334"/>
      <c r="AY100" s="334"/>
      <c r="AZ100" s="334"/>
      <c r="BA100" s="320">
        <f t="shared" si="20"/>
        <v>0</v>
      </c>
      <c r="BB100" s="336"/>
      <c r="BC100" s="310" t="str">
        <f t="shared" si="21"/>
        <v>正确</v>
      </c>
    </row>
    <row r="101" s="1" customFormat="1" ht="33" customHeight="1" spans="1:55">
      <c r="A101" s="289">
        <f t="shared" si="13"/>
        <v>97</v>
      </c>
      <c r="B101" s="194"/>
      <c r="C101" s="49"/>
      <c r="D101" s="50"/>
      <c r="E101" s="286"/>
      <c r="F101" s="269">
        <f t="shared" si="14"/>
        <v>31</v>
      </c>
      <c r="G101" s="44"/>
      <c r="H101" s="41"/>
      <c r="I101" s="41"/>
      <c r="J101" s="41"/>
      <c r="K101" s="41"/>
      <c r="L101" s="41"/>
      <c r="M101" s="41"/>
      <c r="N101" s="41"/>
      <c r="O101" s="298"/>
      <c r="P101" s="41"/>
      <c r="Q101" s="41"/>
      <c r="R101" s="41"/>
      <c r="S101" s="311">
        <f t="shared" si="15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11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17"/>
        <v>0</v>
      </c>
      <c r="AT101" s="320">
        <f t="shared" si="18"/>
        <v>0</v>
      </c>
      <c r="AU101" s="320">
        <f t="shared" si="19"/>
        <v>0</v>
      </c>
      <c r="AV101" s="86"/>
      <c r="AW101" s="334"/>
      <c r="AX101" s="334"/>
      <c r="AY101" s="334"/>
      <c r="AZ101" s="334"/>
      <c r="BA101" s="320">
        <f t="shared" si="20"/>
        <v>0</v>
      </c>
      <c r="BB101" s="336"/>
      <c r="BC101" s="310" t="str">
        <f t="shared" si="21"/>
        <v>正确</v>
      </c>
    </row>
    <row r="102" s="1" customFormat="1" ht="33" customHeight="1" spans="1:55">
      <c r="A102" s="289">
        <f t="shared" si="13"/>
        <v>98</v>
      </c>
      <c r="B102" s="194"/>
      <c r="C102" s="49"/>
      <c r="D102" s="50"/>
      <c r="E102" s="286"/>
      <c r="F102" s="269">
        <f t="shared" si="14"/>
        <v>31</v>
      </c>
      <c r="G102" s="44"/>
      <c r="H102" s="41"/>
      <c r="I102" s="41"/>
      <c r="J102" s="41"/>
      <c r="K102" s="41"/>
      <c r="L102" s="41"/>
      <c r="M102" s="41"/>
      <c r="N102" s="41"/>
      <c r="O102" s="298"/>
      <c r="P102" s="41"/>
      <c r="Q102" s="41"/>
      <c r="R102" s="41"/>
      <c r="S102" s="311">
        <f t="shared" si="15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11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17"/>
        <v>0</v>
      </c>
      <c r="AT102" s="320">
        <f t="shared" si="18"/>
        <v>0</v>
      </c>
      <c r="AU102" s="320">
        <f t="shared" si="19"/>
        <v>0</v>
      </c>
      <c r="AV102" s="86"/>
      <c r="AW102" s="334"/>
      <c r="AX102" s="334"/>
      <c r="AY102" s="334"/>
      <c r="AZ102" s="334"/>
      <c r="BA102" s="320">
        <f t="shared" si="20"/>
        <v>0</v>
      </c>
      <c r="BB102" s="336"/>
      <c r="BC102" s="310" t="str">
        <f t="shared" si="21"/>
        <v>正确</v>
      </c>
    </row>
    <row r="103" s="1" customFormat="1" ht="33" customHeight="1" spans="1:55">
      <c r="A103" s="289">
        <f t="shared" si="13"/>
        <v>99</v>
      </c>
      <c r="B103" s="194"/>
      <c r="C103" s="49"/>
      <c r="D103" s="50"/>
      <c r="E103" s="286"/>
      <c r="F103" s="269">
        <f t="shared" si="14"/>
        <v>31</v>
      </c>
      <c r="G103" s="44"/>
      <c r="H103" s="41"/>
      <c r="I103" s="41"/>
      <c r="J103" s="41"/>
      <c r="K103" s="41"/>
      <c r="L103" s="41"/>
      <c r="M103" s="41"/>
      <c r="N103" s="41"/>
      <c r="O103" s="298"/>
      <c r="P103" s="41"/>
      <c r="Q103" s="41"/>
      <c r="R103" s="41"/>
      <c r="S103" s="311">
        <f t="shared" si="15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11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17"/>
        <v>0</v>
      </c>
      <c r="AT103" s="320">
        <f t="shared" si="18"/>
        <v>0</v>
      </c>
      <c r="AU103" s="320">
        <f t="shared" si="19"/>
        <v>0</v>
      </c>
      <c r="AV103" s="86"/>
      <c r="AW103" s="334"/>
      <c r="AX103" s="334"/>
      <c r="AY103" s="334"/>
      <c r="AZ103" s="334"/>
      <c r="BA103" s="320">
        <f t="shared" si="20"/>
        <v>0</v>
      </c>
      <c r="BB103" s="336"/>
      <c r="BC103" s="310" t="str">
        <f t="shared" si="21"/>
        <v>正确</v>
      </c>
    </row>
    <row r="104" s="1" customFormat="1" ht="33" customHeight="1" spans="1:55">
      <c r="A104" s="289">
        <f t="shared" si="13"/>
        <v>100</v>
      </c>
      <c r="B104" s="194"/>
      <c r="C104" s="49"/>
      <c r="D104" s="50"/>
      <c r="E104" s="286"/>
      <c r="F104" s="269">
        <f t="shared" si="14"/>
        <v>31</v>
      </c>
      <c r="G104" s="44"/>
      <c r="H104" s="41"/>
      <c r="I104" s="41"/>
      <c r="J104" s="41"/>
      <c r="K104" s="41"/>
      <c r="L104" s="41"/>
      <c r="M104" s="41"/>
      <c r="N104" s="41"/>
      <c r="O104" s="298"/>
      <c r="P104" s="41"/>
      <c r="Q104" s="41"/>
      <c r="R104" s="41"/>
      <c r="S104" s="311">
        <f t="shared" si="15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11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17"/>
        <v>0</v>
      </c>
      <c r="AT104" s="320">
        <f t="shared" si="18"/>
        <v>0</v>
      </c>
      <c r="AU104" s="320">
        <f t="shared" si="19"/>
        <v>0</v>
      </c>
      <c r="AV104" s="86"/>
      <c r="AW104" s="334"/>
      <c r="AX104" s="334"/>
      <c r="AY104" s="334"/>
      <c r="AZ104" s="334"/>
      <c r="BA104" s="320">
        <f t="shared" si="20"/>
        <v>0</v>
      </c>
      <c r="BB104" s="336"/>
      <c r="BC104" s="310" t="str">
        <f t="shared" si="21"/>
        <v>正确</v>
      </c>
    </row>
    <row r="105" s="1" customFormat="1" ht="33" customHeight="1" spans="1:55">
      <c r="A105" s="289">
        <f t="shared" si="13"/>
        <v>101</v>
      </c>
      <c r="B105" s="194"/>
      <c r="C105" s="49"/>
      <c r="D105" s="50"/>
      <c r="E105" s="286"/>
      <c r="F105" s="269">
        <f t="shared" si="14"/>
        <v>31</v>
      </c>
      <c r="G105" s="44"/>
      <c r="H105" s="41"/>
      <c r="I105" s="41"/>
      <c r="J105" s="41"/>
      <c r="K105" s="41"/>
      <c r="L105" s="41"/>
      <c r="M105" s="41"/>
      <c r="N105" s="41"/>
      <c r="O105" s="298"/>
      <c r="P105" s="41"/>
      <c r="Q105" s="41"/>
      <c r="R105" s="41"/>
      <c r="S105" s="311">
        <f t="shared" si="15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11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17"/>
        <v>0</v>
      </c>
      <c r="AT105" s="320">
        <f t="shared" si="18"/>
        <v>0</v>
      </c>
      <c r="AU105" s="320">
        <f t="shared" si="19"/>
        <v>0</v>
      </c>
      <c r="AV105" s="86"/>
      <c r="AW105" s="334"/>
      <c r="AX105" s="334"/>
      <c r="AY105" s="334"/>
      <c r="AZ105" s="334"/>
      <c r="BA105" s="320">
        <f t="shared" si="20"/>
        <v>0</v>
      </c>
      <c r="BB105" s="336"/>
      <c r="BC105" s="310" t="str">
        <f t="shared" si="21"/>
        <v>正确</v>
      </c>
    </row>
    <row r="106" s="1" customFormat="1" ht="33" customHeight="1" spans="1:55">
      <c r="A106" s="289">
        <f t="shared" si="13"/>
        <v>102</v>
      </c>
      <c r="B106" s="194"/>
      <c r="C106" s="49"/>
      <c r="D106" s="50"/>
      <c r="E106" s="286"/>
      <c r="F106" s="269">
        <f t="shared" si="14"/>
        <v>31</v>
      </c>
      <c r="G106" s="44"/>
      <c r="H106" s="41"/>
      <c r="I106" s="41"/>
      <c r="J106" s="41"/>
      <c r="K106" s="41"/>
      <c r="L106" s="41"/>
      <c r="M106" s="41"/>
      <c r="N106" s="41"/>
      <c r="O106" s="298"/>
      <c r="P106" s="41"/>
      <c r="Q106" s="41"/>
      <c r="R106" s="41"/>
      <c r="S106" s="311">
        <f t="shared" si="15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11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17"/>
        <v>0</v>
      </c>
      <c r="AT106" s="320">
        <f t="shared" si="18"/>
        <v>0</v>
      </c>
      <c r="AU106" s="320">
        <f t="shared" si="19"/>
        <v>0</v>
      </c>
      <c r="AV106" s="86"/>
      <c r="AW106" s="334"/>
      <c r="AX106" s="334"/>
      <c r="AY106" s="334"/>
      <c r="AZ106" s="334"/>
      <c r="BA106" s="320">
        <f t="shared" si="20"/>
        <v>0</v>
      </c>
      <c r="BB106" s="336"/>
      <c r="BC106" s="310" t="str">
        <f t="shared" si="21"/>
        <v>正确</v>
      </c>
    </row>
    <row r="107" s="1" customFormat="1" ht="33" customHeight="1" spans="1:55">
      <c r="A107" s="289">
        <f t="shared" si="13"/>
        <v>103</v>
      </c>
      <c r="B107" s="194"/>
      <c r="C107" s="49"/>
      <c r="D107" s="50"/>
      <c r="E107" s="286"/>
      <c r="F107" s="269">
        <f t="shared" si="14"/>
        <v>31</v>
      </c>
      <c r="G107" s="44"/>
      <c r="H107" s="41"/>
      <c r="I107" s="41"/>
      <c r="J107" s="41"/>
      <c r="K107" s="41"/>
      <c r="L107" s="41"/>
      <c r="M107" s="41"/>
      <c r="N107" s="41"/>
      <c r="O107" s="298"/>
      <c r="P107" s="41"/>
      <c r="Q107" s="41"/>
      <c r="R107" s="41"/>
      <c r="S107" s="311">
        <f t="shared" si="15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11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17"/>
        <v>0</v>
      </c>
      <c r="AT107" s="320">
        <f t="shared" si="18"/>
        <v>0</v>
      </c>
      <c r="AU107" s="320">
        <f t="shared" si="19"/>
        <v>0</v>
      </c>
      <c r="AV107" s="86"/>
      <c r="AW107" s="334"/>
      <c r="AX107" s="334"/>
      <c r="AY107" s="334"/>
      <c r="AZ107" s="334"/>
      <c r="BA107" s="320">
        <f t="shared" si="20"/>
        <v>0</v>
      </c>
      <c r="BB107" s="336"/>
      <c r="BC107" s="310" t="str">
        <f t="shared" si="21"/>
        <v>正确</v>
      </c>
    </row>
    <row r="108" s="1" customFormat="1" ht="33" customHeight="1" spans="1:55">
      <c r="A108" s="289">
        <f t="shared" si="13"/>
        <v>104</v>
      </c>
      <c r="B108" s="194"/>
      <c r="C108" s="49"/>
      <c r="D108" s="50"/>
      <c r="E108" s="286"/>
      <c r="F108" s="269">
        <f t="shared" si="14"/>
        <v>31</v>
      </c>
      <c r="G108" s="44"/>
      <c r="H108" s="41"/>
      <c r="I108" s="41"/>
      <c r="J108" s="41"/>
      <c r="K108" s="41"/>
      <c r="L108" s="41"/>
      <c r="M108" s="41"/>
      <c r="N108" s="41"/>
      <c r="O108" s="298"/>
      <c r="P108" s="41"/>
      <c r="Q108" s="41"/>
      <c r="R108" s="41"/>
      <c r="S108" s="311">
        <f t="shared" si="15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11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17"/>
        <v>0</v>
      </c>
      <c r="AT108" s="320">
        <f t="shared" si="18"/>
        <v>0</v>
      </c>
      <c r="AU108" s="320">
        <f t="shared" si="19"/>
        <v>0</v>
      </c>
      <c r="AV108" s="86"/>
      <c r="AW108" s="334"/>
      <c r="AX108" s="334"/>
      <c r="AY108" s="334"/>
      <c r="AZ108" s="334"/>
      <c r="BA108" s="320">
        <f t="shared" si="20"/>
        <v>0</v>
      </c>
      <c r="BB108" s="336"/>
      <c r="BC108" s="310" t="str">
        <f t="shared" si="21"/>
        <v>正确</v>
      </c>
    </row>
    <row r="109" s="1" customFormat="1" ht="33" customHeight="1" spans="1:55">
      <c r="A109" s="289">
        <f t="shared" si="13"/>
        <v>105</v>
      </c>
      <c r="B109" s="194"/>
      <c r="C109" s="49"/>
      <c r="D109" s="50"/>
      <c r="E109" s="286"/>
      <c r="F109" s="269">
        <f t="shared" si="14"/>
        <v>31</v>
      </c>
      <c r="G109" s="44"/>
      <c r="H109" s="41"/>
      <c r="I109" s="41"/>
      <c r="J109" s="41"/>
      <c r="K109" s="41"/>
      <c r="L109" s="41"/>
      <c r="M109" s="41"/>
      <c r="N109" s="41"/>
      <c r="O109" s="298"/>
      <c r="P109" s="41"/>
      <c r="Q109" s="41"/>
      <c r="R109" s="41"/>
      <c r="S109" s="311">
        <f t="shared" si="15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11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17"/>
        <v>0</v>
      </c>
      <c r="AT109" s="320">
        <f t="shared" si="18"/>
        <v>0</v>
      </c>
      <c r="AU109" s="320">
        <f t="shared" si="19"/>
        <v>0</v>
      </c>
      <c r="AV109" s="86"/>
      <c r="AW109" s="334"/>
      <c r="AX109" s="334"/>
      <c r="AY109" s="334"/>
      <c r="AZ109" s="334"/>
      <c r="BA109" s="320">
        <f t="shared" si="20"/>
        <v>0</v>
      </c>
      <c r="BB109" s="336"/>
      <c r="BC109" s="310" t="str">
        <f t="shared" si="21"/>
        <v>正确</v>
      </c>
    </row>
    <row r="110" s="1" customFormat="1" ht="33" customHeight="1" spans="1:55">
      <c r="A110" s="289">
        <f t="shared" si="13"/>
        <v>106</v>
      </c>
      <c r="B110" s="194"/>
      <c r="C110" s="49"/>
      <c r="D110" s="50"/>
      <c r="E110" s="286"/>
      <c r="F110" s="269">
        <f t="shared" si="14"/>
        <v>31</v>
      </c>
      <c r="G110" s="44"/>
      <c r="H110" s="41"/>
      <c r="I110" s="41"/>
      <c r="J110" s="41"/>
      <c r="K110" s="41"/>
      <c r="L110" s="41"/>
      <c r="M110" s="41"/>
      <c r="N110" s="41"/>
      <c r="O110" s="298"/>
      <c r="P110" s="41"/>
      <c r="Q110" s="41"/>
      <c r="R110" s="41"/>
      <c r="S110" s="311">
        <f t="shared" si="15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11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17"/>
        <v>0</v>
      </c>
      <c r="AT110" s="320">
        <f t="shared" si="18"/>
        <v>0</v>
      </c>
      <c r="AU110" s="320">
        <f t="shared" si="19"/>
        <v>0</v>
      </c>
      <c r="AV110" s="86"/>
      <c r="AW110" s="334"/>
      <c r="AX110" s="334"/>
      <c r="AY110" s="334"/>
      <c r="AZ110" s="334"/>
      <c r="BA110" s="320">
        <f t="shared" si="20"/>
        <v>0</v>
      </c>
      <c r="BB110" s="336"/>
      <c r="BC110" s="310" t="str">
        <f t="shared" si="21"/>
        <v>正确</v>
      </c>
    </row>
    <row r="111" s="1" customFormat="1" ht="33" customHeight="1" spans="1:55">
      <c r="A111" s="289">
        <f t="shared" si="13"/>
        <v>107</v>
      </c>
      <c r="B111" s="194"/>
      <c r="C111" s="49"/>
      <c r="D111" s="50"/>
      <c r="E111" s="286"/>
      <c r="F111" s="269">
        <f t="shared" si="14"/>
        <v>31</v>
      </c>
      <c r="G111" s="44"/>
      <c r="H111" s="41"/>
      <c r="I111" s="41"/>
      <c r="J111" s="41"/>
      <c r="K111" s="41"/>
      <c r="L111" s="41"/>
      <c r="M111" s="41"/>
      <c r="N111" s="41"/>
      <c r="O111" s="298"/>
      <c r="P111" s="41"/>
      <c r="Q111" s="41"/>
      <c r="R111" s="41"/>
      <c r="S111" s="311">
        <f t="shared" si="15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11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17"/>
        <v>0</v>
      </c>
      <c r="AT111" s="320">
        <f t="shared" si="18"/>
        <v>0</v>
      </c>
      <c r="AU111" s="320">
        <f t="shared" si="19"/>
        <v>0</v>
      </c>
      <c r="AV111" s="86"/>
      <c r="AW111" s="334"/>
      <c r="AX111" s="334"/>
      <c r="AY111" s="334"/>
      <c r="AZ111" s="334"/>
      <c r="BA111" s="320">
        <f t="shared" si="20"/>
        <v>0</v>
      </c>
      <c r="BB111" s="336"/>
      <c r="BC111" s="310" t="str">
        <f t="shared" si="21"/>
        <v>正确</v>
      </c>
    </row>
    <row r="112" s="1" customFormat="1" ht="33" customHeight="1" spans="1:55">
      <c r="A112" s="289">
        <f t="shared" si="13"/>
        <v>108</v>
      </c>
      <c r="B112" s="194"/>
      <c r="C112" s="49"/>
      <c r="D112" s="50"/>
      <c r="E112" s="286"/>
      <c r="F112" s="269">
        <f t="shared" si="14"/>
        <v>31</v>
      </c>
      <c r="G112" s="44"/>
      <c r="H112" s="41"/>
      <c r="I112" s="41"/>
      <c r="J112" s="41"/>
      <c r="K112" s="41"/>
      <c r="L112" s="41"/>
      <c r="M112" s="41"/>
      <c r="N112" s="41"/>
      <c r="O112" s="298"/>
      <c r="P112" s="41"/>
      <c r="Q112" s="41"/>
      <c r="R112" s="41"/>
      <c r="S112" s="311">
        <f t="shared" si="15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11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17"/>
        <v>0</v>
      </c>
      <c r="AT112" s="320">
        <f t="shared" si="18"/>
        <v>0</v>
      </c>
      <c r="AU112" s="320">
        <f t="shared" si="19"/>
        <v>0</v>
      </c>
      <c r="AV112" s="86"/>
      <c r="AW112" s="334"/>
      <c r="AX112" s="334"/>
      <c r="AY112" s="334"/>
      <c r="AZ112" s="334"/>
      <c r="BA112" s="320">
        <f t="shared" si="20"/>
        <v>0</v>
      </c>
      <c r="BB112" s="336"/>
      <c r="BC112" s="310" t="str">
        <f t="shared" si="21"/>
        <v>正确</v>
      </c>
    </row>
    <row r="113" s="1" customFormat="1" ht="33" customHeight="1" spans="1:55">
      <c r="A113" s="289">
        <f t="shared" si="13"/>
        <v>109</v>
      </c>
      <c r="B113" s="194"/>
      <c r="C113" s="49"/>
      <c r="D113" s="50"/>
      <c r="E113" s="286"/>
      <c r="F113" s="269">
        <f t="shared" si="14"/>
        <v>31</v>
      </c>
      <c r="G113" s="44"/>
      <c r="H113" s="41"/>
      <c r="I113" s="41"/>
      <c r="J113" s="41"/>
      <c r="K113" s="41"/>
      <c r="L113" s="41"/>
      <c r="M113" s="41"/>
      <c r="N113" s="41"/>
      <c r="O113" s="298"/>
      <c r="P113" s="41"/>
      <c r="Q113" s="41"/>
      <c r="R113" s="41"/>
      <c r="S113" s="311">
        <f t="shared" si="15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11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17"/>
        <v>0</v>
      </c>
      <c r="AT113" s="320">
        <f t="shared" si="18"/>
        <v>0</v>
      </c>
      <c r="AU113" s="320">
        <f t="shared" si="19"/>
        <v>0</v>
      </c>
      <c r="AV113" s="86"/>
      <c r="AW113" s="334"/>
      <c r="AX113" s="334"/>
      <c r="AY113" s="334"/>
      <c r="AZ113" s="334"/>
      <c r="BA113" s="320">
        <f t="shared" si="20"/>
        <v>0</v>
      </c>
      <c r="BB113" s="336"/>
      <c r="BC113" s="310" t="str">
        <f t="shared" si="21"/>
        <v>正确</v>
      </c>
    </row>
    <row r="114" s="1" customFormat="1" ht="33" customHeight="1" spans="1:55">
      <c r="A114" s="289">
        <f t="shared" si="13"/>
        <v>110</v>
      </c>
      <c r="B114" s="194"/>
      <c r="C114" s="49"/>
      <c r="D114" s="50"/>
      <c r="E114" s="286"/>
      <c r="F114" s="269">
        <f t="shared" si="14"/>
        <v>31</v>
      </c>
      <c r="G114" s="44"/>
      <c r="H114" s="41"/>
      <c r="I114" s="41"/>
      <c r="J114" s="41"/>
      <c r="K114" s="41"/>
      <c r="L114" s="41"/>
      <c r="M114" s="41"/>
      <c r="N114" s="41"/>
      <c r="O114" s="298"/>
      <c r="P114" s="41"/>
      <c r="Q114" s="41"/>
      <c r="R114" s="41"/>
      <c r="S114" s="311">
        <f t="shared" si="15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11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17"/>
        <v>0</v>
      </c>
      <c r="AT114" s="320">
        <f t="shared" si="18"/>
        <v>0</v>
      </c>
      <c r="AU114" s="320">
        <f t="shared" si="19"/>
        <v>0</v>
      </c>
      <c r="AV114" s="86"/>
      <c r="AW114" s="334"/>
      <c r="AX114" s="334"/>
      <c r="AY114" s="334"/>
      <c r="AZ114" s="334"/>
      <c r="BA114" s="320">
        <f t="shared" si="20"/>
        <v>0</v>
      </c>
      <c r="BB114" s="336"/>
      <c r="BC114" s="310" t="str">
        <f t="shared" si="21"/>
        <v>正确</v>
      </c>
    </row>
    <row r="115" s="1" customFormat="1" ht="33" customHeight="1" spans="1:55">
      <c r="A115" s="289">
        <f t="shared" si="13"/>
        <v>111</v>
      </c>
      <c r="B115" s="194"/>
      <c r="C115" s="49"/>
      <c r="D115" s="50"/>
      <c r="E115" s="286"/>
      <c r="F115" s="269">
        <f t="shared" si="14"/>
        <v>31</v>
      </c>
      <c r="G115" s="44"/>
      <c r="H115" s="41"/>
      <c r="I115" s="41"/>
      <c r="J115" s="41"/>
      <c r="K115" s="41"/>
      <c r="L115" s="41"/>
      <c r="M115" s="41"/>
      <c r="N115" s="41"/>
      <c r="O115" s="298"/>
      <c r="P115" s="41"/>
      <c r="Q115" s="41"/>
      <c r="R115" s="41"/>
      <c r="S115" s="311">
        <f t="shared" si="15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11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17"/>
        <v>0</v>
      </c>
      <c r="AT115" s="320">
        <f t="shared" si="18"/>
        <v>0</v>
      </c>
      <c r="AU115" s="320">
        <f t="shared" si="19"/>
        <v>0</v>
      </c>
      <c r="AV115" s="86"/>
      <c r="AW115" s="334"/>
      <c r="AX115" s="334"/>
      <c r="AY115" s="334"/>
      <c r="AZ115" s="334"/>
      <c r="BA115" s="320">
        <f t="shared" si="20"/>
        <v>0</v>
      </c>
      <c r="BB115" s="336"/>
      <c r="BC115" s="310" t="str">
        <f t="shared" si="21"/>
        <v>正确</v>
      </c>
    </row>
    <row r="116" s="1" customFormat="1" ht="33" customHeight="1" spans="1:55">
      <c r="A116" s="289">
        <f t="shared" si="13"/>
        <v>112</v>
      </c>
      <c r="B116" s="194"/>
      <c r="C116" s="49"/>
      <c r="D116" s="50"/>
      <c r="E116" s="286"/>
      <c r="F116" s="269">
        <f t="shared" si="14"/>
        <v>31</v>
      </c>
      <c r="G116" s="44"/>
      <c r="H116" s="41"/>
      <c r="I116" s="41"/>
      <c r="J116" s="41"/>
      <c r="K116" s="41"/>
      <c r="L116" s="41"/>
      <c r="M116" s="41"/>
      <c r="N116" s="41"/>
      <c r="O116" s="298"/>
      <c r="P116" s="41"/>
      <c r="Q116" s="41"/>
      <c r="R116" s="41"/>
      <c r="S116" s="311">
        <f t="shared" si="15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11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17"/>
        <v>0</v>
      </c>
      <c r="AT116" s="320">
        <f t="shared" si="18"/>
        <v>0</v>
      </c>
      <c r="AU116" s="320">
        <f t="shared" si="19"/>
        <v>0</v>
      </c>
      <c r="AV116" s="86"/>
      <c r="AW116" s="334"/>
      <c r="AX116" s="334"/>
      <c r="AY116" s="334"/>
      <c r="AZ116" s="334"/>
      <c r="BA116" s="320">
        <f t="shared" si="20"/>
        <v>0</v>
      </c>
      <c r="BB116" s="336"/>
      <c r="BC116" s="310" t="str">
        <f t="shared" si="21"/>
        <v>正确</v>
      </c>
    </row>
    <row r="117" s="1" customFormat="1" ht="33" customHeight="1" spans="1:55">
      <c r="A117" s="289">
        <f t="shared" si="13"/>
        <v>113</v>
      </c>
      <c r="B117" s="194"/>
      <c r="C117" s="49"/>
      <c r="D117" s="50"/>
      <c r="E117" s="286"/>
      <c r="F117" s="269">
        <f t="shared" si="14"/>
        <v>31</v>
      </c>
      <c r="G117" s="44"/>
      <c r="H117" s="41"/>
      <c r="I117" s="41"/>
      <c r="J117" s="41"/>
      <c r="K117" s="41"/>
      <c r="L117" s="41"/>
      <c r="M117" s="41"/>
      <c r="N117" s="41"/>
      <c r="O117" s="298"/>
      <c r="P117" s="41"/>
      <c r="Q117" s="41"/>
      <c r="R117" s="41"/>
      <c r="S117" s="311">
        <f t="shared" si="15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11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17"/>
        <v>0</v>
      </c>
      <c r="AT117" s="320">
        <f t="shared" si="18"/>
        <v>0</v>
      </c>
      <c r="AU117" s="320">
        <f t="shared" si="19"/>
        <v>0</v>
      </c>
      <c r="AV117" s="86"/>
      <c r="AW117" s="334"/>
      <c r="AX117" s="334"/>
      <c r="AY117" s="334"/>
      <c r="AZ117" s="334"/>
      <c r="BA117" s="320">
        <f t="shared" si="20"/>
        <v>0</v>
      </c>
      <c r="BB117" s="336"/>
      <c r="BC117" s="310" t="str">
        <f t="shared" si="21"/>
        <v>正确</v>
      </c>
    </row>
    <row r="118" s="1" customFormat="1" ht="33" customHeight="1" spans="1:55">
      <c r="A118" s="289">
        <f t="shared" si="13"/>
        <v>114</v>
      </c>
      <c r="B118" s="194"/>
      <c r="C118" s="49"/>
      <c r="D118" s="50"/>
      <c r="E118" s="286"/>
      <c r="F118" s="269">
        <f t="shared" si="14"/>
        <v>31</v>
      </c>
      <c r="G118" s="44"/>
      <c r="H118" s="41"/>
      <c r="I118" s="41"/>
      <c r="J118" s="41"/>
      <c r="K118" s="41"/>
      <c r="L118" s="41"/>
      <c r="M118" s="41"/>
      <c r="N118" s="41"/>
      <c r="O118" s="298"/>
      <c r="P118" s="41"/>
      <c r="Q118" s="41"/>
      <c r="R118" s="41"/>
      <c r="S118" s="311">
        <f t="shared" si="15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11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17"/>
        <v>0</v>
      </c>
      <c r="AT118" s="320">
        <f t="shared" si="18"/>
        <v>0</v>
      </c>
      <c r="AU118" s="320">
        <f t="shared" si="19"/>
        <v>0</v>
      </c>
      <c r="AV118" s="86"/>
      <c r="AW118" s="334"/>
      <c r="AX118" s="334"/>
      <c r="AY118" s="334"/>
      <c r="AZ118" s="334"/>
      <c r="BA118" s="320">
        <f t="shared" si="20"/>
        <v>0</v>
      </c>
      <c r="BB118" s="336"/>
      <c r="BC118" s="310" t="str">
        <f t="shared" si="21"/>
        <v>正确</v>
      </c>
    </row>
    <row r="119" s="1" customFormat="1" ht="33" customHeight="1" spans="1:55">
      <c r="A119" s="289">
        <f t="shared" si="13"/>
        <v>115</v>
      </c>
      <c r="B119" s="194"/>
      <c r="C119" s="49"/>
      <c r="D119" s="50"/>
      <c r="E119" s="286"/>
      <c r="F119" s="269">
        <f t="shared" si="14"/>
        <v>31</v>
      </c>
      <c r="G119" s="44"/>
      <c r="H119" s="41"/>
      <c r="I119" s="41"/>
      <c r="J119" s="41"/>
      <c r="K119" s="41"/>
      <c r="L119" s="41"/>
      <c r="M119" s="41"/>
      <c r="N119" s="41"/>
      <c r="O119" s="298"/>
      <c r="P119" s="41"/>
      <c r="Q119" s="41"/>
      <c r="R119" s="41"/>
      <c r="S119" s="311">
        <f t="shared" si="15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11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17"/>
        <v>0</v>
      </c>
      <c r="AT119" s="320">
        <f t="shared" si="18"/>
        <v>0</v>
      </c>
      <c r="AU119" s="320">
        <f t="shared" si="19"/>
        <v>0</v>
      </c>
      <c r="AV119" s="86"/>
      <c r="AW119" s="334"/>
      <c r="AX119" s="334"/>
      <c r="AY119" s="334"/>
      <c r="AZ119" s="334"/>
      <c r="BA119" s="320">
        <f t="shared" si="20"/>
        <v>0</v>
      </c>
      <c r="BB119" s="336"/>
      <c r="BC119" s="310" t="str">
        <f t="shared" si="21"/>
        <v>正确</v>
      </c>
    </row>
    <row r="120" s="1" customFormat="1" ht="33" customHeight="1" spans="1:55">
      <c r="A120" s="289">
        <f t="shared" si="13"/>
        <v>116</v>
      </c>
      <c r="B120" s="194"/>
      <c r="C120" s="49"/>
      <c r="D120" s="50"/>
      <c r="E120" s="286"/>
      <c r="F120" s="269">
        <f t="shared" si="14"/>
        <v>31</v>
      </c>
      <c r="G120" s="44"/>
      <c r="H120" s="41"/>
      <c r="I120" s="41"/>
      <c r="J120" s="41"/>
      <c r="K120" s="41"/>
      <c r="L120" s="41"/>
      <c r="M120" s="41"/>
      <c r="N120" s="41"/>
      <c r="O120" s="298"/>
      <c r="P120" s="41"/>
      <c r="Q120" s="41"/>
      <c r="R120" s="41"/>
      <c r="S120" s="311">
        <f t="shared" si="15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11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17"/>
        <v>0</v>
      </c>
      <c r="AT120" s="320">
        <f t="shared" si="18"/>
        <v>0</v>
      </c>
      <c r="AU120" s="320">
        <f t="shared" si="19"/>
        <v>0</v>
      </c>
      <c r="AV120" s="86"/>
      <c r="AW120" s="334"/>
      <c r="AX120" s="334"/>
      <c r="AY120" s="334"/>
      <c r="AZ120" s="334"/>
      <c r="BA120" s="320">
        <f t="shared" si="20"/>
        <v>0</v>
      </c>
      <c r="BB120" s="336"/>
      <c r="BC120" s="310" t="str">
        <f t="shared" si="21"/>
        <v>正确</v>
      </c>
    </row>
    <row r="121" s="1" customFormat="1" ht="33" customHeight="1" spans="1:55">
      <c r="A121" s="289">
        <f t="shared" si="13"/>
        <v>117</v>
      </c>
      <c r="B121" s="194"/>
      <c r="C121" s="49"/>
      <c r="D121" s="50"/>
      <c r="E121" s="286"/>
      <c r="F121" s="269">
        <f t="shared" si="14"/>
        <v>31</v>
      </c>
      <c r="G121" s="44"/>
      <c r="H121" s="41"/>
      <c r="I121" s="41"/>
      <c r="J121" s="41"/>
      <c r="K121" s="41"/>
      <c r="L121" s="41"/>
      <c r="M121" s="41"/>
      <c r="N121" s="41"/>
      <c r="O121" s="298"/>
      <c r="P121" s="41"/>
      <c r="Q121" s="41"/>
      <c r="R121" s="41"/>
      <c r="S121" s="311">
        <f t="shared" si="15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11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17"/>
        <v>0</v>
      </c>
      <c r="AT121" s="320">
        <f t="shared" si="18"/>
        <v>0</v>
      </c>
      <c r="AU121" s="320">
        <f t="shared" si="19"/>
        <v>0</v>
      </c>
      <c r="AV121" s="86"/>
      <c r="AW121" s="334"/>
      <c r="AX121" s="334"/>
      <c r="AY121" s="334"/>
      <c r="AZ121" s="334"/>
      <c r="BA121" s="320">
        <f t="shared" si="20"/>
        <v>0</v>
      </c>
      <c r="BB121" s="336"/>
      <c r="BC121" s="310" t="str">
        <f t="shared" si="21"/>
        <v>正确</v>
      </c>
    </row>
    <row r="122" s="1" customFormat="1" ht="33" customHeight="1" spans="1:55">
      <c r="A122" s="289">
        <f t="shared" si="13"/>
        <v>118</v>
      </c>
      <c r="B122" s="194"/>
      <c r="C122" s="49"/>
      <c r="D122" s="50"/>
      <c r="E122" s="286"/>
      <c r="F122" s="269">
        <f t="shared" si="14"/>
        <v>31</v>
      </c>
      <c r="G122" s="44"/>
      <c r="H122" s="41"/>
      <c r="I122" s="41"/>
      <c r="J122" s="41"/>
      <c r="K122" s="41"/>
      <c r="L122" s="41"/>
      <c r="M122" s="41"/>
      <c r="N122" s="41"/>
      <c r="O122" s="298"/>
      <c r="P122" s="41"/>
      <c r="Q122" s="41"/>
      <c r="R122" s="41"/>
      <c r="S122" s="311">
        <f t="shared" si="15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11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17"/>
        <v>0</v>
      </c>
      <c r="AT122" s="320">
        <f t="shared" si="18"/>
        <v>0</v>
      </c>
      <c r="AU122" s="320">
        <f t="shared" si="19"/>
        <v>0</v>
      </c>
      <c r="AV122" s="86"/>
      <c r="AW122" s="334"/>
      <c r="AX122" s="334"/>
      <c r="AY122" s="334"/>
      <c r="AZ122" s="334"/>
      <c r="BA122" s="320">
        <f t="shared" si="20"/>
        <v>0</v>
      </c>
      <c r="BB122" s="336"/>
      <c r="BC122" s="310" t="str">
        <f t="shared" si="21"/>
        <v>正确</v>
      </c>
    </row>
    <row r="123" s="1" customFormat="1" ht="33" customHeight="1" spans="1:55">
      <c r="A123" s="289">
        <f t="shared" si="13"/>
        <v>119</v>
      </c>
      <c r="B123" s="194"/>
      <c r="C123" s="49"/>
      <c r="D123" s="50"/>
      <c r="E123" s="286"/>
      <c r="F123" s="269">
        <f t="shared" si="14"/>
        <v>31</v>
      </c>
      <c r="G123" s="44"/>
      <c r="H123" s="41"/>
      <c r="I123" s="41"/>
      <c r="J123" s="41"/>
      <c r="K123" s="41"/>
      <c r="L123" s="41"/>
      <c r="M123" s="41"/>
      <c r="N123" s="41"/>
      <c r="O123" s="298"/>
      <c r="P123" s="41"/>
      <c r="Q123" s="41"/>
      <c r="R123" s="41"/>
      <c r="S123" s="311">
        <f t="shared" si="15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11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17"/>
        <v>0</v>
      </c>
      <c r="AT123" s="320">
        <f t="shared" si="18"/>
        <v>0</v>
      </c>
      <c r="AU123" s="320">
        <f t="shared" si="19"/>
        <v>0</v>
      </c>
      <c r="AV123" s="86"/>
      <c r="AW123" s="334"/>
      <c r="AX123" s="334"/>
      <c r="AY123" s="334"/>
      <c r="AZ123" s="334"/>
      <c r="BA123" s="320">
        <f t="shared" si="20"/>
        <v>0</v>
      </c>
      <c r="BB123" s="336"/>
      <c r="BC123" s="310" t="str">
        <f t="shared" si="21"/>
        <v>正确</v>
      </c>
    </row>
    <row r="124" s="1" customFormat="1" ht="33" customHeight="1" spans="1:55">
      <c r="A124" s="289">
        <f t="shared" si="13"/>
        <v>120</v>
      </c>
      <c r="B124" s="194"/>
      <c r="C124" s="49"/>
      <c r="D124" s="50"/>
      <c r="E124" s="286"/>
      <c r="F124" s="269">
        <f t="shared" si="14"/>
        <v>31</v>
      </c>
      <c r="G124" s="44"/>
      <c r="H124" s="41"/>
      <c r="I124" s="41"/>
      <c r="J124" s="41"/>
      <c r="K124" s="41"/>
      <c r="L124" s="41"/>
      <c r="M124" s="41"/>
      <c r="N124" s="41"/>
      <c r="O124" s="298"/>
      <c r="P124" s="41"/>
      <c r="Q124" s="41"/>
      <c r="R124" s="41"/>
      <c r="S124" s="311">
        <f t="shared" si="15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11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17"/>
        <v>0</v>
      </c>
      <c r="AT124" s="320">
        <f t="shared" si="18"/>
        <v>0</v>
      </c>
      <c r="AU124" s="320">
        <f t="shared" si="19"/>
        <v>0</v>
      </c>
      <c r="AV124" s="86"/>
      <c r="AW124" s="334"/>
      <c r="AX124" s="334"/>
      <c r="AY124" s="334"/>
      <c r="AZ124" s="334"/>
      <c r="BA124" s="320">
        <f t="shared" si="20"/>
        <v>0</v>
      </c>
      <c r="BB124" s="336"/>
      <c r="BC124" s="310" t="str">
        <f t="shared" si="21"/>
        <v>正确</v>
      </c>
    </row>
    <row r="125" s="1" customFormat="1" ht="33" customHeight="1" spans="1:55">
      <c r="A125" s="289">
        <f t="shared" si="13"/>
        <v>121</v>
      </c>
      <c r="B125" s="194"/>
      <c r="C125" s="49"/>
      <c r="D125" s="50"/>
      <c r="E125" s="286"/>
      <c r="F125" s="269">
        <f t="shared" si="14"/>
        <v>31</v>
      </c>
      <c r="G125" s="44"/>
      <c r="H125" s="41"/>
      <c r="I125" s="41"/>
      <c r="J125" s="41"/>
      <c r="K125" s="41"/>
      <c r="L125" s="41"/>
      <c r="M125" s="41"/>
      <c r="N125" s="41"/>
      <c r="O125" s="298"/>
      <c r="P125" s="41"/>
      <c r="Q125" s="41"/>
      <c r="R125" s="41"/>
      <c r="S125" s="311">
        <f t="shared" si="15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11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17"/>
        <v>0</v>
      </c>
      <c r="AT125" s="320">
        <f t="shared" si="18"/>
        <v>0</v>
      </c>
      <c r="AU125" s="320">
        <f t="shared" si="19"/>
        <v>0</v>
      </c>
      <c r="AV125" s="86"/>
      <c r="AW125" s="334"/>
      <c r="AX125" s="334"/>
      <c r="AY125" s="334"/>
      <c r="AZ125" s="334"/>
      <c r="BA125" s="320">
        <f t="shared" si="20"/>
        <v>0</v>
      </c>
      <c r="BB125" s="336"/>
      <c r="BC125" s="310" t="str">
        <f t="shared" si="21"/>
        <v>正确</v>
      </c>
    </row>
    <row r="126" s="1" customFormat="1" ht="33" customHeight="1" spans="1:55">
      <c r="A126" s="289">
        <f t="shared" si="13"/>
        <v>122</v>
      </c>
      <c r="B126" s="194"/>
      <c r="C126" s="49"/>
      <c r="D126" s="50"/>
      <c r="E126" s="286"/>
      <c r="F126" s="269">
        <f t="shared" si="14"/>
        <v>31</v>
      </c>
      <c r="G126" s="44"/>
      <c r="H126" s="41"/>
      <c r="I126" s="41"/>
      <c r="J126" s="41"/>
      <c r="K126" s="41"/>
      <c r="L126" s="41"/>
      <c r="M126" s="41"/>
      <c r="N126" s="41"/>
      <c r="O126" s="298"/>
      <c r="P126" s="41"/>
      <c r="Q126" s="41"/>
      <c r="R126" s="41"/>
      <c r="S126" s="311">
        <f t="shared" si="15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11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17"/>
        <v>0</v>
      </c>
      <c r="AT126" s="320">
        <f t="shared" si="18"/>
        <v>0</v>
      </c>
      <c r="AU126" s="320">
        <f t="shared" si="19"/>
        <v>0</v>
      </c>
      <c r="AV126" s="86"/>
      <c r="AW126" s="334"/>
      <c r="AX126" s="334"/>
      <c r="AY126" s="334"/>
      <c r="AZ126" s="334"/>
      <c r="BA126" s="320">
        <f t="shared" si="20"/>
        <v>0</v>
      </c>
      <c r="BB126" s="336"/>
      <c r="BC126" s="310" t="str">
        <f t="shared" si="21"/>
        <v>正确</v>
      </c>
    </row>
    <row r="127" s="1" customFormat="1" ht="33" customHeight="1" spans="1:55">
      <c r="A127" s="289">
        <f t="shared" si="13"/>
        <v>123</v>
      </c>
      <c r="B127" s="194"/>
      <c r="C127" s="49"/>
      <c r="D127" s="50"/>
      <c r="E127" s="286"/>
      <c r="F127" s="269">
        <f t="shared" si="14"/>
        <v>31</v>
      </c>
      <c r="G127" s="44"/>
      <c r="H127" s="41"/>
      <c r="I127" s="41"/>
      <c r="J127" s="41"/>
      <c r="K127" s="41"/>
      <c r="L127" s="41"/>
      <c r="M127" s="41"/>
      <c r="N127" s="41"/>
      <c r="O127" s="298"/>
      <c r="P127" s="41"/>
      <c r="Q127" s="41"/>
      <c r="R127" s="41"/>
      <c r="S127" s="311">
        <f t="shared" si="15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11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17"/>
        <v>0</v>
      </c>
      <c r="AT127" s="320">
        <f t="shared" si="18"/>
        <v>0</v>
      </c>
      <c r="AU127" s="320">
        <f t="shared" si="19"/>
        <v>0</v>
      </c>
      <c r="AV127" s="86"/>
      <c r="AW127" s="334"/>
      <c r="AX127" s="334"/>
      <c r="AY127" s="334"/>
      <c r="AZ127" s="334"/>
      <c r="BA127" s="320">
        <f t="shared" si="20"/>
        <v>0</v>
      </c>
      <c r="BB127" s="336"/>
      <c r="BC127" s="310" t="str">
        <f t="shared" si="21"/>
        <v>正确</v>
      </c>
    </row>
    <row r="128" s="1" customFormat="1" ht="33" customHeight="1" spans="1:55">
      <c r="A128" s="289">
        <f t="shared" si="13"/>
        <v>124</v>
      </c>
      <c r="B128" s="194"/>
      <c r="C128" s="49"/>
      <c r="D128" s="50"/>
      <c r="E128" s="286"/>
      <c r="F128" s="269">
        <f t="shared" si="14"/>
        <v>31</v>
      </c>
      <c r="G128" s="44"/>
      <c r="H128" s="41"/>
      <c r="I128" s="41"/>
      <c r="J128" s="41"/>
      <c r="K128" s="41"/>
      <c r="L128" s="41"/>
      <c r="M128" s="41"/>
      <c r="N128" s="41"/>
      <c r="O128" s="298"/>
      <c r="P128" s="41"/>
      <c r="Q128" s="41"/>
      <c r="R128" s="41"/>
      <c r="S128" s="311">
        <f t="shared" si="15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11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17"/>
        <v>0</v>
      </c>
      <c r="AT128" s="320">
        <f t="shared" si="18"/>
        <v>0</v>
      </c>
      <c r="AU128" s="320">
        <f t="shared" si="19"/>
        <v>0</v>
      </c>
      <c r="AV128" s="86"/>
      <c r="AW128" s="334"/>
      <c r="AX128" s="334"/>
      <c r="AY128" s="334"/>
      <c r="AZ128" s="334"/>
      <c r="BA128" s="320">
        <f t="shared" si="20"/>
        <v>0</v>
      </c>
      <c r="BB128" s="336"/>
      <c r="BC128" s="310" t="str">
        <f t="shared" si="21"/>
        <v>正确</v>
      </c>
    </row>
    <row r="129" s="1" customFormat="1" ht="33" customHeight="1" spans="1:55">
      <c r="A129" s="289">
        <f t="shared" si="13"/>
        <v>125</v>
      </c>
      <c r="B129" s="194"/>
      <c r="C129" s="49"/>
      <c r="D129" s="50"/>
      <c r="E129" s="286"/>
      <c r="F129" s="269">
        <f t="shared" si="14"/>
        <v>31</v>
      </c>
      <c r="G129" s="44"/>
      <c r="H129" s="41"/>
      <c r="I129" s="41"/>
      <c r="J129" s="41"/>
      <c r="K129" s="41"/>
      <c r="L129" s="41"/>
      <c r="M129" s="41"/>
      <c r="N129" s="41"/>
      <c r="O129" s="298"/>
      <c r="P129" s="41"/>
      <c r="Q129" s="41"/>
      <c r="R129" s="41"/>
      <c r="S129" s="311">
        <f t="shared" si="15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11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17"/>
        <v>0</v>
      </c>
      <c r="AT129" s="320">
        <f t="shared" si="18"/>
        <v>0</v>
      </c>
      <c r="AU129" s="320">
        <f t="shared" si="19"/>
        <v>0</v>
      </c>
      <c r="AV129" s="86"/>
      <c r="AW129" s="334"/>
      <c r="AX129" s="334"/>
      <c r="AY129" s="334"/>
      <c r="AZ129" s="334"/>
      <c r="BA129" s="320">
        <f t="shared" si="20"/>
        <v>0</v>
      </c>
      <c r="BB129" s="336"/>
      <c r="BC129" s="310" t="str">
        <f t="shared" si="21"/>
        <v>正确</v>
      </c>
    </row>
    <row r="130" s="1" customFormat="1" ht="33" customHeight="1" spans="1:55">
      <c r="A130" s="289">
        <f t="shared" si="13"/>
        <v>126</v>
      </c>
      <c r="B130" s="194"/>
      <c r="C130" s="49"/>
      <c r="D130" s="50"/>
      <c r="E130" s="286"/>
      <c r="F130" s="269">
        <f t="shared" si="14"/>
        <v>31</v>
      </c>
      <c r="G130" s="44"/>
      <c r="H130" s="41"/>
      <c r="I130" s="41"/>
      <c r="J130" s="41"/>
      <c r="K130" s="41"/>
      <c r="L130" s="41"/>
      <c r="M130" s="41"/>
      <c r="N130" s="41"/>
      <c r="O130" s="298"/>
      <c r="P130" s="41"/>
      <c r="Q130" s="41"/>
      <c r="R130" s="41"/>
      <c r="S130" s="311">
        <f t="shared" si="15"/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si="11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si="17"/>
        <v>0</v>
      </c>
      <c r="AT130" s="320">
        <f t="shared" si="18"/>
        <v>0</v>
      </c>
      <c r="AU130" s="320">
        <f t="shared" si="19"/>
        <v>0</v>
      </c>
      <c r="AV130" s="86"/>
      <c r="AW130" s="334"/>
      <c r="AX130" s="334"/>
      <c r="AY130" s="334"/>
      <c r="AZ130" s="334"/>
      <c r="BA130" s="320">
        <f t="shared" si="20"/>
        <v>0</v>
      </c>
      <c r="BB130" s="336"/>
      <c r="BC130" s="310" t="str">
        <f t="shared" si="21"/>
        <v>正确</v>
      </c>
    </row>
    <row r="131" s="1" customFormat="1" ht="33" customHeight="1" spans="1:55">
      <c r="A131" s="289">
        <f t="shared" si="13"/>
        <v>127</v>
      </c>
      <c r="B131" s="194"/>
      <c r="C131" s="49"/>
      <c r="D131" s="50"/>
      <c r="E131" s="286"/>
      <c r="F131" s="269">
        <f t="shared" si="14"/>
        <v>31</v>
      </c>
      <c r="G131" s="44"/>
      <c r="H131" s="41"/>
      <c r="I131" s="41"/>
      <c r="J131" s="41"/>
      <c r="K131" s="41"/>
      <c r="L131" s="41"/>
      <c r="M131" s="41"/>
      <c r="N131" s="41"/>
      <c r="O131" s="298"/>
      <c r="P131" s="41"/>
      <c r="Q131" s="41"/>
      <c r="R131" s="41"/>
      <c r="S131" s="311">
        <f t="shared" si="15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11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17"/>
        <v>0</v>
      </c>
      <c r="AT131" s="320">
        <f t="shared" si="18"/>
        <v>0</v>
      </c>
      <c r="AU131" s="320">
        <f t="shared" si="19"/>
        <v>0</v>
      </c>
      <c r="AV131" s="86"/>
      <c r="AW131" s="334"/>
      <c r="AX131" s="334"/>
      <c r="AY131" s="334"/>
      <c r="AZ131" s="334"/>
      <c r="BA131" s="320">
        <f t="shared" si="20"/>
        <v>0</v>
      </c>
      <c r="BB131" s="336"/>
      <c r="BC131" s="310" t="str">
        <f t="shared" si="21"/>
        <v>正确</v>
      </c>
    </row>
    <row r="132" s="1" customFormat="1" ht="33" customHeight="1" spans="1:55">
      <c r="A132" s="289">
        <f t="shared" si="13"/>
        <v>128</v>
      </c>
      <c r="B132" s="194"/>
      <c r="C132" s="49"/>
      <c r="D132" s="50"/>
      <c r="E132" s="286"/>
      <c r="F132" s="269">
        <f t="shared" si="14"/>
        <v>31</v>
      </c>
      <c r="G132" s="44"/>
      <c r="H132" s="41"/>
      <c r="I132" s="41"/>
      <c r="J132" s="41"/>
      <c r="K132" s="41"/>
      <c r="L132" s="41"/>
      <c r="M132" s="41"/>
      <c r="N132" s="41"/>
      <c r="O132" s="298"/>
      <c r="P132" s="41"/>
      <c r="Q132" s="41"/>
      <c r="R132" s="41"/>
      <c r="S132" s="311">
        <f t="shared" si="15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ref="AC132:AC160" si="22">IF(G132="是",30,0)</f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17"/>
        <v>0</v>
      </c>
      <c r="AT132" s="320">
        <f t="shared" si="18"/>
        <v>0</v>
      </c>
      <c r="AU132" s="320">
        <f t="shared" si="19"/>
        <v>0</v>
      </c>
      <c r="AV132" s="86"/>
      <c r="AW132" s="334"/>
      <c r="AX132" s="334"/>
      <c r="AY132" s="334"/>
      <c r="AZ132" s="334"/>
      <c r="BA132" s="320">
        <f t="shared" si="20"/>
        <v>0</v>
      </c>
      <c r="BB132" s="336"/>
      <c r="BC132" s="310" t="str">
        <f t="shared" si="21"/>
        <v>正确</v>
      </c>
    </row>
    <row r="133" s="1" customFormat="1" ht="33" customHeight="1" spans="1:55">
      <c r="A133" s="289">
        <f t="shared" ref="A133:A160" si="23">ROW()-4</f>
        <v>129</v>
      </c>
      <c r="B133" s="194"/>
      <c r="C133" s="49"/>
      <c r="D133" s="50"/>
      <c r="E133" s="286"/>
      <c r="F133" s="269">
        <f t="shared" ref="F133:F160" si="24">IF($C$2-D133+1&lt;$E$2,$C$2-D133+1,$E$2)</f>
        <v>31</v>
      </c>
      <c r="G133" s="44"/>
      <c r="H133" s="41"/>
      <c r="I133" s="41"/>
      <c r="J133" s="41"/>
      <c r="K133" s="41"/>
      <c r="L133" s="41"/>
      <c r="M133" s="41"/>
      <c r="N133" s="41"/>
      <c r="O133" s="298"/>
      <c r="P133" s="41"/>
      <c r="Q133" s="41"/>
      <c r="R133" s="41"/>
      <c r="S133" s="311">
        <f t="shared" ref="S133:S160" si="25">P133+Q133-R133</f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si="22"/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ref="AS133:AS160" si="26">IFERROR(U133/$E$2*2*H133+I133*2,0)</f>
        <v>0</v>
      </c>
      <c r="AT133" s="320">
        <f t="shared" ref="AT133:AT160" si="27">IFERROR(U133/$E$2*(J133+K133*0.2+L133+M133*0.5),0)</f>
        <v>0</v>
      </c>
      <c r="AU133" s="320">
        <f t="shared" ref="AU133:AU160" si="28">ROUND(SUM(V133:AP133)-SUM(AQ133:AT133),2)</f>
        <v>0</v>
      </c>
      <c r="AV133" s="86"/>
      <c r="AW133" s="334"/>
      <c r="AX133" s="334"/>
      <c r="AY133" s="334"/>
      <c r="AZ133" s="334"/>
      <c r="BA133" s="320">
        <f t="shared" ref="BA133:BA160" si="29">ROUND(AU133-SUM(AV133:AZ133),2)</f>
        <v>0</v>
      </c>
      <c r="BB133" s="336"/>
      <c r="BC133" s="310" t="str">
        <f t="shared" ref="BC133:BC160" si="30">IF(U133-SUM(V133:AB133)=0,"正确","错误")</f>
        <v>正确</v>
      </c>
    </row>
    <row r="134" s="1" customFormat="1" ht="33" customHeight="1" spans="1:55">
      <c r="A134" s="289">
        <f t="shared" si="23"/>
        <v>130</v>
      </c>
      <c r="B134" s="194"/>
      <c r="C134" s="49"/>
      <c r="D134" s="50"/>
      <c r="E134" s="286"/>
      <c r="F134" s="269">
        <f t="shared" si="24"/>
        <v>31</v>
      </c>
      <c r="G134" s="44"/>
      <c r="H134" s="41"/>
      <c r="I134" s="41"/>
      <c r="J134" s="41"/>
      <c r="K134" s="41"/>
      <c r="L134" s="41"/>
      <c r="M134" s="41"/>
      <c r="N134" s="41"/>
      <c r="O134" s="298"/>
      <c r="P134" s="41"/>
      <c r="Q134" s="41"/>
      <c r="R134" s="41"/>
      <c r="S134" s="311">
        <f t="shared" si="25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22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26"/>
        <v>0</v>
      </c>
      <c r="AT134" s="320">
        <f t="shared" si="27"/>
        <v>0</v>
      </c>
      <c r="AU134" s="320">
        <f t="shared" si="28"/>
        <v>0</v>
      </c>
      <c r="AV134" s="86"/>
      <c r="AW134" s="334"/>
      <c r="AX134" s="334"/>
      <c r="AY134" s="334"/>
      <c r="AZ134" s="334"/>
      <c r="BA134" s="320">
        <f t="shared" si="29"/>
        <v>0</v>
      </c>
      <c r="BB134" s="336"/>
      <c r="BC134" s="310" t="str">
        <f t="shared" si="30"/>
        <v>正确</v>
      </c>
    </row>
    <row r="135" s="1" customFormat="1" ht="33" customHeight="1" spans="1:55">
      <c r="A135" s="289">
        <f t="shared" si="23"/>
        <v>131</v>
      </c>
      <c r="B135" s="194"/>
      <c r="C135" s="49"/>
      <c r="D135" s="50"/>
      <c r="E135" s="286"/>
      <c r="F135" s="269">
        <f t="shared" si="24"/>
        <v>31</v>
      </c>
      <c r="G135" s="44"/>
      <c r="H135" s="41"/>
      <c r="I135" s="41"/>
      <c r="J135" s="41"/>
      <c r="K135" s="41"/>
      <c r="L135" s="41"/>
      <c r="M135" s="41"/>
      <c r="N135" s="41"/>
      <c r="O135" s="298"/>
      <c r="P135" s="41"/>
      <c r="Q135" s="41"/>
      <c r="R135" s="41"/>
      <c r="S135" s="311">
        <f t="shared" si="25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22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26"/>
        <v>0</v>
      </c>
      <c r="AT135" s="320">
        <f t="shared" si="27"/>
        <v>0</v>
      </c>
      <c r="AU135" s="320">
        <f t="shared" si="28"/>
        <v>0</v>
      </c>
      <c r="AV135" s="86"/>
      <c r="AW135" s="334"/>
      <c r="AX135" s="334"/>
      <c r="AY135" s="334"/>
      <c r="AZ135" s="334"/>
      <c r="BA135" s="320">
        <f t="shared" si="29"/>
        <v>0</v>
      </c>
      <c r="BB135" s="336"/>
      <c r="BC135" s="310" t="str">
        <f t="shared" si="30"/>
        <v>正确</v>
      </c>
    </row>
    <row r="136" s="1" customFormat="1" ht="33" customHeight="1" spans="1:55">
      <c r="A136" s="289">
        <f t="shared" si="23"/>
        <v>132</v>
      </c>
      <c r="B136" s="194"/>
      <c r="C136" s="49"/>
      <c r="D136" s="50"/>
      <c r="E136" s="286"/>
      <c r="F136" s="269">
        <f t="shared" si="24"/>
        <v>31</v>
      </c>
      <c r="G136" s="44"/>
      <c r="H136" s="41"/>
      <c r="I136" s="41"/>
      <c r="J136" s="41"/>
      <c r="K136" s="41"/>
      <c r="L136" s="41"/>
      <c r="M136" s="41"/>
      <c r="N136" s="41"/>
      <c r="O136" s="298"/>
      <c r="P136" s="41"/>
      <c r="Q136" s="41"/>
      <c r="R136" s="41"/>
      <c r="S136" s="311">
        <f t="shared" si="25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22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26"/>
        <v>0</v>
      </c>
      <c r="AT136" s="320">
        <f t="shared" si="27"/>
        <v>0</v>
      </c>
      <c r="AU136" s="320">
        <f t="shared" si="28"/>
        <v>0</v>
      </c>
      <c r="AV136" s="86"/>
      <c r="AW136" s="334"/>
      <c r="AX136" s="334"/>
      <c r="AY136" s="334"/>
      <c r="AZ136" s="334"/>
      <c r="BA136" s="320">
        <f t="shared" si="29"/>
        <v>0</v>
      </c>
      <c r="BB136" s="336"/>
      <c r="BC136" s="310" t="str">
        <f t="shared" si="30"/>
        <v>正确</v>
      </c>
    </row>
    <row r="137" s="1" customFormat="1" ht="33" customHeight="1" spans="1:55">
      <c r="A137" s="289">
        <f t="shared" si="23"/>
        <v>133</v>
      </c>
      <c r="B137" s="194"/>
      <c r="C137" s="49"/>
      <c r="D137" s="50"/>
      <c r="E137" s="286"/>
      <c r="F137" s="269">
        <f t="shared" si="24"/>
        <v>31</v>
      </c>
      <c r="G137" s="44"/>
      <c r="H137" s="41"/>
      <c r="I137" s="41"/>
      <c r="J137" s="41"/>
      <c r="K137" s="41"/>
      <c r="L137" s="41"/>
      <c r="M137" s="41"/>
      <c r="N137" s="41"/>
      <c r="O137" s="298"/>
      <c r="P137" s="41"/>
      <c r="Q137" s="41"/>
      <c r="R137" s="41"/>
      <c r="S137" s="311">
        <f t="shared" si="25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22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26"/>
        <v>0</v>
      </c>
      <c r="AT137" s="320">
        <f t="shared" si="27"/>
        <v>0</v>
      </c>
      <c r="AU137" s="320">
        <f t="shared" si="28"/>
        <v>0</v>
      </c>
      <c r="AV137" s="86"/>
      <c r="AW137" s="334"/>
      <c r="AX137" s="334"/>
      <c r="AY137" s="334"/>
      <c r="AZ137" s="334"/>
      <c r="BA137" s="320">
        <f t="shared" si="29"/>
        <v>0</v>
      </c>
      <c r="BB137" s="336"/>
      <c r="BC137" s="310" t="str">
        <f t="shared" si="30"/>
        <v>正确</v>
      </c>
    </row>
    <row r="138" s="1" customFormat="1" ht="33" customHeight="1" spans="1:55">
      <c r="A138" s="289">
        <f t="shared" si="23"/>
        <v>134</v>
      </c>
      <c r="B138" s="194"/>
      <c r="C138" s="49"/>
      <c r="D138" s="50"/>
      <c r="E138" s="286"/>
      <c r="F138" s="269">
        <f t="shared" si="24"/>
        <v>31</v>
      </c>
      <c r="G138" s="44"/>
      <c r="H138" s="41"/>
      <c r="I138" s="41"/>
      <c r="J138" s="41"/>
      <c r="K138" s="41"/>
      <c r="L138" s="41"/>
      <c r="M138" s="41"/>
      <c r="N138" s="41"/>
      <c r="O138" s="298"/>
      <c r="P138" s="41"/>
      <c r="Q138" s="41"/>
      <c r="R138" s="41"/>
      <c r="S138" s="311">
        <f t="shared" si="25"/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22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26"/>
        <v>0</v>
      </c>
      <c r="AT138" s="320">
        <f t="shared" si="27"/>
        <v>0</v>
      </c>
      <c r="AU138" s="320">
        <f t="shared" si="28"/>
        <v>0</v>
      </c>
      <c r="AV138" s="86"/>
      <c r="AW138" s="334"/>
      <c r="AX138" s="334"/>
      <c r="AY138" s="334"/>
      <c r="AZ138" s="334"/>
      <c r="BA138" s="320">
        <f t="shared" si="29"/>
        <v>0</v>
      </c>
      <c r="BB138" s="336"/>
      <c r="BC138" s="310" t="str">
        <f t="shared" si="30"/>
        <v>正确</v>
      </c>
    </row>
    <row r="139" s="1" customFormat="1" ht="33" customHeight="1" spans="1:55">
      <c r="A139" s="289">
        <f t="shared" si="23"/>
        <v>135</v>
      </c>
      <c r="B139" s="194"/>
      <c r="C139" s="49"/>
      <c r="D139" s="50"/>
      <c r="E139" s="286"/>
      <c r="F139" s="269">
        <f t="shared" si="24"/>
        <v>31</v>
      </c>
      <c r="G139" s="44"/>
      <c r="H139" s="41"/>
      <c r="I139" s="41"/>
      <c r="J139" s="41"/>
      <c r="K139" s="41"/>
      <c r="L139" s="41"/>
      <c r="M139" s="41"/>
      <c r="N139" s="41"/>
      <c r="O139" s="298"/>
      <c r="P139" s="41"/>
      <c r="Q139" s="41"/>
      <c r="R139" s="41"/>
      <c r="S139" s="311">
        <f t="shared" si="25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22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26"/>
        <v>0</v>
      </c>
      <c r="AT139" s="320">
        <f t="shared" si="27"/>
        <v>0</v>
      </c>
      <c r="AU139" s="320">
        <f t="shared" si="28"/>
        <v>0</v>
      </c>
      <c r="AV139" s="86"/>
      <c r="AW139" s="334"/>
      <c r="AX139" s="334"/>
      <c r="AY139" s="334"/>
      <c r="AZ139" s="334"/>
      <c r="BA139" s="320">
        <f t="shared" si="29"/>
        <v>0</v>
      </c>
      <c r="BB139" s="336"/>
      <c r="BC139" s="310" t="str">
        <f t="shared" si="30"/>
        <v>正确</v>
      </c>
    </row>
    <row r="140" s="1" customFormat="1" ht="33" customHeight="1" spans="1:55">
      <c r="A140" s="289">
        <f t="shared" si="23"/>
        <v>136</v>
      </c>
      <c r="B140" s="194"/>
      <c r="C140" s="49"/>
      <c r="D140" s="50"/>
      <c r="E140" s="286"/>
      <c r="F140" s="269">
        <f t="shared" si="24"/>
        <v>31</v>
      </c>
      <c r="G140" s="44"/>
      <c r="H140" s="41"/>
      <c r="I140" s="41"/>
      <c r="J140" s="41"/>
      <c r="K140" s="41"/>
      <c r="L140" s="41"/>
      <c r="M140" s="41"/>
      <c r="N140" s="41"/>
      <c r="O140" s="298"/>
      <c r="P140" s="41"/>
      <c r="Q140" s="41"/>
      <c r="R140" s="41"/>
      <c r="S140" s="311">
        <f t="shared" si="25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22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26"/>
        <v>0</v>
      </c>
      <c r="AT140" s="320">
        <f t="shared" si="27"/>
        <v>0</v>
      </c>
      <c r="AU140" s="320">
        <f t="shared" si="28"/>
        <v>0</v>
      </c>
      <c r="AV140" s="86"/>
      <c r="AW140" s="334"/>
      <c r="AX140" s="334"/>
      <c r="AY140" s="334"/>
      <c r="AZ140" s="334"/>
      <c r="BA140" s="320">
        <f t="shared" si="29"/>
        <v>0</v>
      </c>
      <c r="BB140" s="336"/>
      <c r="BC140" s="310" t="str">
        <f t="shared" si="30"/>
        <v>正确</v>
      </c>
    </row>
    <row r="141" s="1" customFormat="1" ht="33" customHeight="1" spans="1:55">
      <c r="A141" s="289">
        <f t="shared" si="23"/>
        <v>137</v>
      </c>
      <c r="B141" s="194"/>
      <c r="C141" s="49"/>
      <c r="D141" s="50"/>
      <c r="E141" s="286"/>
      <c r="F141" s="269">
        <f t="shared" si="24"/>
        <v>31</v>
      </c>
      <c r="G141" s="44"/>
      <c r="H141" s="41"/>
      <c r="I141" s="41"/>
      <c r="J141" s="41"/>
      <c r="K141" s="41"/>
      <c r="L141" s="41"/>
      <c r="M141" s="41"/>
      <c r="N141" s="41"/>
      <c r="O141" s="298"/>
      <c r="P141" s="41"/>
      <c r="Q141" s="41"/>
      <c r="R141" s="41"/>
      <c r="S141" s="311">
        <f t="shared" si="25"/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si="22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si="26"/>
        <v>0</v>
      </c>
      <c r="AT141" s="320">
        <f t="shared" si="27"/>
        <v>0</v>
      </c>
      <c r="AU141" s="320">
        <f t="shared" si="28"/>
        <v>0</v>
      </c>
      <c r="AV141" s="86"/>
      <c r="AW141" s="334"/>
      <c r="AX141" s="334"/>
      <c r="AY141" s="334"/>
      <c r="AZ141" s="334"/>
      <c r="BA141" s="320">
        <f t="shared" si="29"/>
        <v>0</v>
      </c>
      <c r="BB141" s="336"/>
      <c r="BC141" s="310" t="str">
        <f t="shared" si="30"/>
        <v>正确</v>
      </c>
    </row>
    <row r="142" s="1" customFormat="1" ht="33" customHeight="1" spans="1:55">
      <c r="A142" s="289">
        <f t="shared" si="23"/>
        <v>138</v>
      </c>
      <c r="B142" s="194"/>
      <c r="C142" s="49"/>
      <c r="D142" s="50"/>
      <c r="E142" s="286"/>
      <c r="F142" s="269">
        <f t="shared" si="24"/>
        <v>31</v>
      </c>
      <c r="G142" s="44"/>
      <c r="H142" s="41"/>
      <c r="I142" s="41"/>
      <c r="J142" s="41"/>
      <c r="K142" s="41"/>
      <c r="L142" s="41"/>
      <c r="M142" s="41"/>
      <c r="N142" s="41"/>
      <c r="O142" s="298"/>
      <c r="P142" s="41"/>
      <c r="Q142" s="41"/>
      <c r="R142" s="41"/>
      <c r="S142" s="311">
        <f t="shared" si="25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22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26"/>
        <v>0</v>
      </c>
      <c r="AT142" s="320">
        <f t="shared" si="27"/>
        <v>0</v>
      </c>
      <c r="AU142" s="320">
        <f t="shared" si="28"/>
        <v>0</v>
      </c>
      <c r="AV142" s="86"/>
      <c r="AW142" s="334"/>
      <c r="AX142" s="334"/>
      <c r="AY142" s="334"/>
      <c r="AZ142" s="334"/>
      <c r="BA142" s="320">
        <f t="shared" si="29"/>
        <v>0</v>
      </c>
      <c r="BB142" s="336"/>
      <c r="BC142" s="310" t="str">
        <f t="shared" si="30"/>
        <v>正确</v>
      </c>
    </row>
    <row r="143" s="1" customFormat="1" ht="33" customHeight="1" spans="1:55">
      <c r="A143" s="289">
        <f t="shared" si="23"/>
        <v>139</v>
      </c>
      <c r="B143" s="194"/>
      <c r="C143" s="49"/>
      <c r="D143" s="50"/>
      <c r="E143" s="286"/>
      <c r="F143" s="269">
        <f t="shared" si="24"/>
        <v>31</v>
      </c>
      <c r="G143" s="44"/>
      <c r="H143" s="41"/>
      <c r="I143" s="41"/>
      <c r="J143" s="41"/>
      <c r="K143" s="41"/>
      <c r="L143" s="41"/>
      <c r="M143" s="41"/>
      <c r="N143" s="41"/>
      <c r="O143" s="298"/>
      <c r="P143" s="41"/>
      <c r="Q143" s="41"/>
      <c r="R143" s="41"/>
      <c r="S143" s="311">
        <f t="shared" si="25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22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26"/>
        <v>0</v>
      </c>
      <c r="AT143" s="320">
        <f t="shared" si="27"/>
        <v>0</v>
      </c>
      <c r="AU143" s="320">
        <f t="shared" si="28"/>
        <v>0</v>
      </c>
      <c r="AV143" s="86"/>
      <c r="AW143" s="334"/>
      <c r="AX143" s="334"/>
      <c r="AY143" s="334"/>
      <c r="AZ143" s="334"/>
      <c r="BA143" s="320">
        <f t="shared" si="29"/>
        <v>0</v>
      </c>
      <c r="BB143" s="336"/>
      <c r="BC143" s="310" t="str">
        <f t="shared" si="30"/>
        <v>正确</v>
      </c>
    </row>
    <row r="144" s="1" customFormat="1" ht="33" customHeight="1" spans="1:55">
      <c r="A144" s="289">
        <f t="shared" si="23"/>
        <v>140</v>
      </c>
      <c r="B144" s="194"/>
      <c r="C144" s="49"/>
      <c r="D144" s="50"/>
      <c r="E144" s="286"/>
      <c r="F144" s="269">
        <f t="shared" si="24"/>
        <v>31</v>
      </c>
      <c r="G144" s="44"/>
      <c r="H144" s="41"/>
      <c r="I144" s="41"/>
      <c r="J144" s="41"/>
      <c r="K144" s="41"/>
      <c r="L144" s="41"/>
      <c r="M144" s="41"/>
      <c r="N144" s="41"/>
      <c r="O144" s="298"/>
      <c r="P144" s="41"/>
      <c r="Q144" s="41"/>
      <c r="R144" s="41"/>
      <c r="S144" s="311">
        <f t="shared" si="25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22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26"/>
        <v>0</v>
      </c>
      <c r="AT144" s="320">
        <f t="shared" si="27"/>
        <v>0</v>
      </c>
      <c r="AU144" s="320">
        <f t="shared" si="28"/>
        <v>0</v>
      </c>
      <c r="AV144" s="86"/>
      <c r="AW144" s="334"/>
      <c r="AX144" s="334"/>
      <c r="AY144" s="334"/>
      <c r="AZ144" s="334"/>
      <c r="BA144" s="320">
        <f t="shared" si="29"/>
        <v>0</v>
      </c>
      <c r="BB144" s="336"/>
      <c r="BC144" s="310" t="str">
        <f t="shared" si="30"/>
        <v>正确</v>
      </c>
    </row>
    <row r="145" s="1" customFormat="1" ht="33" customHeight="1" spans="1:55">
      <c r="A145" s="289">
        <f t="shared" si="23"/>
        <v>141</v>
      </c>
      <c r="B145" s="194"/>
      <c r="C145" s="49"/>
      <c r="D145" s="50"/>
      <c r="E145" s="286"/>
      <c r="F145" s="269">
        <f t="shared" si="24"/>
        <v>31</v>
      </c>
      <c r="G145" s="44"/>
      <c r="H145" s="41"/>
      <c r="I145" s="41"/>
      <c r="J145" s="41"/>
      <c r="K145" s="41"/>
      <c r="L145" s="41"/>
      <c r="M145" s="41"/>
      <c r="N145" s="41"/>
      <c r="O145" s="298"/>
      <c r="P145" s="41"/>
      <c r="Q145" s="41"/>
      <c r="R145" s="41"/>
      <c r="S145" s="311">
        <f t="shared" si="25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22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26"/>
        <v>0</v>
      </c>
      <c r="AT145" s="320">
        <f t="shared" si="27"/>
        <v>0</v>
      </c>
      <c r="AU145" s="320">
        <f t="shared" si="28"/>
        <v>0</v>
      </c>
      <c r="AV145" s="86"/>
      <c r="AW145" s="334"/>
      <c r="AX145" s="334"/>
      <c r="AY145" s="334"/>
      <c r="AZ145" s="334"/>
      <c r="BA145" s="320">
        <f t="shared" si="29"/>
        <v>0</v>
      </c>
      <c r="BB145" s="336"/>
      <c r="BC145" s="310" t="str">
        <f t="shared" si="30"/>
        <v>正确</v>
      </c>
    </row>
    <row r="146" s="1" customFormat="1" ht="33" customHeight="1" spans="1:55">
      <c r="A146" s="289">
        <f t="shared" si="23"/>
        <v>142</v>
      </c>
      <c r="B146" s="194"/>
      <c r="C146" s="49"/>
      <c r="D146" s="50"/>
      <c r="E146" s="286"/>
      <c r="F146" s="269">
        <f t="shared" si="24"/>
        <v>31</v>
      </c>
      <c r="G146" s="44"/>
      <c r="H146" s="41"/>
      <c r="I146" s="41"/>
      <c r="J146" s="41"/>
      <c r="K146" s="41"/>
      <c r="L146" s="41"/>
      <c r="M146" s="41"/>
      <c r="N146" s="41"/>
      <c r="O146" s="298"/>
      <c r="P146" s="41"/>
      <c r="Q146" s="41"/>
      <c r="R146" s="41"/>
      <c r="S146" s="311">
        <f t="shared" si="25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22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26"/>
        <v>0</v>
      </c>
      <c r="AT146" s="320">
        <f t="shared" si="27"/>
        <v>0</v>
      </c>
      <c r="AU146" s="320">
        <f t="shared" si="28"/>
        <v>0</v>
      </c>
      <c r="AV146" s="86"/>
      <c r="AW146" s="334"/>
      <c r="AX146" s="334"/>
      <c r="AY146" s="334"/>
      <c r="AZ146" s="334"/>
      <c r="BA146" s="320">
        <f t="shared" si="29"/>
        <v>0</v>
      </c>
      <c r="BB146" s="336"/>
      <c r="BC146" s="310" t="str">
        <f t="shared" si="30"/>
        <v>正确</v>
      </c>
    </row>
    <row r="147" s="1" customFormat="1" ht="33" customHeight="1" spans="1:55">
      <c r="A147" s="289">
        <f t="shared" si="23"/>
        <v>143</v>
      </c>
      <c r="B147" s="194"/>
      <c r="C147" s="49"/>
      <c r="D147" s="50"/>
      <c r="E147" s="286"/>
      <c r="F147" s="269">
        <f t="shared" si="24"/>
        <v>31</v>
      </c>
      <c r="G147" s="44"/>
      <c r="H147" s="41"/>
      <c r="I147" s="41"/>
      <c r="J147" s="41"/>
      <c r="K147" s="41"/>
      <c r="L147" s="41"/>
      <c r="M147" s="41"/>
      <c r="N147" s="41"/>
      <c r="O147" s="298"/>
      <c r="P147" s="41"/>
      <c r="Q147" s="41"/>
      <c r="R147" s="41"/>
      <c r="S147" s="311">
        <f t="shared" si="25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22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26"/>
        <v>0</v>
      </c>
      <c r="AT147" s="320">
        <f t="shared" si="27"/>
        <v>0</v>
      </c>
      <c r="AU147" s="320">
        <f t="shared" si="28"/>
        <v>0</v>
      </c>
      <c r="AV147" s="86"/>
      <c r="AW147" s="334"/>
      <c r="AX147" s="334"/>
      <c r="AY147" s="334"/>
      <c r="AZ147" s="334"/>
      <c r="BA147" s="320">
        <f t="shared" si="29"/>
        <v>0</v>
      </c>
      <c r="BB147" s="336"/>
      <c r="BC147" s="310" t="str">
        <f t="shared" si="30"/>
        <v>正确</v>
      </c>
    </row>
    <row r="148" s="1" customFormat="1" ht="33" customHeight="1" spans="1:55">
      <c r="A148" s="289">
        <f t="shared" si="23"/>
        <v>144</v>
      </c>
      <c r="B148" s="194"/>
      <c r="C148" s="49"/>
      <c r="D148" s="50"/>
      <c r="E148" s="286"/>
      <c r="F148" s="269">
        <f t="shared" si="24"/>
        <v>31</v>
      </c>
      <c r="G148" s="44"/>
      <c r="H148" s="41"/>
      <c r="I148" s="41"/>
      <c r="J148" s="41"/>
      <c r="K148" s="41"/>
      <c r="L148" s="41"/>
      <c r="M148" s="41"/>
      <c r="N148" s="41"/>
      <c r="O148" s="298"/>
      <c r="P148" s="41"/>
      <c r="Q148" s="41"/>
      <c r="R148" s="41"/>
      <c r="S148" s="311">
        <f t="shared" si="25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22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26"/>
        <v>0</v>
      </c>
      <c r="AT148" s="320">
        <f t="shared" si="27"/>
        <v>0</v>
      </c>
      <c r="AU148" s="320">
        <f t="shared" si="28"/>
        <v>0</v>
      </c>
      <c r="AV148" s="86"/>
      <c r="AW148" s="334"/>
      <c r="AX148" s="334"/>
      <c r="AY148" s="334"/>
      <c r="AZ148" s="334"/>
      <c r="BA148" s="320">
        <f t="shared" si="29"/>
        <v>0</v>
      </c>
      <c r="BB148" s="336"/>
      <c r="BC148" s="310" t="str">
        <f t="shared" si="30"/>
        <v>正确</v>
      </c>
    </row>
    <row r="149" s="1" customFormat="1" ht="33" customHeight="1" spans="1:55">
      <c r="A149" s="289">
        <f t="shared" si="23"/>
        <v>145</v>
      </c>
      <c r="B149" s="194"/>
      <c r="C149" s="49"/>
      <c r="D149" s="50"/>
      <c r="E149" s="286"/>
      <c r="F149" s="269">
        <f t="shared" si="24"/>
        <v>31</v>
      </c>
      <c r="G149" s="44"/>
      <c r="H149" s="41"/>
      <c r="I149" s="41"/>
      <c r="J149" s="41"/>
      <c r="K149" s="41"/>
      <c r="L149" s="41"/>
      <c r="M149" s="41"/>
      <c r="N149" s="41"/>
      <c r="O149" s="298"/>
      <c r="P149" s="41"/>
      <c r="Q149" s="41"/>
      <c r="R149" s="41"/>
      <c r="S149" s="311">
        <f t="shared" si="25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22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26"/>
        <v>0</v>
      </c>
      <c r="AT149" s="320">
        <f t="shared" si="27"/>
        <v>0</v>
      </c>
      <c r="AU149" s="320">
        <f t="shared" si="28"/>
        <v>0</v>
      </c>
      <c r="AV149" s="86"/>
      <c r="AW149" s="334"/>
      <c r="AX149" s="334"/>
      <c r="AY149" s="334"/>
      <c r="AZ149" s="334"/>
      <c r="BA149" s="320">
        <f t="shared" si="29"/>
        <v>0</v>
      </c>
      <c r="BB149" s="336"/>
      <c r="BC149" s="310" t="str">
        <f t="shared" si="30"/>
        <v>正确</v>
      </c>
    </row>
    <row r="150" s="1" customFormat="1" ht="33" customHeight="1" spans="1:55">
      <c r="A150" s="289">
        <f t="shared" si="23"/>
        <v>146</v>
      </c>
      <c r="B150" s="194"/>
      <c r="C150" s="49"/>
      <c r="D150" s="50"/>
      <c r="E150" s="286"/>
      <c r="F150" s="269">
        <f t="shared" si="24"/>
        <v>31</v>
      </c>
      <c r="G150" s="44"/>
      <c r="H150" s="41"/>
      <c r="I150" s="41"/>
      <c r="J150" s="41"/>
      <c r="K150" s="41"/>
      <c r="L150" s="41"/>
      <c r="M150" s="41"/>
      <c r="N150" s="41"/>
      <c r="O150" s="298"/>
      <c r="P150" s="41"/>
      <c r="Q150" s="41"/>
      <c r="R150" s="41"/>
      <c r="S150" s="311">
        <f t="shared" si="25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22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26"/>
        <v>0</v>
      </c>
      <c r="AT150" s="320">
        <f t="shared" si="27"/>
        <v>0</v>
      </c>
      <c r="AU150" s="320">
        <f t="shared" si="28"/>
        <v>0</v>
      </c>
      <c r="AV150" s="86"/>
      <c r="AW150" s="334"/>
      <c r="AX150" s="334"/>
      <c r="AY150" s="334"/>
      <c r="AZ150" s="334"/>
      <c r="BA150" s="320">
        <f t="shared" si="29"/>
        <v>0</v>
      </c>
      <c r="BB150" s="336"/>
      <c r="BC150" s="310" t="str">
        <f t="shared" si="30"/>
        <v>正确</v>
      </c>
    </row>
    <row r="151" s="1" customFormat="1" ht="33" customHeight="1" spans="1:55">
      <c r="A151" s="289">
        <f t="shared" si="23"/>
        <v>147</v>
      </c>
      <c r="B151" s="194"/>
      <c r="C151" s="49"/>
      <c r="D151" s="50"/>
      <c r="E151" s="286"/>
      <c r="F151" s="269">
        <f t="shared" si="24"/>
        <v>31</v>
      </c>
      <c r="G151" s="44"/>
      <c r="H151" s="41"/>
      <c r="I151" s="41"/>
      <c r="J151" s="41"/>
      <c r="K151" s="41"/>
      <c r="L151" s="41"/>
      <c r="M151" s="41"/>
      <c r="N151" s="41"/>
      <c r="O151" s="298"/>
      <c r="P151" s="41"/>
      <c r="Q151" s="41"/>
      <c r="R151" s="41"/>
      <c r="S151" s="311">
        <f t="shared" si="25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22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26"/>
        <v>0</v>
      </c>
      <c r="AT151" s="320">
        <f t="shared" si="27"/>
        <v>0</v>
      </c>
      <c r="AU151" s="320">
        <f t="shared" si="28"/>
        <v>0</v>
      </c>
      <c r="AV151" s="86"/>
      <c r="AW151" s="334"/>
      <c r="AX151" s="334"/>
      <c r="AY151" s="334"/>
      <c r="AZ151" s="334"/>
      <c r="BA151" s="320">
        <f t="shared" si="29"/>
        <v>0</v>
      </c>
      <c r="BB151" s="336"/>
      <c r="BC151" s="310" t="str">
        <f t="shared" si="30"/>
        <v>正确</v>
      </c>
    </row>
    <row r="152" s="1" customFormat="1" ht="33" customHeight="1" spans="1:55">
      <c r="A152" s="289">
        <f t="shared" si="23"/>
        <v>148</v>
      </c>
      <c r="B152" s="194"/>
      <c r="C152" s="49"/>
      <c r="D152" s="50"/>
      <c r="E152" s="286"/>
      <c r="F152" s="269">
        <f t="shared" si="24"/>
        <v>31</v>
      </c>
      <c r="G152" s="44"/>
      <c r="H152" s="41"/>
      <c r="I152" s="41"/>
      <c r="J152" s="41"/>
      <c r="K152" s="41"/>
      <c r="L152" s="41"/>
      <c r="M152" s="41"/>
      <c r="N152" s="41"/>
      <c r="O152" s="298"/>
      <c r="P152" s="41"/>
      <c r="Q152" s="41"/>
      <c r="R152" s="41"/>
      <c r="S152" s="311">
        <f t="shared" si="25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22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26"/>
        <v>0</v>
      </c>
      <c r="AT152" s="320">
        <f t="shared" si="27"/>
        <v>0</v>
      </c>
      <c r="AU152" s="320">
        <f t="shared" si="28"/>
        <v>0</v>
      </c>
      <c r="AV152" s="86"/>
      <c r="AW152" s="334"/>
      <c r="AX152" s="334"/>
      <c r="AY152" s="334"/>
      <c r="AZ152" s="334"/>
      <c r="BA152" s="320">
        <f t="shared" si="29"/>
        <v>0</v>
      </c>
      <c r="BB152" s="336"/>
      <c r="BC152" s="310" t="str">
        <f t="shared" si="30"/>
        <v>正确</v>
      </c>
    </row>
    <row r="153" s="1" customFormat="1" ht="33" customHeight="1" spans="1:55">
      <c r="A153" s="289">
        <f t="shared" si="23"/>
        <v>149</v>
      </c>
      <c r="B153" s="194"/>
      <c r="C153" s="49"/>
      <c r="D153" s="50"/>
      <c r="E153" s="286"/>
      <c r="F153" s="269">
        <f t="shared" si="24"/>
        <v>31</v>
      </c>
      <c r="G153" s="44"/>
      <c r="H153" s="41"/>
      <c r="I153" s="41"/>
      <c r="J153" s="41"/>
      <c r="K153" s="41"/>
      <c r="L153" s="41"/>
      <c r="M153" s="41"/>
      <c r="N153" s="41"/>
      <c r="O153" s="298"/>
      <c r="P153" s="41"/>
      <c r="Q153" s="41"/>
      <c r="R153" s="41"/>
      <c r="S153" s="311">
        <f t="shared" si="25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22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26"/>
        <v>0</v>
      </c>
      <c r="AT153" s="320">
        <f t="shared" si="27"/>
        <v>0</v>
      </c>
      <c r="AU153" s="320">
        <f t="shared" si="28"/>
        <v>0</v>
      </c>
      <c r="AV153" s="86"/>
      <c r="AW153" s="334"/>
      <c r="AX153" s="334"/>
      <c r="AY153" s="334"/>
      <c r="AZ153" s="334"/>
      <c r="BA153" s="320">
        <f t="shared" si="29"/>
        <v>0</v>
      </c>
      <c r="BB153" s="336"/>
      <c r="BC153" s="310" t="str">
        <f t="shared" si="30"/>
        <v>正确</v>
      </c>
    </row>
    <row r="154" s="1" customFormat="1" ht="33" customHeight="1" spans="1:55">
      <c r="A154" s="289">
        <f t="shared" si="23"/>
        <v>150</v>
      </c>
      <c r="B154" s="194"/>
      <c r="C154" s="49"/>
      <c r="D154" s="50"/>
      <c r="E154" s="286"/>
      <c r="F154" s="269">
        <f t="shared" si="24"/>
        <v>31</v>
      </c>
      <c r="G154" s="44"/>
      <c r="H154" s="41"/>
      <c r="I154" s="41"/>
      <c r="J154" s="41"/>
      <c r="K154" s="41"/>
      <c r="L154" s="41"/>
      <c r="M154" s="41"/>
      <c r="N154" s="41"/>
      <c r="O154" s="298"/>
      <c r="P154" s="41"/>
      <c r="Q154" s="41"/>
      <c r="R154" s="41"/>
      <c r="S154" s="311">
        <f t="shared" si="25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22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26"/>
        <v>0</v>
      </c>
      <c r="AT154" s="320">
        <f t="shared" si="27"/>
        <v>0</v>
      </c>
      <c r="AU154" s="320">
        <f t="shared" si="28"/>
        <v>0</v>
      </c>
      <c r="AV154" s="86"/>
      <c r="AW154" s="334"/>
      <c r="AX154" s="334"/>
      <c r="AY154" s="334"/>
      <c r="AZ154" s="334"/>
      <c r="BA154" s="320">
        <f t="shared" si="29"/>
        <v>0</v>
      </c>
      <c r="BB154" s="336"/>
      <c r="BC154" s="310" t="str">
        <f t="shared" si="30"/>
        <v>正确</v>
      </c>
    </row>
    <row r="155" s="1" customFormat="1" ht="33" customHeight="1" spans="1:55">
      <c r="A155" s="289">
        <f t="shared" si="23"/>
        <v>151</v>
      </c>
      <c r="B155" s="194"/>
      <c r="C155" s="49"/>
      <c r="D155" s="50"/>
      <c r="E155" s="286"/>
      <c r="F155" s="269">
        <f t="shared" si="24"/>
        <v>31</v>
      </c>
      <c r="G155" s="44"/>
      <c r="H155" s="41"/>
      <c r="I155" s="41"/>
      <c r="J155" s="41"/>
      <c r="K155" s="41"/>
      <c r="L155" s="41"/>
      <c r="M155" s="41"/>
      <c r="N155" s="41"/>
      <c r="O155" s="298"/>
      <c r="P155" s="41"/>
      <c r="Q155" s="41"/>
      <c r="R155" s="41"/>
      <c r="S155" s="311">
        <f t="shared" si="25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22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26"/>
        <v>0</v>
      </c>
      <c r="AT155" s="320">
        <f t="shared" si="27"/>
        <v>0</v>
      </c>
      <c r="AU155" s="320">
        <f t="shared" si="28"/>
        <v>0</v>
      </c>
      <c r="AV155" s="86"/>
      <c r="AW155" s="334"/>
      <c r="AX155" s="334"/>
      <c r="AY155" s="334"/>
      <c r="AZ155" s="334"/>
      <c r="BA155" s="320">
        <f t="shared" si="29"/>
        <v>0</v>
      </c>
      <c r="BB155" s="336"/>
      <c r="BC155" s="310" t="str">
        <f t="shared" si="30"/>
        <v>正确</v>
      </c>
    </row>
    <row r="156" s="1" customFormat="1" ht="33" customHeight="1" spans="1:55">
      <c r="A156" s="289">
        <f t="shared" si="23"/>
        <v>152</v>
      </c>
      <c r="B156" s="194"/>
      <c r="C156" s="49"/>
      <c r="D156" s="50"/>
      <c r="E156" s="286"/>
      <c r="F156" s="269">
        <f t="shared" si="24"/>
        <v>31</v>
      </c>
      <c r="G156" s="44"/>
      <c r="H156" s="41"/>
      <c r="I156" s="41"/>
      <c r="J156" s="41"/>
      <c r="K156" s="41"/>
      <c r="L156" s="41"/>
      <c r="M156" s="41"/>
      <c r="N156" s="41"/>
      <c r="O156" s="298"/>
      <c r="P156" s="41"/>
      <c r="Q156" s="41"/>
      <c r="R156" s="41"/>
      <c r="S156" s="311">
        <f t="shared" si="25"/>
        <v>0</v>
      </c>
      <c r="T156" s="74"/>
      <c r="U156" s="313"/>
      <c r="V156" s="71"/>
      <c r="W156" s="72"/>
      <c r="X156" s="72"/>
      <c r="Y156" s="72"/>
      <c r="Z156" s="72"/>
      <c r="AA156" s="72"/>
      <c r="AB156" s="78"/>
      <c r="AC156" s="320">
        <f t="shared" si="22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31">
        <f t="shared" si="26"/>
        <v>0</v>
      </c>
      <c r="AT156" s="320">
        <f t="shared" si="27"/>
        <v>0</v>
      </c>
      <c r="AU156" s="320">
        <f t="shared" si="28"/>
        <v>0</v>
      </c>
      <c r="AV156" s="86"/>
      <c r="AW156" s="334"/>
      <c r="AX156" s="334"/>
      <c r="AY156" s="334"/>
      <c r="AZ156" s="334"/>
      <c r="BA156" s="320">
        <f t="shared" si="29"/>
        <v>0</v>
      </c>
      <c r="BB156" s="336"/>
      <c r="BC156" s="310" t="str">
        <f t="shared" si="30"/>
        <v>正确</v>
      </c>
    </row>
    <row r="157" s="1" customFormat="1" ht="33" customHeight="1" spans="1:55">
      <c r="A157" s="289">
        <f t="shared" si="23"/>
        <v>153</v>
      </c>
      <c r="B157" s="194"/>
      <c r="C157" s="49"/>
      <c r="D157" s="50"/>
      <c r="E157" s="286"/>
      <c r="F157" s="269">
        <f t="shared" si="24"/>
        <v>31</v>
      </c>
      <c r="G157" s="44"/>
      <c r="H157" s="41"/>
      <c r="I157" s="41"/>
      <c r="J157" s="41"/>
      <c r="K157" s="41"/>
      <c r="L157" s="41"/>
      <c r="M157" s="41"/>
      <c r="N157" s="41"/>
      <c r="O157" s="298"/>
      <c r="P157" s="41"/>
      <c r="Q157" s="41"/>
      <c r="R157" s="41"/>
      <c r="S157" s="311">
        <f t="shared" si="25"/>
        <v>0</v>
      </c>
      <c r="T157" s="74"/>
      <c r="U157" s="313"/>
      <c r="V157" s="71"/>
      <c r="W157" s="72"/>
      <c r="X157" s="72"/>
      <c r="Y157" s="72"/>
      <c r="Z157" s="72"/>
      <c r="AA157" s="72"/>
      <c r="AB157" s="78"/>
      <c r="AC157" s="320">
        <f t="shared" si="22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331">
        <f t="shared" si="26"/>
        <v>0</v>
      </c>
      <c r="AT157" s="320">
        <f t="shared" si="27"/>
        <v>0</v>
      </c>
      <c r="AU157" s="320">
        <f t="shared" si="28"/>
        <v>0</v>
      </c>
      <c r="AV157" s="86"/>
      <c r="AW157" s="334"/>
      <c r="AX157" s="334"/>
      <c r="AY157" s="334"/>
      <c r="AZ157" s="334"/>
      <c r="BA157" s="320">
        <f t="shared" si="29"/>
        <v>0</v>
      </c>
      <c r="BB157" s="336"/>
      <c r="BC157" s="310" t="str">
        <f t="shared" si="30"/>
        <v>正确</v>
      </c>
    </row>
    <row r="158" s="1" customFormat="1" ht="33" customHeight="1" spans="1:55">
      <c r="A158" s="289">
        <f t="shared" si="23"/>
        <v>154</v>
      </c>
      <c r="B158" s="194"/>
      <c r="C158" s="49"/>
      <c r="D158" s="50"/>
      <c r="E158" s="286"/>
      <c r="F158" s="269">
        <f t="shared" si="24"/>
        <v>31</v>
      </c>
      <c r="G158" s="44"/>
      <c r="H158" s="41"/>
      <c r="I158" s="41"/>
      <c r="J158" s="41"/>
      <c r="K158" s="41"/>
      <c r="L158" s="41"/>
      <c r="M158" s="41"/>
      <c r="N158" s="41"/>
      <c r="O158" s="298"/>
      <c r="P158" s="41"/>
      <c r="Q158" s="41"/>
      <c r="R158" s="41"/>
      <c r="S158" s="311">
        <f t="shared" si="25"/>
        <v>0</v>
      </c>
      <c r="T158" s="74"/>
      <c r="U158" s="313"/>
      <c r="V158" s="71"/>
      <c r="W158" s="72"/>
      <c r="X158" s="72"/>
      <c r="Y158" s="72"/>
      <c r="Z158" s="72"/>
      <c r="AA158" s="72"/>
      <c r="AB158" s="78"/>
      <c r="AC158" s="320">
        <f t="shared" si="22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331">
        <f t="shared" si="26"/>
        <v>0</v>
      </c>
      <c r="AT158" s="320">
        <f t="shared" si="27"/>
        <v>0</v>
      </c>
      <c r="AU158" s="320">
        <f t="shared" si="28"/>
        <v>0</v>
      </c>
      <c r="AV158" s="86"/>
      <c r="AW158" s="334"/>
      <c r="AX158" s="334"/>
      <c r="AY158" s="334"/>
      <c r="AZ158" s="334"/>
      <c r="BA158" s="320">
        <f t="shared" si="29"/>
        <v>0</v>
      </c>
      <c r="BB158" s="336"/>
      <c r="BC158" s="310" t="str">
        <f t="shared" si="30"/>
        <v>正确</v>
      </c>
    </row>
    <row r="159" s="1" customFormat="1" ht="33" customHeight="1" spans="1:55">
      <c r="A159" s="289">
        <f t="shared" si="23"/>
        <v>155</v>
      </c>
      <c r="B159" s="194"/>
      <c r="C159" s="49"/>
      <c r="D159" s="50"/>
      <c r="E159" s="286"/>
      <c r="F159" s="269">
        <f t="shared" si="24"/>
        <v>31</v>
      </c>
      <c r="G159" s="44"/>
      <c r="H159" s="41"/>
      <c r="I159" s="41"/>
      <c r="J159" s="41"/>
      <c r="K159" s="41"/>
      <c r="L159" s="41"/>
      <c r="M159" s="41"/>
      <c r="N159" s="41"/>
      <c r="O159" s="298"/>
      <c r="P159" s="41"/>
      <c r="Q159" s="41"/>
      <c r="R159" s="41"/>
      <c r="S159" s="311">
        <f t="shared" si="25"/>
        <v>0</v>
      </c>
      <c r="T159" s="74"/>
      <c r="U159" s="313"/>
      <c r="V159" s="71"/>
      <c r="W159" s="72"/>
      <c r="X159" s="72"/>
      <c r="Y159" s="72"/>
      <c r="Z159" s="72"/>
      <c r="AA159" s="72"/>
      <c r="AB159" s="78"/>
      <c r="AC159" s="320">
        <f t="shared" si="22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331">
        <f t="shared" si="26"/>
        <v>0</v>
      </c>
      <c r="AT159" s="320">
        <f t="shared" si="27"/>
        <v>0</v>
      </c>
      <c r="AU159" s="320">
        <f t="shared" si="28"/>
        <v>0</v>
      </c>
      <c r="AV159" s="86"/>
      <c r="AW159" s="334"/>
      <c r="AX159" s="334"/>
      <c r="AY159" s="334"/>
      <c r="AZ159" s="334"/>
      <c r="BA159" s="320">
        <f t="shared" si="29"/>
        <v>0</v>
      </c>
      <c r="BB159" s="336"/>
      <c r="BC159" s="310" t="str">
        <f t="shared" si="30"/>
        <v>正确</v>
      </c>
    </row>
    <row r="160" s="1" customFormat="1" ht="33" customHeight="1" spans="1:55">
      <c r="A160" s="289">
        <f t="shared" si="23"/>
        <v>156</v>
      </c>
      <c r="B160" s="194"/>
      <c r="C160" s="49"/>
      <c r="D160" s="50"/>
      <c r="E160" s="286"/>
      <c r="F160" s="269">
        <f t="shared" si="24"/>
        <v>31</v>
      </c>
      <c r="G160" s="44"/>
      <c r="H160" s="41"/>
      <c r="I160" s="41"/>
      <c r="J160" s="41"/>
      <c r="K160" s="41"/>
      <c r="L160" s="41"/>
      <c r="M160" s="41"/>
      <c r="N160" s="41"/>
      <c r="O160" s="298"/>
      <c r="P160" s="41"/>
      <c r="Q160" s="41"/>
      <c r="R160" s="41"/>
      <c r="S160" s="311">
        <f t="shared" si="25"/>
        <v>0</v>
      </c>
      <c r="T160" s="74"/>
      <c r="U160" s="313"/>
      <c r="V160" s="71"/>
      <c r="W160" s="72"/>
      <c r="X160" s="72"/>
      <c r="Y160" s="72"/>
      <c r="Z160" s="72"/>
      <c r="AA160" s="72"/>
      <c r="AB160" s="78"/>
      <c r="AC160" s="320">
        <f t="shared" si="22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331">
        <f t="shared" si="26"/>
        <v>0</v>
      </c>
      <c r="AT160" s="320">
        <f t="shared" si="27"/>
        <v>0</v>
      </c>
      <c r="AU160" s="320">
        <f t="shared" si="28"/>
        <v>0</v>
      </c>
      <c r="AV160" s="86"/>
      <c r="AW160" s="334"/>
      <c r="AX160" s="334"/>
      <c r="AY160" s="334"/>
      <c r="AZ160" s="334"/>
      <c r="BA160" s="320">
        <f t="shared" si="29"/>
        <v>0</v>
      </c>
      <c r="BB160" s="336"/>
      <c r="BC160" s="310" t="str">
        <f t="shared" si="30"/>
        <v>正确</v>
      </c>
    </row>
  </sheetData>
  <sheetProtection algorithmName="SHA-512" hashValue="7AhntmqbC6jupJ2YsM848VXYDRyPQsgm1VHXdVNaKkQLjC+2qH5vq2bioVSh0OxQIaFMGsy8ya/faXgKV3ndgA==" saltValue="0T/2H4uon4mcuWwJ4qXOCg==" spinCount="100000" sheet="1" formatCells="0" formatRows="0" deleteRows="0" autoFilter="0" objects="1"/>
  <autoFilter xmlns:etc="http://www.wps.cn/officeDocument/2017/etCustomData" ref="A4:BD160" etc:filterBottomFollowUsedRange="0">
    <extLst/>
  </autoFilter>
  <mergeCells count="2">
    <mergeCell ref="A1:BA1"/>
    <mergeCell ref="A4:E4"/>
  </mergeCells>
  <conditionalFormatting sqref="B72">
    <cfRule type="duplicateValues" dxfId="0" priority="5"/>
  </conditionalFormatting>
  <conditionalFormatting sqref="B73">
    <cfRule type="duplicateValues" dxfId="0" priority="4"/>
  </conditionalFormatting>
  <conditionalFormatting sqref="B76">
    <cfRule type="duplicateValues" dxfId="0" priority="10"/>
  </conditionalFormatting>
  <conditionalFormatting sqref="C76">
    <cfRule type="duplicateValues" dxfId="0" priority="9"/>
  </conditionalFormatting>
  <conditionalFormatting sqref="B37:B40">
    <cfRule type="duplicateValues" dxfId="0" priority="7"/>
  </conditionalFormatting>
  <conditionalFormatting sqref="B59:B67">
    <cfRule type="duplicateValues" dxfId="0" priority="8"/>
  </conditionalFormatting>
  <conditionalFormatting sqref="B77:B160">
    <cfRule type="duplicateValues" dxfId="0" priority="12"/>
  </conditionalFormatting>
  <conditionalFormatting sqref="C77:C160">
    <cfRule type="duplicateValues" dxfId="0" priority="11"/>
  </conditionalFormatting>
  <conditionalFormatting sqref="C59 C66:C75">
    <cfRule type="duplicateValues" dxfId="0" priority="3"/>
  </conditionalFormatting>
  <conditionalFormatting sqref="B68:B71 B74:B75">
    <cfRule type="duplicateValues" dxfId="0" priority="6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0"/>
  <sheetViews>
    <sheetView zoomScale="80" zoomScaleNormal="80" workbookViewId="0">
      <pane xSplit="7" ySplit="4" topLeftCell="H5" activePane="bottomRight" state="frozen"/>
      <selection/>
      <selection pane="topRight"/>
      <selection pane="bottomLeft"/>
      <selection pane="bottomRight" activeCell="T71" sqref="T71"/>
    </sheetView>
  </sheetViews>
  <sheetFormatPr defaultColWidth="12.7583333333333" defaultRowHeight="62" customHeight="1"/>
  <cols>
    <col min="1" max="1" width="8.5" style="248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10.8" style="249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7.5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customHeight="1" spans="1:56">
      <c r="A1" s="13" t="s">
        <v>787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292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87"/>
      <c r="BC1" s="11"/>
      <c r="BD1" s="15"/>
    </row>
    <row r="2" s="2" customFormat="1" customHeight="1" spans="1:56">
      <c r="A2" s="251" t="s">
        <v>1</v>
      </c>
      <c r="B2" s="252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9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253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325" t="s">
        <v>9</v>
      </c>
      <c r="AS2" s="251" t="s">
        <v>10</v>
      </c>
      <c r="AT2" s="251" t="s">
        <v>10</v>
      </c>
      <c r="AU2" s="251" t="s">
        <v>11</v>
      </c>
      <c r="AV2" s="253" t="s">
        <v>12</v>
      </c>
      <c r="AW2" s="253" t="s">
        <v>12</v>
      </c>
      <c r="AX2" s="253" t="s">
        <v>12</v>
      </c>
      <c r="AY2" s="253" t="s">
        <v>13</v>
      </c>
      <c r="AZ2" s="253" t="s">
        <v>13</v>
      </c>
      <c r="BA2" s="251" t="s">
        <v>14</v>
      </c>
      <c r="BB2" s="253"/>
      <c r="BC2" s="88"/>
      <c r="BD2" s="251" t="s">
        <v>15</v>
      </c>
    </row>
    <row r="3" s="247" customFormat="1" customHeight="1" spans="1:56">
      <c r="A3" s="254" t="s">
        <v>16</v>
      </c>
      <c r="B3" s="255" t="s">
        <v>17</v>
      </c>
      <c r="C3" s="255" t="s">
        <v>18</v>
      </c>
      <c r="D3" s="256" t="s">
        <v>19</v>
      </c>
      <c r="E3" s="255" t="s">
        <v>20</v>
      </c>
      <c r="F3" s="25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95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7" t="s">
        <v>58</v>
      </c>
      <c r="AS3" s="328" t="s">
        <v>59</v>
      </c>
      <c r="AT3" s="328" t="s">
        <v>60</v>
      </c>
      <c r="AU3" s="329" t="s">
        <v>61</v>
      </c>
      <c r="AV3" s="330" t="s">
        <v>62</v>
      </c>
      <c r="AW3" s="330" t="s">
        <v>63</v>
      </c>
      <c r="AX3" s="330" t="s">
        <v>64</v>
      </c>
      <c r="AY3" s="327" t="s">
        <v>65</v>
      </c>
      <c r="AZ3" s="327" t="s">
        <v>66</v>
      </c>
      <c r="BA3" s="329" t="s">
        <v>67</v>
      </c>
      <c r="BB3" s="332" t="s">
        <v>68</v>
      </c>
      <c r="BC3" s="332" t="s">
        <v>69</v>
      </c>
      <c r="BD3" s="329" t="s">
        <v>70</v>
      </c>
    </row>
    <row r="4" s="97" customFormat="1" ht="34" customHeight="1" spans="1:56">
      <c r="A4" s="260" t="s">
        <v>71</v>
      </c>
      <c r="B4" s="260"/>
      <c r="C4" s="260"/>
      <c r="D4" s="260"/>
      <c r="E4" s="260"/>
      <c r="F4" s="261"/>
      <c r="G4" s="262"/>
      <c r="H4" s="263"/>
      <c r="I4" s="296"/>
      <c r="J4" s="296"/>
      <c r="K4" s="296"/>
      <c r="L4" s="296"/>
      <c r="M4" s="296"/>
      <c r="N4" s="296"/>
      <c r="O4" s="297"/>
      <c r="P4" s="296"/>
      <c r="Q4" s="296"/>
      <c r="R4" s="296"/>
      <c r="S4" s="296"/>
      <c r="T4" s="308"/>
      <c r="U4" s="309"/>
      <c r="V4" s="310">
        <f t="shared" ref="V4:BA4" si="0">SUBTOTAL(9,V5:V160)</f>
        <v>59703.2258064516</v>
      </c>
      <c r="W4" s="310">
        <f t="shared" si="0"/>
        <v>16900</v>
      </c>
      <c r="X4" s="310">
        <f t="shared" si="0"/>
        <v>11300</v>
      </c>
      <c r="Y4" s="310">
        <f t="shared" si="0"/>
        <v>7900</v>
      </c>
      <c r="Z4" s="310">
        <f t="shared" si="0"/>
        <v>5800</v>
      </c>
      <c r="AA4" s="310">
        <f t="shared" si="0"/>
        <v>5700</v>
      </c>
      <c r="AB4" s="310">
        <f t="shared" si="0"/>
        <v>5650</v>
      </c>
      <c r="AC4" s="310">
        <f t="shared" si="0"/>
        <v>0</v>
      </c>
      <c r="AD4" s="310">
        <f t="shared" si="0"/>
        <v>0</v>
      </c>
      <c r="AE4" s="310">
        <f t="shared" si="0"/>
        <v>0</v>
      </c>
      <c r="AF4" s="310">
        <f t="shared" si="0"/>
        <v>0</v>
      </c>
      <c r="AG4" s="310">
        <f t="shared" si="0"/>
        <v>0</v>
      </c>
      <c r="AH4" s="310">
        <f t="shared" si="0"/>
        <v>0</v>
      </c>
      <c r="AI4" s="310">
        <f t="shared" si="0"/>
        <v>600</v>
      </c>
      <c r="AJ4" s="310">
        <f t="shared" si="0"/>
        <v>0</v>
      </c>
      <c r="AK4" s="310">
        <f t="shared" si="0"/>
        <v>0</v>
      </c>
      <c r="AL4" s="310">
        <f t="shared" si="0"/>
        <v>0</v>
      </c>
      <c r="AM4" s="310">
        <f t="shared" si="0"/>
        <v>0</v>
      </c>
      <c r="AN4" s="310">
        <f t="shared" si="0"/>
        <v>0</v>
      </c>
      <c r="AO4" s="310">
        <f t="shared" si="0"/>
        <v>0</v>
      </c>
      <c r="AP4" s="310">
        <f t="shared" si="0"/>
        <v>0</v>
      </c>
      <c r="AQ4" s="310">
        <f t="shared" si="0"/>
        <v>50</v>
      </c>
      <c r="AR4" s="310">
        <f t="shared" si="0"/>
        <v>8623.79032258064</v>
      </c>
      <c r="AS4" s="310">
        <f t="shared" si="0"/>
        <v>0</v>
      </c>
      <c r="AT4" s="310">
        <f t="shared" si="0"/>
        <v>3783.87096774194</v>
      </c>
      <c r="AU4" s="310">
        <f t="shared" si="0"/>
        <v>101095.64</v>
      </c>
      <c r="AV4" s="310">
        <f t="shared" si="0"/>
        <v>1612.2</v>
      </c>
      <c r="AW4" s="310">
        <f t="shared" si="0"/>
        <v>0</v>
      </c>
      <c r="AX4" s="310">
        <f t="shared" si="0"/>
        <v>0</v>
      </c>
      <c r="AY4" s="310">
        <f t="shared" si="0"/>
        <v>0</v>
      </c>
      <c r="AZ4" s="310">
        <f t="shared" si="0"/>
        <v>0</v>
      </c>
      <c r="BA4" s="310">
        <f t="shared" si="0"/>
        <v>99483.44</v>
      </c>
      <c r="BB4" s="310"/>
      <c r="BC4" s="333"/>
      <c r="BD4" s="310"/>
    </row>
    <row r="5" s="1" customFormat="1" ht="49" customHeight="1" spans="1:56">
      <c r="A5" s="264">
        <f t="shared" ref="A5:A30" si="1">ROW()-4</f>
        <v>1</v>
      </c>
      <c r="B5" s="133" t="s">
        <v>788</v>
      </c>
      <c r="C5" s="265" t="s">
        <v>190</v>
      </c>
      <c r="D5" s="266">
        <v>45597</v>
      </c>
      <c r="E5" s="267" t="s">
        <v>78</v>
      </c>
      <c r="F5" s="268">
        <f t="shared" ref="F5:F30" si="2">IF($C$2-D5+1&lt;$E$2,$C$2-D5+1,$E$2)</f>
        <v>31</v>
      </c>
      <c r="G5" s="40" t="s">
        <v>79</v>
      </c>
      <c r="H5" s="41"/>
      <c r="I5" s="41"/>
      <c r="J5" s="41"/>
      <c r="K5" s="41"/>
      <c r="L5" s="41"/>
      <c r="M5" s="41"/>
      <c r="N5" s="41"/>
      <c r="O5" s="298">
        <v>8.5</v>
      </c>
      <c r="P5" s="41"/>
      <c r="Q5" s="41"/>
      <c r="R5" s="41"/>
      <c r="S5" s="311">
        <f t="shared" ref="S5:S30" si="3">P5+Q5-R5</f>
        <v>0</v>
      </c>
      <c r="T5" s="312" t="s">
        <v>789</v>
      </c>
      <c r="U5" s="313" t="s">
        <v>769</v>
      </c>
      <c r="V5" s="177">
        <v>1000</v>
      </c>
      <c r="W5" s="314">
        <v>500</v>
      </c>
      <c r="X5" s="314">
        <v>300</v>
      </c>
      <c r="Y5" s="314">
        <v>200</v>
      </c>
      <c r="Z5" s="314">
        <v>100</v>
      </c>
      <c r="AA5" s="314">
        <v>100</v>
      </c>
      <c r="AB5" s="314">
        <v>100</v>
      </c>
      <c r="AC5" s="320">
        <f t="shared" ref="AC5:AC30" si="4">IF(G5="是",30,0)</f>
        <v>0</v>
      </c>
      <c r="AD5" s="78"/>
      <c r="AE5" s="78"/>
      <c r="AF5" s="78"/>
      <c r="AG5" s="78"/>
      <c r="AH5" s="78"/>
      <c r="AI5" s="78"/>
      <c r="AJ5" s="74"/>
      <c r="AK5" s="78"/>
      <c r="AL5" s="78"/>
      <c r="AM5" s="78"/>
      <c r="AN5" s="78"/>
      <c r="AO5" s="78"/>
      <c r="AP5" s="78"/>
      <c r="AQ5" s="78"/>
      <c r="AR5" s="78">
        <f t="shared" ref="AR5:AR16" si="5">U5/31*O5*0.5</f>
        <v>315.322580645161</v>
      </c>
      <c r="AS5" s="331">
        <f t="shared" ref="AS5:AS30" si="6">IFERROR(U5/$E$2*2*H5+I5*2,0)</f>
        <v>0</v>
      </c>
      <c r="AT5" s="320">
        <f t="shared" ref="AT5:AT30" si="7">IFERROR(U5/$E$2*(J5+K5*0.2+L5+M5*0.5),0)</f>
        <v>0</v>
      </c>
      <c r="AU5" s="320">
        <f t="shared" ref="AU5:AU30" si="8">ROUND(SUM(V5:AP5)-SUM(AQ5:AT5),2)</f>
        <v>1984.68</v>
      </c>
      <c r="AV5" s="86">
        <f>VLOOKUP(B5,'[7]2025.08'!$B:$Q,16,0)</f>
        <v>537.4</v>
      </c>
      <c r="AW5" s="334"/>
      <c r="AX5" s="334"/>
      <c r="AY5" s="334"/>
      <c r="AZ5" s="334"/>
      <c r="BA5" s="320">
        <f t="shared" ref="BA5:BA30" si="9">ROUND(AU5-SUM(AV5:AZ5),2)</f>
        <v>1447.28</v>
      </c>
      <c r="BB5" s="93"/>
      <c r="BC5" s="74"/>
      <c r="BD5" s="310" t="str">
        <f t="shared" ref="BD5:BD30" si="10">IF(U5-SUM(V5:AB5)=0,"正确","错误")</f>
        <v>正确</v>
      </c>
    </row>
    <row r="6" s="1" customFormat="1" ht="30" customHeight="1" spans="1:56">
      <c r="A6" s="264">
        <f t="shared" si="1"/>
        <v>2</v>
      </c>
      <c r="B6" s="133" t="s">
        <v>790</v>
      </c>
      <c r="C6" s="265" t="s">
        <v>190</v>
      </c>
      <c r="D6" s="266">
        <v>45597</v>
      </c>
      <c r="E6" s="267" t="s">
        <v>78</v>
      </c>
      <c r="F6" s="269">
        <f t="shared" si="2"/>
        <v>31</v>
      </c>
      <c r="G6" s="40" t="s">
        <v>79</v>
      </c>
      <c r="H6" s="41"/>
      <c r="I6" s="41"/>
      <c r="J6" s="41"/>
      <c r="K6" s="41"/>
      <c r="L6" s="41"/>
      <c r="M6" s="41"/>
      <c r="N6" s="41"/>
      <c r="O6" s="299">
        <v>8.5</v>
      </c>
      <c r="P6" s="41"/>
      <c r="Q6" s="41"/>
      <c r="R6" s="41"/>
      <c r="S6" s="311">
        <f t="shared" si="3"/>
        <v>0</v>
      </c>
      <c r="T6" s="312" t="s">
        <v>789</v>
      </c>
      <c r="U6" s="313" t="s">
        <v>791</v>
      </c>
      <c r="V6" s="177">
        <v>1000</v>
      </c>
      <c r="W6" s="314">
        <v>500</v>
      </c>
      <c r="X6" s="314">
        <v>300</v>
      </c>
      <c r="Y6" s="314">
        <v>100</v>
      </c>
      <c r="Z6" s="314">
        <v>100</v>
      </c>
      <c r="AA6" s="314">
        <v>100</v>
      </c>
      <c r="AB6" s="314">
        <v>100</v>
      </c>
      <c r="AC6" s="320">
        <f t="shared" si="4"/>
        <v>0</v>
      </c>
      <c r="AD6" s="78"/>
      <c r="AE6" s="78"/>
      <c r="AF6" s="78"/>
      <c r="AG6" s="78"/>
      <c r="AH6" s="78"/>
      <c r="AI6" s="78"/>
      <c r="AJ6" s="74"/>
      <c r="AK6" s="78"/>
      <c r="AL6" s="78"/>
      <c r="AM6" s="78"/>
      <c r="AN6" s="78"/>
      <c r="AO6" s="78"/>
      <c r="AP6" s="78"/>
      <c r="AQ6" s="78">
        <v>20</v>
      </c>
      <c r="AR6" s="78">
        <f t="shared" si="5"/>
        <v>301.612903225806</v>
      </c>
      <c r="AS6" s="331">
        <f t="shared" si="6"/>
        <v>0</v>
      </c>
      <c r="AT6" s="320">
        <f t="shared" si="7"/>
        <v>0</v>
      </c>
      <c r="AU6" s="320">
        <f t="shared" si="8"/>
        <v>1878.39</v>
      </c>
      <c r="AV6" s="86">
        <f>VLOOKUP(B6,'[7]2025.08'!$B:$Q,16,0)</f>
        <v>537.4</v>
      </c>
      <c r="AW6" s="334"/>
      <c r="AX6" s="334"/>
      <c r="AY6" s="334"/>
      <c r="AZ6" s="334"/>
      <c r="BA6" s="320">
        <f t="shared" si="9"/>
        <v>1340.99</v>
      </c>
      <c r="BB6" s="93"/>
      <c r="BC6" s="74" t="s">
        <v>792</v>
      </c>
      <c r="BD6" s="310" t="str">
        <f t="shared" si="10"/>
        <v>正确</v>
      </c>
    </row>
    <row r="7" s="1" customFormat="1" ht="29" customHeight="1" spans="1:56">
      <c r="A7" s="264">
        <f t="shared" si="1"/>
        <v>3</v>
      </c>
      <c r="B7" s="133" t="s">
        <v>793</v>
      </c>
      <c r="C7" s="265" t="s">
        <v>190</v>
      </c>
      <c r="D7" s="266">
        <v>45597</v>
      </c>
      <c r="E7" s="267" t="s">
        <v>78</v>
      </c>
      <c r="F7" s="269">
        <f t="shared" si="2"/>
        <v>31</v>
      </c>
      <c r="G7" s="40" t="s">
        <v>79</v>
      </c>
      <c r="H7" s="41"/>
      <c r="I7" s="41"/>
      <c r="J7" s="41"/>
      <c r="K7" s="41"/>
      <c r="L7" s="41"/>
      <c r="M7" s="41"/>
      <c r="N7" s="41"/>
      <c r="O7" s="300">
        <v>8.5</v>
      </c>
      <c r="P7" s="41"/>
      <c r="Q7" s="41"/>
      <c r="R7" s="41"/>
      <c r="S7" s="311">
        <f t="shared" si="3"/>
        <v>0</v>
      </c>
      <c r="T7" s="312" t="s">
        <v>789</v>
      </c>
      <c r="U7" s="313" t="s">
        <v>760</v>
      </c>
      <c r="V7" s="177">
        <v>1000</v>
      </c>
      <c r="W7" s="314">
        <v>300</v>
      </c>
      <c r="X7" s="314">
        <v>200</v>
      </c>
      <c r="Y7" s="314">
        <v>100</v>
      </c>
      <c r="Z7" s="314">
        <v>100</v>
      </c>
      <c r="AA7" s="314">
        <v>100</v>
      </c>
      <c r="AB7" s="314">
        <v>100</v>
      </c>
      <c r="AC7" s="320">
        <f t="shared" si="4"/>
        <v>0</v>
      </c>
      <c r="AD7" s="78"/>
      <c r="AE7" s="78"/>
      <c r="AF7" s="78"/>
      <c r="AG7" s="78"/>
      <c r="AH7" s="78"/>
      <c r="AI7" s="78"/>
      <c r="AJ7" s="323"/>
      <c r="AK7" s="78"/>
      <c r="AL7" s="78"/>
      <c r="AM7" s="78"/>
      <c r="AN7" s="78"/>
      <c r="AO7" s="78"/>
      <c r="AP7" s="78"/>
      <c r="AQ7" s="78"/>
      <c r="AR7" s="78">
        <f t="shared" si="5"/>
        <v>260.483870967742</v>
      </c>
      <c r="AS7" s="331">
        <f t="shared" si="6"/>
        <v>0</v>
      </c>
      <c r="AT7" s="320">
        <f t="shared" si="7"/>
        <v>0</v>
      </c>
      <c r="AU7" s="320">
        <f t="shared" si="8"/>
        <v>1639.52</v>
      </c>
      <c r="AV7" s="86">
        <f>VLOOKUP(B7,'[7]2025.08'!$B:$Q,16,0)</f>
        <v>537.4</v>
      </c>
      <c r="AW7" s="334"/>
      <c r="AX7" s="334"/>
      <c r="AY7" s="334"/>
      <c r="AZ7" s="334"/>
      <c r="BA7" s="320">
        <f t="shared" si="9"/>
        <v>1102.12</v>
      </c>
      <c r="BB7" s="93"/>
      <c r="BC7" s="323"/>
      <c r="BD7" s="310" t="str">
        <f t="shared" si="10"/>
        <v>正确</v>
      </c>
    </row>
    <row r="8" s="1" customFormat="1" ht="30" customHeight="1" spans="1:56">
      <c r="A8" s="264">
        <f t="shared" si="1"/>
        <v>4</v>
      </c>
      <c r="B8" s="146" t="s">
        <v>794</v>
      </c>
      <c r="C8" s="265" t="s">
        <v>190</v>
      </c>
      <c r="D8" s="266">
        <v>45597</v>
      </c>
      <c r="E8" s="270" t="s">
        <v>78</v>
      </c>
      <c r="F8" s="269">
        <f t="shared" si="2"/>
        <v>31</v>
      </c>
      <c r="G8" s="40" t="s">
        <v>79</v>
      </c>
      <c r="H8" s="41"/>
      <c r="I8" s="41"/>
      <c r="J8" s="41"/>
      <c r="K8" s="41"/>
      <c r="L8" s="41"/>
      <c r="M8" s="41"/>
      <c r="N8" s="41"/>
      <c r="O8" s="301">
        <v>8.5</v>
      </c>
      <c r="P8" s="41"/>
      <c r="Q8" s="41"/>
      <c r="R8" s="41"/>
      <c r="S8" s="311">
        <f t="shared" si="3"/>
        <v>0</v>
      </c>
      <c r="T8" s="312" t="s">
        <v>789</v>
      </c>
      <c r="U8" s="313" t="s">
        <v>791</v>
      </c>
      <c r="V8" s="177">
        <v>1000</v>
      </c>
      <c r="W8" s="314">
        <v>500</v>
      </c>
      <c r="X8" s="314">
        <v>300</v>
      </c>
      <c r="Y8" s="314">
        <v>100</v>
      </c>
      <c r="Z8" s="314">
        <v>100</v>
      </c>
      <c r="AA8" s="314">
        <v>100</v>
      </c>
      <c r="AB8" s="314">
        <v>100</v>
      </c>
      <c r="AC8" s="320">
        <f t="shared" si="4"/>
        <v>0</v>
      </c>
      <c r="AD8" s="78"/>
      <c r="AE8" s="78"/>
      <c r="AF8" s="78"/>
      <c r="AG8" s="78"/>
      <c r="AH8" s="78"/>
      <c r="AI8" s="78"/>
      <c r="AJ8" s="74"/>
      <c r="AK8" s="78"/>
      <c r="AL8" s="78"/>
      <c r="AM8" s="78"/>
      <c r="AN8" s="78"/>
      <c r="AO8" s="78"/>
      <c r="AP8" s="78"/>
      <c r="AQ8" s="78"/>
      <c r="AR8" s="78">
        <f t="shared" si="5"/>
        <v>301.612903225806</v>
      </c>
      <c r="AS8" s="331">
        <f t="shared" si="6"/>
        <v>0</v>
      </c>
      <c r="AT8" s="320">
        <f t="shared" si="7"/>
        <v>0</v>
      </c>
      <c r="AU8" s="320">
        <f t="shared" si="8"/>
        <v>1898.39</v>
      </c>
      <c r="AV8" s="86"/>
      <c r="AW8" s="334"/>
      <c r="AX8" s="334"/>
      <c r="AY8" s="334"/>
      <c r="AZ8" s="334"/>
      <c r="BA8" s="320">
        <f t="shared" si="9"/>
        <v>1898.39</v>
      </c>
      <c r="BB8" s="93"/>
      <c r="BC8" s="74"/>
      <c r="BD8" s="310" t="str">
        <f t="shared" si="10"/>
        <v>正确</v>
      </c>
    </row>
    <row r="9" s="1" customFormat="1" ht="29" customHeight="1" spans="1:56">
      <c r="A9" s="264">
        <f t="shared" si="1"/>
        <v>5</v>
      </c>
      <c r="B9" s="271" t="s">
        <v>795</v>
      </c>
      <c r="C9" s="265" t="s">
        <v>190</v>
      </c>
      <c r="D9" s="272">
        <v>45597</v>
      </c>
      <c r="E9" s="273" t="s">
        <v>78</v>
      </c>
      <c r="F9" s="269">
        <f t="shared" si="2"/>
        <v>31</v>
      </c>
      <c r="G9" s="40" t="s">
        <v>79</v>
      </c>
      <c r="H9" s="41"/>
      <c r="I9" s="41"/>
      <c r="J9" s="41"/>
      <c r="L9" s="41"/>
      <c r="M9" s="41"/>
      <c r="N9" s="41"/>
      <c r="O9" s="301">
        <v>8.5</v>
      </c>
      <c r="P9" s="41"/>
      <c r="Q9" s="41"/>
      <c r="R9" s="41"/>
      <c r="S9" s="311">
        <f t="shared" si="3"/>
        <v>0</v>
      </c>
      <c r="T9" s="312" t="s">
        <v>789</v>
      </c>
      <c r="U9" s="313" t="s">
        <v>769</v>
      </c>
      <c r="V9" s="177">
        <v>1000</v>
      </c>
      <c r="W9" s="314">
        <v>500</v>
      </c>
      <c r="X9" s="314">
        <v>300</v>
      </c>
      <c r="Y9" s="314">
        <v>200</v>
      </c>
      <c r="Z9" s="314">
        <v>100</v>
      </c>
      <c r="AA9" s="314">
        <v>100</v>
      </c>
      <c r="AB9" s="314">
        <v>100</v>
      </c>
      <c r="AC9" s="320">
        <f t="shared" si="4"/>
        <v>0</v>
      </c>
      <c r="AD9" s="78"/>
      <c r="AE9" s="78"/>
      <c r="AF9" s="78"/>
      <c r="AG9" s="78"/>
      <c r="AH9" s="78"/>
      <c r="AI9" s="78"/>
      <c r="AJ9" s="74"/>
      <c r="AK9" s="78"/>
      <c r="AL9" s="78"/>
      <c r="AM9" s="78"/>
      <c r="AN9" s="78"/>
      <c r="AO9" s="78"/>
      <c r="AP9" s="78"/>
      <c r="AQ9" s="78"/>
      <c r="AR9" s="78">
        <f t="shared" si="5"/>
        <v>315.322580645161</v>
      </c>
      <c r="AS9" s="331">
        <f t="shared" si="6"/>
        <v>0</v>
      </c>
      <c r="AT9" s="320">
        <f t="shared" si="7"/>
        <v>0</v>
      </c>
      <c r="AU9" s="320">
        <f t="shared" si="8"/>
        <v>1984.68</v>
      </c>
      <c r="AV9" s="86"/>
      <c r="AW9" s="334"/>
      <c r="AX9" s="334"/>
      <c r="AY9" s="334"/>
      <c r="AZ9" s="334"/>
      <c r="BA9" s="320">
        <f t="shared" si="9"/>
        <v>1984.68</v>
      </c>
      <c r="BB9" s="93"/>
      <c r="BC9" s="74"/>
      <c r="BD9" s="310" t="str">
        <f t="shared" si="10"/>
        <v>正确</v>
      </c>
    </row>
    <row r="10" s="1" customFormat="1" ht="28" customHeight="1" spans="1:56">
      <c r="A10" s="264">
        <f t="shared" si="1"/>
        <v>6</v>
      </c>
      <c r="B10" s="271" t="s">
        <v>796</v>
      </c>
      <c r="C10" s="274" t="s">
        <v>221</v>
      </c>
      <c r="D10" s="272">
        <v>45597</v>
      </c>
      <c r="E10" s="273" t="s">
        <v>78</v>
      </c>
      <c r="F10" s="269">
        <f t="shared" si="2"/>
        <v>31</v>
      </c>
      <c r="G10" s="40" t="s">
        <v>79</v>
      </c>
      <c r="H10" s="41"/>
      <c r="I10" s="41"/>
      <c r="J10" s="41"/>
      <c r="K10" s="41"/>
      <c r="L10" s="41"/>
      <c r="M10" s="41"/>
      <c r="N10" s="41"/>
      <c r="O10" s="302">
        <v>8.5</v>
      </c>
      <c r="P10" s="41"/>
      <c r="Q10" s="41"/>
      <c r="R10" s="41"/>
      <c r="S10" s="311">
        <f t="shared" si="3"/>
        <v>0</v>
      </c>
      <c r="T10" s="312" t="s">
        <v>789</v>
      </c>
      <c r="U10" s="313" t="s">
        <v>797</v>
      </c>
      <c r="V10" s="177">
        <v>1000</v>
      </c>
      <c r="W10" s="314">
        <v>500</v>
      </c>
      <c r="X10" s="314">
        <v>300</v>
      </c>
      <c r="Y10" s="314">
        <v>200</v>
      </c>
      <c r="Z10" s="314">
        <v>100</v>
      </c>
      <c r="AA10" s="314">
        <v>100</v>
      </c>
      <c r="AB10" s="314">
        <v>50</v>
      </c>
      <c r="AC10" s="320">
        <f t="shared" si="4"/>
        <v>0</v>
      </c>
      <c r="AD10" s="78"/>
      <c r="AE10" s="78"/>
      <c r="AF10" s="78"/>
      <c r="AG10" s="78"/>
      <c r="AH10" s="78"/>
      <c r="AI10" s="78">
        <f>300+300</f>
        <v>600</v>
      </c>
      <c r="AJ10" s="74"/>
      <c r="AK10" s="78"/>
      <c r="AL10" s="78"/>
      <c r="AM10" s="78"/>
      <c r="AN10" s="78"/>
      <c r="AO10" s="78"/>
      <c r="AP10" s="78"/>
      <c r="AQ10" s="78"/>
      <c r="AR10" s="78">
        <f t="shared" si="5"/>
        <v>308.467741935484</v>
      </c>
      <c r="AS10" s="331">
        <f t="shared" si="6"/>
        <v>0</v>
      </c>
      <c r="AT10" s="320">
        <f t="shared" si="7"/>
        <v>0</v>
      </c>
      <c r="AU10" s="320">
        <f t="shared" si="8"/>
        <v>2541.53</v>
      </c>
      <c r="AV10" s="86"/>
      <c r="AW10" s="334"/>
      <c r="AX10" s="334"/>
      <c r="AY10" s="334"/>
      <c r="AZ10" s="334"/>
      <c r="BA10" s="320">
        <f t="shared" si="9"/>
        <v>2541.53</v>
      </c>
      <c r="BB10" s="93"/>
      <c r="BC10" s="74" t="s">
        <v>798</v>
      </c>
      <c r="BD10" s="310" t="str">
        <f t="shared" si="10"/>
        <v>正确</v>
      </c>
    </row>
    <row r="11" s="1" customFormat="1" ht="35" customHeight="1" spans="1:56">
      <c r="A11" s="264">
        <f t="shared" si="1"/>
        <v>7</v>
      </c>
      <c r="B11" s="275" t="s">
        <v>799</v>
      </c>
      <c r="C11" s="265" t="s">
        <v>190</v>
      </c>
      <c r="D11" s="266">
        <v>45597</v>
      </c>
      <c r="E11" s="270" t="s">
        <v>78</v>
      </c>
      <c r="F11" s="269">
        <f t="shared" si="2"/>
        <v>31</v>
      </c>
      <c r="G11" s="40" t="s">
        <v>79</v>
      </c>
      <c r="H11" s="41"/>
      <c r="I11" s="41"/>
      <c r="J11" s="41"/>
      <c r="K11" s="41"/>
      <c r="L11" s="41"/>
      <c r="M11" s="41"/>
      <c r="N11" s="41"/>
      <c r="O11" s="298">
        <v>8.5</v>
      </c>
      <c r="P11" s="41"/>
      <c r="Q11" s="41"/>
      <c r="R11" s="41"/>
      <c r="S11" s="311">
        <f t="shared" si="3"/>
        <v>0</v>
      </c>
      <c r="T11" s="312" t="s">
        <v>789</v>
      </c>
      <c r="U11" s="313" t="s">
        <v>800</v>
      </c>
      <c r="V11" s="177">
        <v>1000</v>
      </c>
      <c r="W11" s="314">
        <v>500</v>
      </c>
      <c r="X11" s="314">
        <v>300</v>
      </c>
      <c r="Y11" s="314">
        <v>200</v>
      </c>
      <c r="Z11" s="314">
        <v>200</v>
      </c>
      <c r="AA11" s="314">
        <v>100</v>
      </c>
      <c r="AB11" s="314">
        <v>100</v>
      </c>
      <c r="AC11" s="320">
        <f t="shared" si="4"/>
        <v>0</v>
      </c>
      <c r="AD11" s="78"/>
      <c r="AE11" s="78"/>
      <c r="AF11" s="78"/>
      <c r="AG11" s="78"/>
      <c r="AH11" s="78"/>
      <c r="AI11" s="78"/>
      <c r="AJ11" s="74"/>
      <c r="AK11" s="78"/>
      <c r="AL11" s="78"/>
      <c r="AM11" s="78"/>
      <c r="AN11" s="78"/>
      <c r="AO11" s="78"/>
      <c r="AP11" s="78"/>
      <c r="AQ11" s="78">
        <v>20</v>
      </c>
      <c r="AR11" s="78">
        <f t="shared" si="5"/>
        <v>329.032258064516</v>
      </c>
      <c r="AS11" s="331">
        <f t="shared" si="6"/>
        <v>0</v>
      </c>
      <c r="AT11" s="320">
        <f t="shared" si="7"/>
        <v>0</v>
      </c>
      <c r="AU11" s="320">
        <f t="shared" si="8"/>
        <v>2050.97</v>
      </c>
      <c r="AV11" s="86"/>
      <c r="AW11" s="334"/>
      <c r="AX11" s="334"/>
      <c r="AY11" s="334"/>
      <c r="AZ11" s="334"/>
      <c r="BA11" s="320">
        <f t="shared" si="9"/>
        <v>2050.97</v>
      </c>
      <c r="BB11" s="93"/>
      <c r="BC11" s="74" t="s">
        <v>801</v>
      </c>
      <c r="BD11" s="310" t="str">
        <f t="shared" si="10"/>
        <v>正确</v>
      </c>
    </row>
    <row r="12" s="1" customFormat="1" ht="33" customHeight="1" spans="1:56">
      <c r="A12" s="264">
        <f t="shared" si="1"/>
        <v>8</v>
      </c>
      <c r="B12" s="275" t="s">
        <v>802</v>
      </c>
      <c r="C12" s="265" t="s">
        <v>699</v>
      </c>
      <c r="D12" s="266">
        <v>45597</v>
      </c>
      <c r="E12" s="270" t="s">
        <v>78</v>
      </c>
      <c r="F12" s="269">
        <f t="shared" si="2"/>
        <v>31</v>
      </c>
      <c r="G12" s="40" t="s">
        <v>79</v>
      </c>
      <c r="H12" s="41"/>
      <c r="I12" s="41"/>
      <c r="J12" s="41"/>
      <c r="K12" s="41"/>
      <c r="L12" s="41"/>
      <c r="M12" s="41"/>
      <c r="N12" s="41"/>
      <c r="O12" s="298"/>
      <c r="P12" s="41"/>
      <c r="Q12" s="41"/>
      <c r="R12" s="41"/>
      <c r="S12" s="311">
        <f t="shared" si="3"/>
        <v>0</v>
      </c>
      <c r="T12" s="312"/>
      <c r="U12" s="313" t="s">
        <v>803</v>
      </c>
      <c r="V12" s="177">
        <v>900</v>
      </c>
      <c r="W12" s="314">
        <v>200</v>
      </c>
      <c r="X12" s="314">
        <v>100</v>
      </c>
      <c r="Y12" s="314">
        <v>100</v>
      </c>
      <c r="Z12" s="314">
        <v>100</v>
      </c>
      <c r="AA12" s="314">
        <v>100</v>
      </c>
      <c r="AB12" s="314">
        <v>100</v>
      </c>
      <c r="AC12" s="320">
        <f t="shared" si="4"/>
        <v>0</v>
      </c>
      <c r="AD12" s="78"/>
      <c r="AE12" s="78"/>
      <c r="AF12" s="78"/>
      <c r="AG12" s="78"/>
      <c r="AH12" s="78"/>
      <c r="AI12" s="78"/>
      <c r="AJ12" s="74"/>
      <c r="AK12" s="78"/>
      <c r="AL12" s="78"/>
      <c r="AM12" s="78"/>
      <c r="AN12" s="78"/>
      <c r="AO12" s="78"/>
      <c r="AP12" s="78"/>
      <c r="AQ12" s="78"/>
      <c r="AR12" s="78">
        <f t="shared" si="5"/>
        <v>0</v>
      </c>
      <c r="AS12" s="331">
        <f t="shared" si="6"/>
        <v>0</v>
      </c>
      <c r="AT12" s="320">
        <f t="shared" si="7"/>
        <v>0</v>
      </c>
      <c r="AU12" s="320">
        <f t="shared" si="8"/>
        <v>1600</v>
      </c>
      <c r="AV12" s="86"/>
      <c r="AW12" s="334"/>
      <c r="AX12" s="334"/>
      <c r="AY12" s="334"/>
      <c r="AZ12" s="334"/>
      <c r="BA12" s="320">
        <f t="shared" si="9"/>
        <v>1600</v>
      </c>
      <c r="BB12" s="93"/>
      <c r="BC12" s="74"/>
      <c r="BD12" s="310" t="str">
        <f t="shared" si="10"/>
        <v>正确</v>
      </c>
    </row>
    <row r="13" s="1" customFormat="1" ht="33" customHeight="1" spans="1:56">
      <c r="A13" s="264">
        <f t="shared" si="1"/>
        <v>9</v>
      </c>
      <c r="B13" s="275" t="s">
        <v>804</v>
      </c>
      <c r="C13" s="265" t="s">
        <v>699</v>
      </c>
      <c r="D13" s="266">
        <v>45597</v>
      </c>
      <c r="E13" s="270" t="s">
        <v>78</v>
      </c>
      <c r="F13" s="269">
        <f t="shared" si="2"/>
        <v>31</v>
      </c>
      <c r="G13" s="40" t="s">
        <v>79</v>
      </c>
      <c r="H13" s="41"/>
      <c r="I13" s="41"/>
      <c r="J13" s="41"/>
      <c r="K13" s="41"/>
      <c r="L13" s="41"/>
      <c r="M13" s="41"/>
      <c r="N13" s="41"/>
      <c r="O13" s="298"/>
      <c r="P13" s="41"/>
      <c r="Q13" s="41"/>
      <c r="R13" s="41"/>
      <c r="S13" s="311">
        <f t="shared" si="3"/>
        <v>0</v>
      </c>
      <c r="T13" s="312"/>
      <c r="U13" s="313" t="s">
        <v>803</v>
      </c>
      <c r="V13" s="177">
        <v>900</v>
      </c>
      <c r="W13" s="314">
        <v>200</v>
      </c>
      <c r="X13" s="314">
        <v>100</v>
      </c>
      <c r="Y13" s="314">
        <v>100</v>
      </c>
      <c r="Z13" s="314">
        <v>100</v>
      </c>
      <c r="AA13" s="314">
        <v>100</v>
      </c>
      <c r="AB13" s="314">
        <v>100</v>
      </c>
      <c r="AC13" s="320">
        <f t="shared" si="4"/>
        <v>0</v>
      </c>
      <c r="AD13" s="78"/>
      <c r="AE13" s="78"/>
      <c r="AF13" s="78"/>
      <c r="AG13" s="78"/>
      <c r="AH13" s="78"/>
      <c r="AI13" s="78"/>
      <c r="AJ13" s="74"/>
      <c r="AK13" s="78"/>
      <c r="AL13" s="78"/>
      <c r="AM13" s="78"/>
      <c r="AN13" s="78"/>
      <c r="AO13" s="78"/>
      <c r="AP13" s="78"/>
      <c r="AQ13" s="78"/>
      <c r="AR13" s="78">
        <f t="shared" si="5"/>
        <v>0</v>
      </c>
      <c r="AS13" s="331">
        <f t="shared" si="6"/>
        <v>0</v>
      </c>
      <c r="AT13" s="320">
        <f t="shared" si="7"/>
        <v>0</v>
      </c>
      <c r="AU13" s="320">
        <f t="shared" si="8"/>
        <v>1600</v>
      </c>
      <c r="AV13" s="86"/>
      <c r="AW13" s="334"/>
      <c r="AX13" s="334"/>
      <c r="AY13" s="334"/>
      <c r="AZ13" s="334"/>
      <c r="BA13" s="320">
        <f t="shared" si="9"/>
        <v>1600</v>
      </c>
      <c r="BB13" s="93"/>
      <c r="BC13" s="74"/>
      <c r="BD13" s="310" t="str">
        <f t="shared" si="10"/>
        <v>正确</v>
      </c>
    </row>
    <row r="14" s="1" customFormat="1" ht="33" customHeight="1" spans="1:56">
      <c r="A14" s="264">
        <f t="shared" si="1"/>
        <v>10</v>
      </c>
      <c r="B14" s="275" t="s">
        <v>805</v>
      </c>
      <c r="C14" s="265" t="s">
        <v>699</v>
      </c>
      <c r="D14" s="266">
        <v>45597</v>
      </c>
      <c r="E14" s="270" t="s">
        <v>78</v>
      </c>
      <c r="F14" s="269">
        <f t="shared" si="2"/>
        <v>31</v>
      </c>
      <c r="G14" s="40" t="s">
        <v>79</v>
      </c>
      <c r="H14" s="41"/>
      <c r="I14" s="41"/>
      <c r="J14" s="41"/>
      <c r="K14" s="41"/>
      <c r="L14" s="41"/>
      <c r="M14" s="41"/>
      <c r="N14" s="41"/>
      <c r="O14" s="298"/>
      <c r="P14" s="41"/>
      <c r="Q14" s="41"/>
      <c r="R14" s="41"/>
      <c r="S14" s="311">
        <f t="shared" si="3"/>
        <v>0</v>
      </c>
      <c r="T14" s="312"/>
      <c r="U14" s="313" t="s">
        <v>803</v>
      </c>
      <c r="V14" s="177">
        <v>900</v>
      </c>
      <c r="W14" s="314">
        <v>200</v>
      </c>
      <c r="X14" s="314">
        <v>100</v>
      </c>
      <c r="Y14" s="314">
        <v>100</v>
      </c>
      <c r="Z14" s="314">
        <v>100</v>
      </c>
      <c r="AA14" s="314">
        <v>100</v>
      </c>
      <c r="AB14" s="314">
        <v>100</v>
      </c>
      <c r="AC14" s="320">
        <f t="shared" si="4"/>
        <v>0</v>
      </c>
      <c r="AD14" s="78"/>
      <c r="AE14" s="78"/>
      <c r="AF14" s="78"/>
      <c r="AG14" s="78"/>
      <c r="AH14" s="78"/>
      <c r="AI14" s="78"/>
      <c r="AJ14" s="74"/>
      <c r="AK14" s="78"/>
      <c r="AL14" s="78"/>
      <c r="AM14" s="78"/>
      <c r="AN14" s="78"/>
      <c r="AO14" s="78"/>
      <c r="AP14" s="78"/>
      <c r="AQ14" s="78"/>
      <c r="AR14" s="78">
        <f t="shared" si="5"/>
        <v>0</v>
      </c>
      <c r="AS14" s="331">
        <f t="shared" si="6"/>
        <v>0</v>
      </c>
      <c r="AT14" s="320">
        <f t="shared" si="7"/>
        <v>0</v>
      </c>
      <c r="AU14" s="320">
        <f t="shared" si="8"/>
        <v>1600</v>
      </c>
      <c r="AV14" s="86"/>
      <c r="AW14" s="334"/>
      <c r="AX14" s="334"/>
      <c r="AY14" s="334"/>
      <c r="AZ14" s="334"/>
      <c r="BA14" s="320">
        <f t="shared" si="9"/>
        <v>1600</v>
      </c>
      <c r="BB14" s="93"/>
      <c r="BC14" s="74"/>
      <c r="BD14" s="310" t="str">
        <f t="shared" si="10"/>
        <v>正确</v>
      </c>
    </row>
    <row r="15" s="1" customFormat="1" ht="33" customHeight="1" spans="1:56">
      <c r="A15" s="264">
        <f t="shared" si="1"/>
        <v>11</v>
      </c>
      <c r="B15" s="275" t="s">
        <v>806</v>
      </c>
      <c r="C15" s="265" t="s">
        <v>703</v>
      </c>
      <c r="D15" s="266">
        <v>45597</v>
      </c>
      <c r="E15" s="270" t="s">
        <v>78</v>
      </c>
      <c r="F15" s="269">
        <f t="shared" si="2"/>
        <v>31</v>
      </c>
      <c r="G15" s="40" t="s">
        <v>79</v>
      </c>
      <c r="H15" s="41"/>
      <c r="I15" s="41"/>
      <c r="J15" s="41"/>
      <c r="K15" s="41"/>
      <c r="L15" s="41"/>
      <c r="M15" s="41"/>
      <c r="N15" s="41"/>
      <c r="O15" s="298"/>
      <c r="P15" s="41"/>
      <c r="Q15" s="41"/>
      <c r="R15" s="41"/>
      <c r="S15" s="311">
        <f t="shared" si="3"/>
        <v>0</v>
      </c>
      <c r="T15" s="312"/>
      <c r="U15" s="313" t="s">
        <v>803</v>
      </c>
      <c r="V15" s="177">
        <v>900</v>
      </c>
      <c r="W15" s="314">
        <v>200</v>
      </c>
      <c r="X15" s="314">
        <v>100</v>
      </c>
      <c r="Y15" s="314">
        <v>100</v>
      </c>
      <c r="Z15" s="314">
        <v>100</v>
      </c>
      <c r="AA15" s="314">
        <v>100</v>
      </c>
      <c r="AB15" s="314">
        <v>100</v>
      </c>
      <c r="AC15" s="320">
        <f t="shared" si="4"/>
        <v>0</v>
      </c>
      <c r="AD15" s="78"/>
      <c r="AE15" s="78"/>
      <c r="AF15" s="78"/>
      <c r="AG15" s="78"/>
      <c r="AH15" s="78"/>
      <c r="AI15" s="78"/>
      <c r="AJ15" s="74"/>
      <c r="AK15" s="78"/>
      <c r="AL15" s="78"/>
      <c r="AM15" s="78"/>
      <c r="AN15" s="78"/>
      <c r="AO15" s="78"/>
      <c r="AP15" s="78"/>
      <c r="AQ15" s="78"/>
      <c r="AR15" s="78">
        <f t="shared" si="5"/>
        <v>0</v>
      </c>
      <c r="AS15" s="331">
        <f t="shared" si="6"/>
        <v>0</v>
      </c>
      <c r="AT15" s="320">
        <f t="shared" si="7"/>
        <v>0</v>
      </c>
      <c r="AU15" s="320">
        <f t="shared" si="8"/>
        <v>1600</v>
      </c>
      <c r="AV15" s="86"/>
      <c r="AW15" s="334"/>
      <c r="AX15" s="334"/>
      <c r="AY15" s="334"/>
      <c r="AZ15" s="334"/>
      <c r="BA15" s="320">
        <f t="shared" si="9"/>
        <v>1600</v>
      </c>
      <c r="BB15" s="93"/>
      <c r="BC15" s="74"/>
      <c r="BD15" s="310" t="str">
        <f t="shared" si="10"/>
        <v>正确</v>
      </c>
    </row>
    <row r="16" s="1" customFormat="1" ht="33" customHeight="1" spans="1:56">
      <c r="A16" s="264">
        <f t="shared" si="1"/>
        <v>12</v>
      </c>
      <c r="B16" s="275" t="s">
        <v>807</v>
      </c>
      <c r="C16" s="265" t="s">
        <v>699</v>
      </c>
      <c r="D16" s="266">
        <v>45597</v>
      </c>
      <c r="E16" s="270" t="s">
        <v>78</v>
      </c>
      <c r="F16" s="269">
        <f t="shared" si="2"/>
        <v>31</v>
      </c>
      <c r="G16" s="40" t="s">
        <v>79</v>
      </c>
      <c r="H16" s="41"/>
      <c r="I16" s="41"/>
      <c r="J16" s="41"/>
      <c r="K16" s="41"/>
      <c r="L16" s="41"/>
      <c r="M16" s="41"/>
      <c r="N16" s="41"/>
      <c r="O16" s="298"/>
      <c r="P16" s="41"/>
      <c r="Q16" s="41"/>
      <c r="R16" s="41"/>
      <c r="S16" s="311">
        <f t="shared" si="3"/>
        <v>0</v>
      </c>
      <c r="T16" s="312"/>
      <c r="U16" s="313" t="s">
        <v>803</v>
      </c>
      <c r="V16" s="177">
        <v>900</v>
      </c>
      <c r="W16" s="314">
        <v>200</v>
      </c>
      <c r="X16" s="314">
        <v>100</v>
      </c>
      <c r="Y16" s="314">
        <v>100</v>
      </c>
      <c r="Z16" s="314">
        <v>100</v>
      </c>
      <c r="AA16" s="314">
        <v>100</v>
      </c>
      <c r="AB16" s="314">
        <v>100</v>
      </c>
      <c r="AC16" s="320">
        <f t="shared" si="4"/>
        <v>0</v>
      </c>
      <c r="AD16" s="78"/>
      <c r="AE16" s="78"/>
      <c r="AF16" s="78"/>
      <c r="AG16" s="78"/>
      <c r="AH16" s="78"/>
      <c r="AI16" s="78"/>
      <c r="AJ16" s="74"/>
      <c r="AK16" s="78"/>
      <c r="AL16" s="78"/>
      <c r="AM16" s="78"/>
      <c r="AN16" s="78"/>
      <c r="AO16" s="78"/>
      <c r="AP16" s="78"/>
      <c r="AQ16" s="78"/>
      <c r="AR16" s="78">
        <f t="shared" si="5"/>
        <v>0</v>
      </c>
      <c r="AS16" s="331">
        <f t="shared" si="6"/>
        <v>0</v>
      </c>
      <c r="AT16" s="320">
        <f t="shared" si="7"/>
        <v>0</v>
      </c>
      <c r="AU16" s="320">
        <f t="shared" si="8"/>
        <v>1600</v>
      </c>
      <c r="AV16" s="86"/>
      <c r="AW16" s="334"/>
      <c r="AX16" s="334"/>
      <c r="AY16" s="334"/>
      <c r="AZ16" s="334"/>
      <c r="BA16" s="320">
        <f t="shared" si="9"/>
        <v>1600</v>
      </c>
      <c r="BB16" s="93"/>
      <c r="BC16" s="74"/>
      <c r="BD16" s="310" t="str">
        <f t="shared" si="10"/>
        <v>正确</v>
      </c>
    </row>
    <row r="17" s="1" customFormat="1" ht="33" customHeight="1" spans="1:56">
      <c r="A17" s="264">
        <f t="shared" si="1"/>
        <v>13</v>
      </c>
      <c r="B17" s="275" t="s">
        <v>808</v>
      </c>
      <c r="C17" s="276" t="s">
        <v>699</v>
      </c>
      <c r="D17" s="266">
        <v>45597</v>
      </c>
      <c r="E17" s="270" t="s">
        <v>78</v>
      </c>
      <c r="F17" s="269">
        <f t="shared" si="2"/>
        <v>31</v>
      </c>
      <c r="G17" s="40" t="s">
        <v>79</v>
      </c>
      <c r="H17" s="41"/>
      <c r="I17" s="41"/>
      <c r="J17" s="41"/>
      <c r="K17" s="41"/>
      <c r="L17" s="41"/>
      <c r="M17" s="41"/>
      <c r="N17" s="41"/>
      <c r="O17" s="298"/>
      <c r="P17" s="41"/>
      <c r="Q17" s="41"/>
      <c r="R17" s="41"/>
      <c r="S17" s="311">
        <f t="shared" si="3"/>
        <v>0</v>
      </c>
      <c r="T17" s="312"/>
      <c r="U17" s="313" t="s">
        <v>803</v>
      </c>
      <c r="V17" s="177">
        <v>900</v>
      </c>
      <c r="W17" s="314">
        <v>200</v>
      </c>
      <c r="X17" s="314">
        <v>100</v>
      </c>
      <c r="Y17" s="314">
        <v>100</v>
      </c>
      <c r="Z17" s="314">
        <v>100</v>
      </c>
      <c r="AA17" s="314">
        <v>100</v>
      </c>
      <c r="AB17" s="314">
        <v>100</v>
      </c>
      <c r="AC17" s="320">
        <f t="shared" si="4"/>
        <v>0</v>
      </c>
      <c r="AD17" s="78"/>
      <c r="AE17" s="78"/>
      <c r="AF17" s="78"/>
      <c r="AG17" s="78"/>
      <c r="AH17" s="78"/>
      <c r="AI17" s="78"/>
      <c r="AJ17" s="74"/>
      <c r="AK17" s="78"/>
      <c r="AL17" s="78"/>
      <c r="AM17" s="78"/>
      <c r="AN17" s="78"/>
      <c r="AO17" s="78"/>
      <c r="AP17" s="78"/>
      <c r="AQ17" s="78">
        <v>10</v>
      </c>
      <c r="AR17" s="78"/>
      <c r="AS17" s="331">
        <f t="shared" si="6"/>
        <v>0</v>
      </c>
      <c r="AT17" s="320">
        <f t="shared" si="7"/>
        <v>0</v>
      </c>
      <c r="AU17" s="320">
        <f t="shared" si="8"/>
        <v>1590</v>
      </c>
      <c r="AV17" s="86"/>
      <c r="AW17" s="334"/>
      <c r="AX17" s="334"/>
      <c r="AY17" s="334"/>
      <c r="AZ17" s="334"/>
      <c r="BA17" s="320">
        <f t="shared" si="9"/>
        <v>1590</v>
      </c>
      <c r="BB17" s="93"/>
      <c r="BC17" s="74" t="s">
        <v>809</v>
      </c>
      <c r="BD17" s="310" t="str">
        <f t="shared" si="10"/>
        <v>正确</v>
      </c>
    </row>
    <row r="18" s="1" customFormat="1" ht="33" customHeight="1" spans="1:56">
      <c r="A18" s="264">
        <f t="shared" si="1"/>
        <v>14</v>
      </c>
      <c r="B18" s="275" t="s">
        <v>810</v>
      </c>
      <c r="C18" s="265" t="s">
        <v>699</v>
      </c>
      <c r="D18" s="266">
        <v>45597</v>
      </c>
      <c r="E18" s="270" t="s">
        <v>78</v>
      </c>
      <c r="F18" s="269">
        <f t="shared" si="2"/>
        <v>31</v>
      </c>
      <c r="G18" s="40" t="s">
        <v>79</v>
      </c>
      <c r="H18" s="41"/>
      <c r="I18" s="41"/>
      <c r="J18" s="41"/>
      <c r="K18" s="41"/>
      <c r="L18" s="41"/>
      <c r="M18" s="41"/>
      <c r="N18" s="41"/>
      <c r="O18" s="298"/>
      <c r="P18" s="41"/>
      <c r="Q18" s="41"/>
      <c r="R18" s="41"/>
      <c r="S18" s="311">
        <f t="shared" si="3"/>
        <v>0</v>
      </c>
      <c r="T18" s="312"/>
      <c r="U18" s="313" t="s">
        <v>640</v>
      </c>
      <c r="V18" s="177">
        <v>900</v>
      </c>
      <c r="W18" s="314">
        <v>200</v>
      </c>
      <c r="X18" s="314">
        <v>200</v>
      </c>
      <c r="Y18" s="314">
        <v>100</v>
      </c>
      <c r="Z18" s="314">
        <v>100</v>
      </c>
      <c r="AA18" s="314">
        <v>100</v>
      </c>
      <c r="AB18" s="314">
        <v>100</v>
      </c>
      <c r="AC18" s="320">
        <f t="shared" si="4"/>
        <v>0</v>
      </c>
      <c r="AD18" s="78"/>
      <c r="AE18" s="78"/>
      <c r="AF18" s="78"/>
      <c r="AG18" s="78"/>
      <c r="AH18" s="78"/>
      <c r="AI18" s="78"/>
      <c r="AJ18" s="74"/>
      <c r="AK18" s="78"/>
      <c r="AL18" s="78"/>
      <c r="AM18" s="78"/>
      <c r="AN18" s="78"/>
      <c r="AO18" s="78"/>
      <c r="AP18" s="78"/>
      <c r="AQ18" s="78"/>
      <c r="AR18" s="78">
        <f t="shared" ref="AR18:AR30" si="11">U18/31*O18*0.5</f>
        <v>0</v>
      </c>
      <c r="AS18" s="331">
        <f t="shared" si="6"/>
        <v>0</v>
      </c>
      <c r="AT18" s="320">
        <f t="shared" si="7"/>
        <v>0</v>
      </c>
      <c r="AU18" s="320">
        <f t="shared" si="8"/>
        <v>1700</v>
      </c>
      <c r="AV18" s="86"/>
      <c r="AW18" s="334"/>
      <c r="AX18" s="334"/>
      <c r="AY18" s="334"/>
      <c r="AZ18" s="334"/>
      <c r="BA18" s="320">
        <f t="shared" si="9"/>
        <v>1700</v>
      </c>
      <c r="BB18" s="93"/>
      <c r="BC18" s="74"/>
      <c r="BD18" s="310" t="str">
        <f t="shared" si="10"/>
        <v>正确</v>
      </c>
    </row>
    <row r="19" s="1" customFormat="1" ht="33" customHeight="1" spans="1:56">
      <c r="A19" s="264">
        <f t="shared" si="1"/>
        <v>15</v>
      </c>
      <c r="B19" s="275" t="s">
        <v>811</v>
      </c>
      <c r="C19" s="265" t="s">
        <v>703</v>
      </c>
      <c r="D19" s="266">
        <v>45597</v>
      </c>
      <c r="E19" s="270" t="s">
        <v>78</v>
      </c>
      <c r="F19" s="269">
        <f t="shared" si="2"/>
        <v>31</v>
      </c>
      <c r="G19" s="40" t="s">
        <v>79</v>
      </c>
      <c r="H19" s="41"/>
      <c r="I19" s="41"/>
      <c r="J19" s="41"/>
      <c r="K19" s="41"/>
      <c r="L19" s="41"/>
      <c r="M19" s="41"/>
      <c r="N19" s="41"/>
      <c r="O19" s="298"/>
      <c r="P19" s="41"/>
      <c r="Q19" s="41"/>
      <c r="R19" s="41"/>
      <c r="S19" s="311">
        <f t="shared" si="3"/>
        <v>0</v>
      </c>
      <c r="T19" s="312"/>
      <c r="U19" s="313" t="s">
        <v>764</v>
      </c>
      <c r="V19" s="177">
        <v>800</v>
      </c>
      <c r="W19" s="314">
        <v>100</v>
      </c>
      <c r="X19" s="314">
        <v>100</v>
      </c>
      <c r="Y19" s="314">
        <v>100</v>
      </c>
      <c r="Z19" s="314">
        <v>100</v>
      </c>
      <c r="AA19" s="314">
        <v>100</v>
      </c>
      <c r="AB19" s="314">
        <v>100</v>
      </c>
      <c r="AC19" s="320">
        <f t="shared" si="4"/>
        <v>0</v>
      </c>
      <c r="AD19" s="78"/>
      <c r="AE19" s="78"/>
      <c r="AF19" s="78"/>
      <c r="AG19" s="78"/>
      <c r="AH19" s="78"/>
      <c r="AI19" s="78"/>
      <c r="AJ19" s="74"/>
      <c r="AK19" s="78"/>
      <c r="AL19" s="78"/>
      <c r="AM19" s="78"/>
      <c r="AN19" s="78"/>
      <c r="AO19" s="78"/>
      <c r="AP19" s="78"/>
      <c r="AQ19" s="78"/>
      <c r="AR19" s="78">
        <f t="shared" si="11"/>
        <v>0</v>
      </c>
      <c r="AS19" s="331">
        <f t="shared" si="6"/>
        <v>0</v>
      </c>
      <c r="AT19" s="320">
        <f t="shared" si="7"/>
        <v>0</v>
      </c>
      <c r="AU19" s="320">
        <f t="shared" si="8"/>
        <v>1400</v>
      </c>
      <c r="AV19" s="86"/>
      <c r="AW19" s="334"/>
      <c r="AX19" s="334"/>
      <c r="AY19" s="334"/>
      <c r="AZ19" s="334"/>
      <c r="BA19" s="320">
        <f t="shared" si="9"/>
        <v>1400</v>
      </c>
      <c r="BB19" s="93"/>
      <c r="BC19" s="74"/>
      <c r="BD19" s="310" t="str">
        <f t="shared" si="10"/>
        <v>正确</v>
      </c>
    </row>
    <row r="20" s="1" customFormat="1" ht="40" customHeight="1" spans="1:56">
      <c r="A20" s="264">
        <f t="shared" si="1"/>
        <v>16</v>
      </c>
      <c r="B20" s="275" t="s">
        <v>812</v>
      </c>
      <c r="C20" s="265" t="s">
        <v>699</v>
      </c>
      <c r="D20" s="266">
        <v>45597</v>
      </c>
      <c r="E20" s="270" t="s">
        <v>78</v>
      </c>
      <c r="F20" s="269">
        <f t="shared" si="2"/>
        <v>31</v>
      </c>
      <c r="G20" s="40" t="s">
        <v>79</v>
      </c>
      <c r="H20" s="41"/>
      <c r="I20" s="41"/>
      <c r="J20" s="41"/>
      <c r="K20" s="41"/>
      <c r="L20" s="41"/>
      <c r="M20" s="41"/>
      <c r="N20" s="41"/>
      <c r="O20" s="298"/>
      <c r="P20" s="41"/>
      <c r="Q20" s="41"/>
      <c r="R20" s="41"/>
      <c r="S20" s="311">
        <f t="shared" si="3"/>
        <v>0</v>
      </c>
      <c r="T20" s="312" t="s">
        <v>813</v>
      </c>
      <c r="U20" s="313" t="s">
        <v>803</v>
      </c>
      <c r="V20" s="177">
        <v>900</v>
      </c>
      <c r="W20" s="314">
        <v>200</v>
      </c>
      <c r="X20" s="314">
        <v>100</v>
      </c>
      <c r="Y20" s="314">
        <v>100</v>
      </c>
      <c r="Z20" s="314">
        <v>100</v>
      </c>
      <c r="AA20" s="314">
        <v>100</v>
      </c>
      <c r="AB20" s="314">
        <v>100</v>
      </c>
      <c r="AC20" s="320">
        <f t="shared" si="4"/>
        <v>0</v>
      </c>
      <c r="AD20" s="78"/>
      <c r="AE20" s="78"/>
      <c r="AF20" s="78"/>
      <c r="AG20" s="78"/>
      <c r="AH20" s="78"/>
      <c r="AI20" s="78"/>
      <c r="AJ20" s="74"/>
      <c r="AK20" s="78"/>
      <c r="AL20" s="78"/>
      <c r="AM20" s="78"/>
      <c r="AN20" s="78"/>
      <c r="AO20" s="78"/>
      <c r="AP20" s="78"/>
      <c r="AQ20" s="78"/>
      <c r="AR20" s="78">
        <f t="shared" si="11"/>
        <v>0</v>
      </c>
      <c r="AS20" s="331">
        <f t="shared" si="6"/>
        <v>0</v>
      </c>
      <c r="AT20" s="320">
        <f t="shared" si="7"/>
        <v>0</v>
      </c>
      <c r="AU20" s="320">
        <f t="shared" si="8"/>
        <v>1600</v>
      </c>
      <c r="AV20" s="86"/>
      <c r="AW20" s="334"/>
      <c r="AX20" s="334"/>
      <c r="AY20" s="334"/>
      <c r="AZ20" s="334"/>
      <c r="BA20" s="320">
        <f t="shared" si="9"/>
        <v>1600</v>
      </c>
      <c r="BB20" s="93"/>
      <c r="BC20" s="74"/>
      <c r="BD20" s="310" t="str">
        <f t="shared" si="10"/>
        <v>正确</v>
      </c>
    </row>
    <row r="21" s="1" customFormat="1" ht="30" customHeight="1" spans="1:56">
      <c r="A21" s="264">
        <f t="shared" si="1"/>
        <v>17</v>
      </c>
      <c r="B21" s="275" t="s">
        <v>814</v>
      </c>
      <c r="C21" s="265" t="s">
        <v>703</v>
      </c>
      <c r="D21" s="266">
        <v>45597</v>
      </c>
      <c r="E21" s="270" t="s">
        <v>78</v>
      </c>
      <c r="F21" s="269">
        <f t="shared" si="2"/>
        <v>31</v>
      </c>
      <c r="G21" s="40" t="s">
        <v>79</v>
      </c>
      <c r="H21" s="41"/>
      <c r="I21" s="41"/>
      <c r="J21" s="41"/>
      <c r="K21" s="41"/>
      <c r="L21" s="41"/>
      <c r="M21" s="41"/>
      <c r="N21" s="41"/>
      <c r="O21" s="298"/>
      <c r="P21" s="41"/>
      <c r="Q21" s="41"/>
      <c r="R21" s="41"/>
      <c r="S21" s="311">
        <f t="shared" si="3"/>
        <v>0</v>
      </c>
      <c r="T21" s="312"/>
      <c r="U21" s="313" t="s">
        <v>764</v>
      </c>
      <c r="V21" s="177">
        <v>800</v>
      </c>
      <c r="W21" s="314">
        <v>100</v>
      </c>
      <c r="X21" s="314">
        <v>100</v>
      </c>
      <c r="Y21" s="314">
        <v>100</v>
      </c>
      <c r="Z21" s="314">
        <v>100</v>
      </c>
      <c r="AA21" s="314">
        <v>100</v>
      </c>
      <c r="AB21" s="314">
        <v>100</v>
      </c>
      <c r="AC21" s="320">
        <f t="shared" si="4"/>
        <v>0</v>
      </c>
      <c r="AD21" s="78"/>
      <c r="AE21" s="78"/>
      <c r="AF21" s="78"/>
      <c r="AG21" s="78"/>
      <c r="AH21" s="78"/>
      <c r="AI21" s="78"/>
      <c r="AJ21" s="74"/>
      <c r="AK21" s="78"/>
      <c r="AL21" s="78"/>
      <c r="AM21" s="78"/>
      <c r="AN21" s="78"/>
      <c r="AO21" s="78"/>
      <c r="AP21" s="78"/>
      <c r="AQ21" s="78"/>
      <c r="AR21" s="78">
        <f t="shared" si="11"/>
        <v>0</v>
      </c>
      <c r="AS21" s="331">
        <f t="shared" si="6"/>
        <v>0</v>
      </c>
      <c r="AT21" s="320">
        <f t="shared" si="7"/>
        <v>0</v>
      </c>
      <c r="AU21" s="320">
        <f t="shared" si="8"/>
        <v>1400</v>
      </c>
      <c r="AV21" s="86"/>
      <c r="AW21" s="334"/>
      <c r="AX21" s="334"/>
      <c r="AY21" s="334"/>
      <c r="AZ21" s="334"/>
      <c r="BA21" s="320">
        <f t="shared" si="9"/>
        <v>1400</v>
      </c>
      <c r="BB21" s="93"/>
      <c r="BC21" s="74"/>
      <c r="BD21" s="310" t="str">
        <f t="shared" si="10"/>
        <v>正确</v>
      </c>
    </row>
    <row r="22" s="1" customFormat="1" ht="30" customHeight="1" spans="1:56">
      <c r="A22" s="264">
        <f t="shared" si="1"/>
        <v>18</v>
      </c>
      <c r="B22" s="275" t="s">
        <v>815</v>
      </c>
      <c r="C22" s="265" t="s">
        <v>703</v>
      </c>
      <c r="D22" s="266">
        <v>45597</v>
      </c>
      <c r="E22" s="270" t="s">
        <v>78</v>
      </c>
      <c r="F22" s="269">
        <f t="shared" si="2"/>
        <v>31</v>
      </c>
      <c r="G22" s="40" t="s">
        <v>79</v>
      </c>
      <c r="H22" s="41"/>
      <c r="I22" s="41"/>
      <c r="J22" s="41"/>
      <c r="K22" s="41"/>
      <c r="L22" s="41"/>
      <c r="M22" s="41"/>
      <c r="N22" s="41"/>
      <c r="O22" s="298"/>
      <c r="P22" s="41"/>
      <c r="Q22" s="41"/>
      <c r="R22" s="41"/>
      <c r="S22" s="311">
        <f t="shared" si="3"/>
        <v>0</v>
      </c>
      <c r="T22" s="312"/>
      <c r="U22" s="313" t="s">
        <v>764</v>
      </c>
      <c r="V22" s="177">
        <v>800</v>
      </c>
      <c r="W22" s="314">
        <v>100</v>
      </c>
      <c r="X22" s="314">
        <v>100</v>
      </c>
      <c r="Y22" s="314">
        <v>100</v>
      </c>
      <c r="Z22" s="314">
        <v>100</v>
      </c>
      <c r="AA22" s="314">
        <v>100</v>
      </c>
      <c r="AB22" s="314">
        <v>100</v>
      </c>
      <c r="AC22" s="320">
        <f t="shared" si="4"/>
        <v>0</v>
      </c>
      <c r="AD22" s="78"/>
      <c r="AE22" s="78"/>
      <c r="AF22" s="78"/>
      <c r="AG22" s="78"/>
      <c r="AH22" s="78"/>
      <c r="AI22" s="78"/>
      <c r="AJ22" s="74"/>
      <c r="AK22" s="78"/>
      <c r="AL22" s="78"/>
      <c r="AM22" s="78"/>
      <c r="AN22" s="78"/>
      <c r="AO22" s="78"/>
      <c r="AP22" s="78"/>
      <c r="AQ22" s="78"/>
      <c r="AR22" s="78">
        <f t="shared" si="11"/>
        <v>0</v>
      </c>
      <c r="AS22" s="331">
        <f t="shared" si="6"/>
        <v>0</v>
      </c>
      <c r="AT22" s="320">
        <f t="shared" si="7"/>
        <v>0</v>
      </c>
      <c r="AU22" s="320">
        <f t="shared" si="8"/>
        <v>1400</v>
      </c>
      <c r="AV22" s="86"/>
      <c r="AW22" s="334"/>
      <c r="AX22" s="334"/>
      <c r="AY22" s="334"/>
      <c r="AZ22" s="334"/>
      <c r="BA22" s="320">
        <f t="shared" si="9"/>
        <v>1400</v>
      </c>
      <c r="BB22" s="93"/>
      <c r="BC22" s="74"/>
      <c r="BD22" s="310" t="str">
        <f t="shared" si="10"/>
        <v>正确</v>
      </c>
    </row>
    <row r="23" s="1" customFormat="1" ht="30" customHeight="1" spans="1:56">
      <c r="A23" s="264">
        <f t="shared" si="1"/>
        <v>19</v>
      </c>
      <c r="B23" s="275" t="s">
        <v>816</v>
      </c>
      <c r="C23" s="265" t="s">
        <v>703</v>
      </c>
      <c r="D23" s="266">
        <v>45597</v>
      </c>
      <c r="E23" s="270" t="s">
        <v>78</v>
      </c>
      <c r="F23" s="269">
        <f t="shared" si="2"/>
        <v>31</v>
      </c>
      <c r="G23" s="40" t="s">
        <v>79</v>
      </c>
      <c r="H23" s="41"/>
      <c r="I23" s="41"/>
      <c r="J23" s="41"/>
      <c r="K23" s="41"/>
      <c r="L23" s="41"/>
      <c r="M23" s="41"/>
      <c r="N23" s="41"/>
      <c r="O23" s="298"/>
      <c r="P23" s="41"/>
      <c r="Q23" s="41"/>
      <c r="R23" s="41"/>
      <c r="S23" s="311">
        <f t="shared" si="3"/>
        <v>0</v>
      </c>
      <c r="T23" s="312"/>
      <c r="U23" s="313" t="s">
        <v>764</v>
      </c>
      <c r="V23" s="177">
        <v>800</v>
      </c>
      <c r="W23" s="314">
        <v>100</v>
      </c>
      <c r="X23" s="314">
        <v>100</v>
      </c>
      <c r="Y23" s="314">
        <v>100</v>
      </c>
      <c r="Z23" s="314">
        <v>100</v>
      </c>
      <c r="AA23" s="314">
        <v>100</v>
      </c>
      <c r="AB23" s="314">
        <v>100</v>
      </c>
      <c r="AC23" s="320">
        <f t="shared" si="4"/>
        <v>0</v>
      </c>
      <c r="AD23" s="78"/>
      <c r="AE23" s="78"/>
      <c r="AF23" s="78"/>
      <c r="AG23" s="78"/>
      <c r="AH23" s="78"/>
      <c r="AI23" s="78"/>
      <c r="AJ23" s="74"/>
      <c r="AK23" s="78"/>
      <c r="AL23" s="78"/>
      <c r="AM23" s="78"/>
      <c r="AN23" s="78"/>
      <c r="AO23" s="78"/>
      <c r="AP23" s="78"/>
      <c r="AQ23" s="78"/>
      <c r="AR23" s="78">
        <f t="shared" si="11"/>
        <v>0</v>
      </c>
      <c r="AS23" s="331">
        <f t="shared" si="6"/>
        <v>0</v>
      </c>
      <c r="AT23" s="320">
        <f t="shared" si="7"/>
        <v>0</v>
      </c>
      <c r="AU23" s="320">
        <f t="shared" si="8"/>
        <v>1400</v>
      </c>
      <c r="AV23" s="86"/>
      <c r="AW23" s="334"/>
      <c r="AX23" s="334"/>
      <c r="AY23" s="334"/>
      <c r="AZ23" s="334"/>
      <c r="BA23" s="320">
        <f t="shared" si="9"/>
        <v>1400</v>
      </c>
      <c r="BB23" s="93"/>
      <c r="BC23" s="74"/>
      <c r="BD23" s="310" t="str">
        <f t="shared" si="10"/>
        <v>正确</v>
      </c>
    </row>
    <row r="24" s="1" customFormat="1" ht="30" customHeight="1" spans="1:56">
      <c r="A24" s="264">
        <f t="shared" si="1"/>
        <v>20</v>
      </c>
      <c r="B24" s="275" t="s">
        <v>817</v>
      </c>
      <c r="C24" s="265" t="s">
        <v>703</v>
      </c>
      <c r="D24" s="266">
        <v>45597</v>
      </c>
      <c r="E24" s="270" t="s">
        <v>78</v>
      </c>
      <c r="F24" s="269">
        <f t="shared" si="2"/>
        <v>31</v>
      </c>
      <c r="G24" s="40" t="s">
        <v>79</v>
      </c>
      <c r="H24" s="41"/>
      <c r="I24" s="41"/>
      <c r="J24" s="41"/>
      <c r="K24" s="41"/>
      <c r="L24" s="41"/>
      <c r="M24" s="41"/>
      <c r="N24" s="41"/>
      <c r="O24" s="298"/>
      <c r="P24" s="41"/>
      <c r="Q24" s="41"/>
      <c r="R24" s="41"/>
      <c r="S24" s="311">
        <f t="shared" si="3"/>
        <v>0</v>
      </c>
      <c r="T24" s="312"/>
      <c r="U24" s="313" t="s">
        <v>764</v>
      </c>
      <c r="V24" s="177">
        <v>800</v>
      </c>
      <c r="W24" s="314">
        <v>100</v>
      </c>
      <c r="X24" s="314">
        <v>100</v>
      </c>
      <c r="Y24" s="314">
        <v>100</v>
      </c>
      <c r="Z24" s="314">
        <v>100</v>
      </c>
      <c r="AA24" s="314">
        <v>100</v>
      </c>
      <c r="AB24" s="314">
        <v>100</v>
      </c>
      <c r="AC24" s="320">
        <f t="shared" si="4"/>
        <v>0</v>
      </c>
      <c r="AD24" s="78"/>
      <c r="AE24" s="78"/>
      <c r="AF24" s="78"/>
      <c r="AG24" s="78"/>
      <c r="AH24" s="78"/>
      <c r="AI24" s="78"/>
      <c r="AJ24" s="74"/>
      <c r="AK24" s="78"/>
      <c r="AL24" s="78"/>
      <c r="AM24" s="78"/>
      <c r="AN24" s="78"/>
      <c r="AO24" s="78"/>
      <c r="AP24" s="78"/>
      <c r="AQ24" s="78"/>
      <c r="AR24" s="78">
        <f t="shared" si="11"/>
        <v>0</v>
      </c>
      <c r="AS24" s="331">
        <f t="shared" si="6"/>
        <v>0</v>
      </c>
      <c r="AT24" s="320">
        <f t="shared" si="7"/>
        <v>0</v>
      </c>
      <c r="AU24" s="320">
        <f t="shared" si="8"/>
        <v>1400</v>
      </c>
      <c r="AV24" s="86"/>
      <c r="AW24" s="334"/>
      <c r="AX24" s="334"/>
      <c r="AY24" s="334"/>
      <c r="AZ24" s="334"/>
      <c r="BA24" s="320">
        <f t="shared" si="9"/>
        <v>1400</v>
      </c>
      <c r="BB24" s="93"/>
      <c r="BC24" s="74"/>
      <c r="BD24" s="310" t="str">
        <f t="shared" si="10"/>
        <v>正确</v>
      </c>
    </row>
    <row r="25" s="1" customFormat="1" ht="30" customHeight="1" spans="1:56">
      <c r="A25" s="264">
        <f t="shared" si="1"/>
        <v>21</v>
      </c>
      <c r="B25" s="275" t="s">
        <v>818</v>
      </c>
      <c r="C25" s="265" t="s">
        <v>703</v>
      </c>
      <c r="D25" s="266">
        <v>45597</v>
      </c>
      <c r="E25" s="270" t="s">
        <v>78</v>
      </c>
      <c r="F25" s="269">
        <f t="shared" si="2"/>
        <v>31</v>
      </c>
      <c r="G25" s="40" t="s">
        <v>79</v>
      </c>
      <c r="H25" s="41"/>
      <c r="I25" s="41"/>
      <c r="J25" s="41"/>
      <c r="K25" s="41"/>
      <c r="L25" s="41"/>
      <c r="M25" s="41"/>
      <c r="N25" s="41"/>
      <c r="O25" s="298"/>
      <c r="P25" s="41"/>
      <c r="Q25" s="41"/>
      <c r="R25" s="41"/>
      <c r="S25" s="311">
        <f t="shared" si="3"/>
        <v>0</v>
      </c>
      <c r="T25" s="312"/>
      <c r="U25" s="313" t="s">
        <v>764</v>
      </c>
      <c r="V25" s="177">
        <v>800</v>
      </c>
      <c r="W25" s="314">
        <v>100</v>
      </c>
      <c r="X25" s="314">
        <v>100</v>
      </c>
      <c r="Y25" s="314">
        <v>100</v>
      </c>
      <c r="Z25" s="314">
        <v>100</v>
      </c>
      <c r="AA25" s="314">
        <v>100</v>
      </c>
      <c r="AB25" s="314">
        <v>100</v>
      </c>
      <c r="AC25" s="320">
        <f t="shared" si="4"/>
        <v>0</v>
      </c>
      <c r="AD25" s="78"/>
      <c r="AE25" s="78"/>
      <c r="AF25" s="78"/>
      <c r="AG25" s="78"/>
      <c r="AH25" s="78"/>
      <c r="AI25" s="78"/>
      <c r="AJ25" s="74"/>
      <c r="AK25" s="78"/>
      <c r="AL25" s="78"/>
      <c r="AM25" s="78"/>
      <c r="AN25" s="78"/>
      <c r="AO25" s="78"/>
      <c r="AP25" s="78"/>
      <c r="AQ25" s="78"/>
      <c r="AR25" s="78">
        <f t="shared" si="11"/>
        <v>0</v>
      </c>
      <c r="AS25" s="331">
        <f t="shared" si="6"/>
        <v>0</v>
      </c>
      <c r="AT25" s="320">
        <f t="shared" si="7"/>
        <v>0</v>
      </c>
      <c r="AU25" s="320">
        <f t="shared" si="8"/>
        <v>1400</v>
      </c>
      <c r="AV25" s="86"/>
      <c r="AW25" s="334"/>
      <c r="AX25" s="334"/>
      <c r="AY25" s="334"/>
      <c r="AZ25" s="334"/>
      <c r="BA25" s="320">
        <f t="shared" si="9"/>
        <v>1400</v>
      </c>
      <c r="BB25" s="93"/>
      <c r="BC25" s="74"/>
      <c r="BD25" s="310" t="str">
        <f t="shared" si="10"/>
        <v>正确</v>
      </c>
    </row>
    <row r="26" s="1" customFormat="1" ht="30" customHeight="1" spans="1:56">
      <c r="A26" s="264">
        <f t="shared" si="1"/>
        <v>22</v>
      </c>
      <c r="B26" s="275" t="s">
        <v>819</v>
      </c>
      <c r="C26" s="265" t="s">
        <v>703</v>
      </c>
      <c r="D26" s="266">
        <v>45597</v>
      </c>
      <c r="E26" s="270" t="s">
        <v>78</v>
      </c>
      <c r="F26" s="269">
        <f t="shared" si="2"/>
        <v>31</v>
      </c>
      <c r="G26" s="40" t="s">
        <v>79</v>
      </c>
      <c r="H26" s="41"/>
      <c r="I26" s="41"/>
      <c r="J26" s="41"/>
      <c r="K26" s="41"/>
      <c r="L26" s="41"/>
      <c r="M26" s="41"/>
      <c r="N26" s="41"/>
      <c r="O26" s="298"/>
      <c r="P26" s="41"/>
      <c r="Q26" s="41"/>
      <c r="R26" s="41"/>
      <c r="S26" s="311">
        <f t="shared" si="3"/>
        <v>0</v>
      </c>
      <c r="T26" s="312"/>
      <c r="U26" s="313" t="s">
        <v>764</v>
      </c>
      <c r="V26" s="177">
        <v>800</v>
      </c>
      <c r="W26" s="314">
        <v>100</v>
      </c>
      <c r="X26" s="314">
        <v>100</v>
      </c>
      <c r="Y26" s="314">
        <v>100</v>
      </c>
      <c r="Z26" s="314">
        <v>100</v>
      </c>
      <c r="AA26" s="314">
        <v>100</v>
      </c>
      <c r="AB26" s="314">
        <v>100</v>
      </c>
      <c r="AC26" s="320">
        <f t="shared" si="4"/>
        <v>0</v>
      </c>
      <c r="AD26" s="78"/>
      <c r="AE26" s="78"/>
      <c r="AF26" s="78"/>
      <c r="AG26" s="78"/>
      <c r="AH26" s="78"/>
      <c r="AI26" s="78"/>
      <c r="AJ26" s="74"/>
      <c r="AK26" s="78"/>
      <c r="AL26" s="78"/>
      <c r="AM26" s="78"/>
      <c r="AN26" s="78"/>
      <c r="AO26" s="78"/>
      <c r="AP26" s="78"/>
      <c r="AQ26" s="78"/>
      <c r="AR26" s="78">
        <f t="shared" si="11"/>
        <v>0</v>
      </c>
      <c r="AS26" s="331">
        <f t="shared" si="6"/>
        <v>0</v>
      </c>
      <c r="AT26" s="320">
        <f t="shared" si="7"/>
        <v>0</v>
      </c>
      <c r="AU26" s="320">
        <f t="shared" si="8"/>
        <v>1400</v>
      </c>
      <c r="AV26" s="86"/>
      <c r="AW26" s="334"/>
      <c r="AX26" s="334"/>
      <c r="AY26" s="334"/>
      <c r="AZ26" s="334"/>
      <c r="BA26" s="320">
        <f t="shared" si="9"/>
        <v>1400</v>
      </c>
      <c r="BB26" s="93"/>
      <c r="BC26" s="74"/>
      <c r="BD26" s="310" t="str">
        <f t="shared" si="10"/>
        <v>正确</v>
      </c>
    </row>
    <row r="27" s="1" customFormat="1" ht="30" customHeight="1" spans="1:56">
      <c r="A27" s="264">
        <f t="shared" si="1"/>
        <v>23</v>
      </c>
      <c r="B27" s="275" t="s">
        <v>820</v>
      </c>
      <c r="C27" s="265" t="s">
        <v>703</v>
      </c>
      <c r="D27" s="266">
        <v>45597</v>
      </c>
      <c r="E27" s="270" t="s">
        <v>78</v>
      </c>
      <c r="F27" s="269">
        <f t="shared" si="2"/>
        <v>31</v>
      </c>
      <c r="G27" s="40" t="s">
        <v>79</v>
      </c>
      <c r="H27" s="41"/>
      <c r="I27" s="41"/>
      <c r="J27" s="41"/>
      <c r="K27" s="41"/>
      <c r="L27" s="41"/>
      <c r="M27" s="41"/>
      <c r="N27" s="41"/>
      <c r="O27" s="298"/>
      <c r="P27" s="41"/>
      <c r="Q27" s="41"/>
      <c r="R27" s="41"/>
      <c r="S27" s="311">
        <f t="shared" si="3"/>
        <v>0</v>
      </c>
      <c r="T27" s="312"/>
      <c r="U27" s="313" t="s">
        <v>764</v>
      </c>
      <c r="V27" s="177">
        <v>800</v>
      </c>
      <c r="W27" s="314">
        <v>100</v>
      </c>
      <c r="X27" s="314">
        <v>100</v>
      </c>
      <c r="Y27" s="314">
        <v>100</v>
      </c>
      <c r="Z27" s="314">
        <v>100</v>
      </c>
      <c r="AA27" s="314">
        <v>100</v>
      </c>
      <c r="AB27" s="314">
        <v>100</v>
      </c>
      <c r="AC27" s="320">
        <f t="shared" si="4"/>
        <v>0</v>
      </c>
      <c r="AD27" s="78"/>
      <c r="AE27" s="78"/>
      <c r="AF27" s="78"/>
      <c r="AG27" s="78"/>
      <c r="AH27" s="78"/>
      <c r="AI27" s="78"/>
      <c r="AJ27" s="74"/>
      <c r="AK27" s="78"/>
      <c r="AL27" s="78"/>
      <c r="AM27" s="78"/>
      <c r="AN27" s="78"/>
      <c r="AO27" s="78"/>
      <c r="AP27" s="78"/>
      <c r="AQ27" s="78"/>
      <c r="AR27" s="78">
        <f t="shared" si="11"/>
        <v>0</v>
      </c>
      <c r="AS27" s="331">
        <f t="shared" si="6"/>
        <v>0</v>
      </c>
      <c r="AT27" s="320">
        <f t="shared" si="7"/>
        <v>0</v>
      </c>
      <c r="AU27" s="320">
        <f t="shared" si="8"/>
        <v>1400</v>
      </c>
      <c r="AV27" s="86"/>
      <c r="AW27" s="334"/>
      <c r="AX27" s="334"/>
      <c r="AY27" s="334"/>
      <c r="AZ27" s="334"/>
      <c r="BA27" s="320">
        <f t="shared" si="9"/>
        <v>1400</v>
      </c>
      <c r="BB27" s="93"/>
      <c r="BC27" s="74"/>
      <c r="BD27" s="310" t="str">
        <f t="shared" si="10"/>
        <v>正确</v>
      </c>
    </row>
    <row r="28" s="1" customFormat="1" ht="33" customHeight="1" spans="1:56">
      <c r="A28" s="264">
        <f t="shared" si="1"/>
        <v>24</v>
      </c>
      <c r="B28" s="148" t="s">
        <v>821</v>
      </c>
      <c r="C28" s="265" t="s">
        <v>190</v>
      </c>
      <c r="D28" s="266">
        <v>45601</v>
      </c>
      <c r="E28" s="270" t="s">
        <v>78</v>
      </c>
      <c r="F28" s="269">
        <f t="shared" si="2"/>
        <v>31</v>
      </c>
      <c r="G28" s="40" t="s">
        <v>79</v>
      </c>
      <c r="H28" s="41"/>
      <c r="I28" s="41"/>
      <c r="J28" s="41"/>
      <c r="K28" s="41"/>
      <c r="L28" s="41"/>
      <c r="M28" s="41"/>
      <c r="N28" s="41"/>
      <c r="O28" s="298">
        <v>8.5</v>
      </c>
      <c r="P28" s="41"/>
      <c r="Q28" s="41"/>
      <c r="R28" s="41"/>
      <c r="S28" s="311">
        <f t="shared" si="3"/>
        <v>0</v>
      </c>
      <c r="T28" s="312" t="s">
        <v>717</v>
      </c>
      <c r="U28" s="313" t="s">
        <v>769</v>
      </c>
      <c r="V28" s="177">
        <v>1000</v>
      </c>
      <c r="W28" s="314">
        <v>500</v>
      </c>
      <c r="X28" s="314">
        <v>300</v>
      </c>
      <c r="Y28" s="314">
        <v>200</v>
      </c>
      <c r="Z28" s="314">
        <v>100</v>
      </c>
      <c r="AA28" s="314">
        <v>100</v>
      </c>
      <c r="AB28" s="314">
        <v>100</v>
      </c>
      <c r="AC28" s="320">
        <f t="shared" si="4"/>
        <v>0</v>
      </c>
      <c r="AD28" s="78"/>
      <c r="AE28" s="78"/>
      <c r="AF28" s="78"/>
      <c r="AG28" s="78"/>
      <c r="AH28" s="78"/>
      <c r="AI28" s="78"/>
      <c r="AJ28" s="74"/>
      <c r="AK28" s="78"/>
      <c r="AL28" s="78"/>
      <c r="AM28" s="78"/>
      <c r="AN28" s="78"/>
      <c r="AO28" s="78"/>
      <c r="AP28" s="78"/>
      <c r="AQ28" s="78"/>
      <c r="AR28" s="78">
        <f t="shared" si="11"/>
        <v>315.322580645161</v>
      </c>
      <c r="AS28" s="331">
        <f t="shared" si="6"/>
        <v>0</v>
      </c>
      <c r="AT28" s="320">
        <f t="shared" si="7"/>
        <v>0</v>
      </c>
      <c r="AU28" s="320">
        <f t="shared" si="8"/>
        <v>1984.68</v>
      </c>
      <c r="AV28" s="86"/>
      <c r="AW28" s="334"/>
      <c r="AX28" s="334"/>
      <c r="AY28" s="334"/>
      <c r="AZ28" s="334"/>
      <c r="BA28" s="320">
        <f t="shared" si="9"/>
        <v>1984.68</v>
      </c>
      <c r="BB28" s="93"/>
      <c r="BC28" s="74"/>
      <c r="BD28" s="310" t="str">
        <f t="shared" si="10"/>
        <v>正确</v>
      </c>
    </row>
    <row r="29" s="1" customFormat="1" ht="36" customHeight="1" spans="1:56">
      <c r="A29" s="264">
        <f t="shared" si="1"/>
        <v>25</v>
      </c>
      <c r="B29" s="148" t="s">
        <v>822</v>
      </c>
      <c r="C29" s="265" t="s">
        <v>190</v>
      </c>
      <c r="D29" s="266">
        <v>45613</v>
      </c>
      <c r="E29" s="270" t="s">
        <v>78</v>
      </c>
      <c r="F29" s="269">
        <f t="shared" si="2"/>
        <v>31</v>
      </c>
      <c r="G29" s="40" t="s">
        <v>79</v>
      </c>
      <c r="H29" s="41"/>
      <c r="I29" s="41"/>
      <c r="J29" s="41"/>
      <c r="K29" s="41"/>
      <c r="L29" s="41"/>
      <c r="M29" s="41"/>
      <c r="N29" s="41"/>
      <c r="O29" s="298">
        <v>8.5</v>
      </c>
      <c r="P29" s="41"/>
      <c r="Q29" s="41"/>
      <c r="R29" s="41"/>
      <c r="S29" s="311">
        <f t="shared" si="3"/>
        <v>0</v>
      </c>
      <c r="T29" s="312" t="s">
        <v>717</v>
      </c>
      <c r="U29" s="313" t="s">
        <v>791</v>
      </c>
      <c r="V29" s="177">
        <v>1000</v>
      </c>
      <c r="W29" s="314">
        <v>500</v>
      </c>
      <c r="X29" s="314">
        <v>300</v>
      </c>
      <c r="Y29" s="314">
        <v>100</v>
      </c>
      <c r="Z29" s="314">
        <v>100</v>
      </c>
      <c r="AA29" s="314">
        <v>100</v>
      </c>
      <c r="AB29" s="314">
        <v>100</v>
      </c>
      <c r="AC29" s="320">
        <f t="shared" si="4"/>
        <v>0</v>
      </c>
      <c r="AD29" s="78"/>
      <c r="AE29" s="78"/>
      <c r="AF29" s="78"/>
      <c r="AG29" s="78"/>
      <c r="AH29" s="78"/>
      <c r="AI29" s="78"/>
      <c r="AJ29" s="74"/>
      <c r="AK29" s="78"/>
      <c r="AL29" s="78"/>
      <c r="AM29" s="78"/>
      <c r="AN29" s="78"/>
      <c r="AO29" s="78"/>
      <c r="AP29" s="78"/>
      <c r="AQ29" s="78"/>
      <c r="AR29" s="78">
        <f t="shared" si="11"/>
        <v>301.612903225806</v>
      </c>
      <c r="AS29" s="331">
        <f t="shared" si="6"/>
        <v>0</v>
      </c>
      <c r="AT29" s="320">
        <f t="shared" si="7"/>
        <v>0</v>
      </c>
      <c r="AU29" s="320">
        <f t="shared" si="8"/>
        <v>1898.39</v>
      </c>
      <c r="AV29" s="86"/>
      <c r="AW29" s="334"/>
      <c r="AX29" s="334"/>
      <c r="AY29" s="334"/>
      <c r="AZ29" s="334"/>
      <c r="BA29" s="320">
        <f t="shared" si="9"/>
        <v>1898.39</v>
      </c>
      <c r="BB29" s="93"/>
      <c r="BC29" s="74"/>
      <c r="BD29" s="310" t="str">
        <f t="shared" si="10"/>
        <v>正确</v>
      </c>
    </row>
    <row r="30" s="1" customFormat="1" ht="32" customHeight="1" spans="1:56">
      <c r="A30" s="264">
        <f t="shared" si="1"/>
        <v>26</v>
      </c>
      <c r="B30" s="277" t="s">
        <v>823</v>
      </c>
      <c r="C30" s="265" t="s">
        <v>190</v>
      </c>
      <c r="D30" s="266">
        <v>45619</v>
      </c>
      <c r="E30" s="270" t="s">
        <v>78</v>
      </c>
      <c r="F30" s="269">
        <f t="shared" si="2"/>
        <v>31</v>
      </c>
      <c r="G30" s="40" t="s">
        <v>79</v>
      </c>
      <c r="H30" s="41"/>
      <c r="I30" s="41"/>
      <c r="J30" s="41"/>
      <c r="K30" s="41"/>
      <c r="L30" s="41"/>
      <c r="M30" s="41"/>
      <c r="N30" s="41"/>
      <c r="O30" s="298">
        <v>8.5</v>
      </c>
      <c r="P30" s="41"/>
      <c r="Q30" s="41"/>
      <c r="R30" s="41"/>
      <c r="S30" s="311">
        <f t="shared" si="3"/>
        <v>0</v>
      </c>
      <c r="T30" s="312" t="s">
        <v>717</v>
      </c>
      <c r="U30" s="313" t="s">
        <v>769</v>
      </c>
      <c r="V30" s="177">
        <v>1000</v>
      </c>
      <c r="W30" s="314">
        <v>500</v>
      </c>
      <c r="X30" s="314">
        <v>300</v>
      </c>
      <c r="Y30" s="314">
        <v>200</v>
      </c>
      <c r="Z30" s="314">
        <v>100</v>
      </c>
      <c r="AA30" s="314">
        <v>100</v>
      </c>
      <c r="AB30" s="314">
        <v>100</v>
      </c>
      <c r="AC30" s="320">
        <f t="shared" si="4"/>
        <v>0</v>
      </c>
      <c r="AD30" s="78"/>
      <c r="AE30" s="78"/>
      <c r="AF30" s="78"/>
      <c r="AG30" s="78"/>
      <c r="AH30" s="78"/>
      <c r="AI30" s="78"/>
      <c r="AJ30" s="74"/>
      <c r="AK30" s="78"/>
      <c r="AL30" s="78"/>
      <c r="AM30" s="78"/>
      <c r="AN30" s="78"/>
      <c r="AO30" s="78"/>
      <c r="AP30" s="78"/>
      <c r="AQ30" s="78"/>
      <c r="AR30" s="78">
        <f t="shared" si="11"/>
        <v>315.322580645161</v>
      </c>
      <c r="AS30" s="331">
        <f t="shared" si="6"/>
        <v>0</v>
      </c>
      <c r="AT30" s="320">
        <f t="shared" si="7"/>
        <v>0</v>
      </c>
      <c r="AU30" s="320">
        <f t="shared" si="8"/>
        <v>1984.68</v>
      </c>
      <c r="AV30" s="86"/>
      <c r="AW30" s="334"/>
      <c r="AX30" s="334"/>
      <c r="AY30" s="334"/>
      <c r="AZ30" s="334"/>
      <c r="BA30" s="320">
        <f t="shared" si="9"/>
        <v>1984.68</v>
      </c>
      <c r="BB30" s="93"/>
      <c r="BC30" s="74"/>
      <c r="BD30" s="310" t="str">
        <f t="shared" si="10"/>
        <v>正确</v>
      </c>
    </row>
    <row r="31" s="1" customFormat="1" ht="38" customHeight="1" spans="1:56">
      <c r="A31" s="264">
        <f t="shared" ref="A31:A68" si="12">ROW()-4</f>
        <v>27</v>
      </c>
      <c r="B31" s="278" t="s">
        <v>824</v>
      </c>
      <c r="C31" s="265" t="s">
        <v>190</v>
      </c>
      <c r="D31" s="266">
        <v>45612</v>
      </c>
      <c r="E31" s="279" t="s">
        <v>78</v>
      </c>
      <c r="F31" s="269">
        <f t="shared" ref="F31:F68" si="13">IF($C$2-D31+1&lt;$E$2,$C$2-D31+1,$E$2)</f>
        <v>31</v>
      </c>
      <c r="G31" s="40" t="s">
        <v>79</v>
      </c>
      <c r="H31" s="41"/>
      <c r="I31" s="41"/>
      <c r="J31" s="41"/>
      <c r="K31" s="41"/>
      <c r="L31" s="41"/>
      <c r="M31" s="41"/>
      <c r="N31" s="41"/>
      <c r="O31" s="298">
        <v>9</v>
      </c>
      <c r="P31" s="41"/>
      <c r="Q31" s="41"/>
      <c r="R31" s="41"/>
      <c r="S31" s="311">
        <f t="shared" ref="S31:S68" si="14">P31+Q31-R31</f>
        <v>0</v>
      </c>
      <c r="T31" s="312" t="s">
        <v>825</v>
      </c>
      <c r="U31" s="313" t="s">
        <v>769</v>
      </c>
      <c r="V31" s="177">
        <v>1000</v>
      </c>
      <c r="W31" s="314">
        <v>500</v>
      </c>
      <c r="X31" s="314">
        <v>300</v>
      </c>
      <c r="Y31" s="314">
        <v>200</v>
      </c>
      <c r="Z31" s="314">
        <v>100</v>
      </c>
      <c r="AA31" s="314">
        <v>100</v>
      </c>
      <c r="AB31" s="314">
        <v>100</v>
      </c>
      <c r="AC31" s="320">
        <f t="shared" ref="AC31:AC68" si="15">IF(G31="是",30,0)</f>
        <v>0</v>
      </c>
      <c r="AD31" s="78"/>
      <c r="AE31" s="78"/>
      <c r="AF31" s="78"/>
      <c r="AG31" s="78"/>
      <c r="AH31" s="78"/>
      <c r="AI31" s="78"/>
      <c r="AJ31" s="74"/>
      <c r="AK31" s="78"/>
      <c r="AL31" s="78"/>
      <c r="AM31" s="78"/>
      <c r="AN31" s="78"/>
      <c r="AO31" s="78"/>
      <c r="AP31" s="78"/>
      <c r="AQ31" s="78"/>
      <c r="AR31" s="78">
        <f t="shared" ref="AR31:AR47" si="16">U31/31*O31*0.5</f>
        <v>333.870967741935</v>
      </c>
      <c r="AS31" s="331">
        <f t="shared" ref="AS31:AS68" si="17">IFERROR(U31/$E$2*2*H31+I31*2,0)</f>
        <v>0</v>
      </c>
      <c r="AT31" s="320">
        <f t="shared" ref="AT31:AT68" si="18">IFERROR(U31/$E$2*(J31+K31*0.2+L31+M31*0.5),0)</f>
        <v>0</v>
      </c>
      <c r="AU31" s="320">
        <f t="shared" ref="AU31:AU68" si="19">ROUND(SUM(V31:AP31)-SUM(AQ31:AT31),2)</f>
        <v>1966.13</v>
      </c>
      <c r="AV31" s="86"/>
      <c r="AW31" s="334"/>
      <c r="AX31" s="334"/>
      <c r="AY31" s="334"/>
      <c r="AZ31" s="334"/>
      <c r="BA31" s="320">
        <f t="shared" ref="BA31:BA68" si="20">ROUND(AU31-SUM(AV31:AZ31),2)</f>
        <v>1966.13</v>
      </c>
      <c r="BB31" s="93"/>
      <c r="BC31" s="74"/>
      <c r="BD31" s="310" t="str">
        <f t="shared" ref="BD31:BD68" si="21">IF(U31-SUM(V31:AB31)=0,"正确","错误")</f>
        <v>正确</v>
      </c>
    </row>
    <row r="32" s="1" customFormat="1" ht="33" customHeight="1" spans="1:56">
      <c r="A32" s="264">
        <f t="shared" si="12"/>
        <v>28</v>
      </c>
      <c r="B32" s="148" t="s">
        <v>826</v>
      </c>
      <c r="C32" s="276" t="s">
        <v>699</v>
      </c>
      <c r="D32" s="266">
        <v>45627</v>
      </c>
      <c r="E32" s="270" t="s">
        <v>827</v>
      </c>
      <c r="F32" s="269">
        <f t="shared" si="13"/>
        <v>31</v>
      </c>
      <c r="G32" s="40" t="s">
        <v>79</v>
      </c>
      <c r="H32" s="41"/>
      <c r="I32" s="41"/>
      <c r="J32" s="41"/>
      <c r="K32" s="41"/>
      <c r="L32" s="41"/>
      <c r="M32" s="41"/>
      <c r="N32" s="41"/>
      <c r="O32" s="298"/>
      <c r="P32" s="41"/>
      <c r="Q32" s="41"/>
      <c r="R32" s="41"/>
      <c r="S32" s="311">
        <f t="shared" si="14"/>
        <v>0</v>
      </c>
      <c r="T32" s="312"/>
      <c r="U32" s="313" t="s">
        <v>803</v>
      </c>
      <c r="V32" s="177">
        <v>900</v>
      </c>
      <c r="W32" s="314">
        <v>200</v>
      </c>
      <c r="X32" s="314">
        <v>100</v>
      </c>
      <c r="Y32" s="314">
        <v>100</v>
      </c>
      <c r="Z32" s="314">
        <v>100</v>
      </c>
      <c r="AA32" s="314">
        <v>100</v>
      </c>
      <c r="AB32" s="314">
        <v>100</v>
      </c>
      <c r="AC32" s="320">
        <f t="shared" si="15"/>
        <v>0</v>
      </c>
      <c r="AD32" s="78"/>
      <c r="AE32" s="78"/>
      <c r="AF32" s="78"/>
      <c r="AG32" s="78"/>
      <c r="AH32" s="78"/>
      <c r="AI32" s="78"/>
      <c r="AJ32" s="74"/>
      <c r="AK32" s="78"/>
      <c r="AL32" s="78"/>
      <c r="AM32" s="78"/>
      <c r="AN32" s="78"/>
      <c r="AO32" s="78"/>
      <c r="AP32" s="78"/>
      <c r="AQ32" s="78"/>
      <c r="AR32" s="78">
        <f t="shared" si="16"/>
        <v>0</v>
      </c>
      <c r="AS32" s="331">
        <f t="shared" si="17"/>
        <v>0</v>
      </c>
      <c r="AT32" s="320">
        <f t="shared" si="18"/>
        <v>0</v>
      </c>
      <c r="AU32" s="320">
        <f t="shared" si="19"/>
        <v>1600</v>
      </c>
      <c r="AV32" s="86"/>
      <c r="AW32" s="334"/>
      <c r="AX32" s="334"/>
      <c r="AY32" s="334"/>
      <c r="AZ32" s="334"/>
      <c r="BA32" s="320">
        <f t="shared" si="20"/>
        <v>1600</v>
      </c>
      <c r="BB32" s="93"/>
      <c r="BC32" s="74"/>
      <c r="BD32" s="310" t="str">
        <f t="shared" si="21"/>
        <v>正确</v>
      </c>
    </row>
    <row r="33" s="1" customFormat="1" ht="35" customHeight="1" spans="1:56">
      <c r="A33" s="264">
        <f t="shared" si="12"/>
        <v>29</v>
      </c>
      <c r="B33" s="148" t="s">
        <v>828</v>
      </c>
      <c r="C33" s="265" t="s">
        <v>190</v>
      </c>
      <c r="D33" s="266">
        <v>45636</v>
      </c>
      <c r="E33" s="270" t="s">
        <v>78</v>
      </c>
      <c r="F33" s="269">
        <f t="shared" si="13"/>
        <v>31</v>
      </c>
      <c r="G33" s="40" t="s">
        <v>79</v>
      </c>
      <c r="H33" s="41"/>
      <c r="I33" s="41"/>
      <c r="J33" s="41"/>
      <c r="K33" s="41"/>
      <c r="L33" s="41"/>
      <c r="M33" s="41"/>
      <c r="N33" s="41"/>
      <c r="O33" s="298">
        <v>8.5</v>
      </c>
      <c r="P33" s="41"/>
      <c r="Q33" s="41"/>
      <c r="R33" s="41"/>
      <c r="S33" s="311">
        <f t="shared" si="14"/>
        <v>0</v>
      </c>
      <c r="T33" s="312" t="s">
        <v>829</v>
      </c>
      <c r="U33" s="313" t="s">
        <v>769</v>
      </c>
      <c r="V33" s="177">
        <v>1000</v>
      </c>
      <c r="W33" s="314">
        <v>500</v>
      </c>
      <c r="X33" s="314">
        <v>300</v>
      </c>
      <c r="Y33" s="314">
        <v>200</v>
      </c>
      <c r="Z33" s="314">
        <v>100</v>
      </c>
      <c r="AA33" s="314">
        <v>100</v>
      </c>
      <c r="AB33" s="314">
        <v>100</v>
      </c>
      <c r="AC33" s="320">
        <f t="shared" si="15"/>
        <v>0</v>
      </c>
      <c r="AD33" s="78"/>
      <c r="AE33" s="78"/>
      <c r="AF33" s="78"/>
      <c r="AG33" s="78"/>
      <c r="AH33" s="78"/>
      <c r="AI33" s="78"/>
      <c r="AJ33" s="74"/>
      <c r="AK33" s="78"/>
      <c r="AL33" s="78"/>
      <c r="AM33" s="78"/>
      <c r="AN33" s="78"/>
      <c r="AO33" s="78"/>
      <c r="AP33" s="78"/>
      <c r="AQ33" s="78"/>
      <c r="AR33" s="78">
        <f t="shared" si="16"/>
        <v>315.322580645161</v>
      </c>
      <c r="AS33" s="331">
        <f t="shared" si="17"/>
        <v>0</v>
      </c>
      <c r="AT33" s="320">
        <f t="shared" si="18"/>
        <v>0</v>
      </c>
      <c r="AU33" s="320">
        <f t="shared" si="19"/>
        <v>1984.68</v>
      </c>
      <c r="AV33" s="86"/>
      <c r="AW33" s="334"/>
      <c r="AX33" s="334"/>
      <c r="AY33" s="334"/>
      <c r="AZ33" s="334"/>
      <c r="BA33" s="320">
        <f t="shared" si="20"/>
        <v>1984.68</v>
      </c>
      <c r="BB33" s="93"/>
      <c r="BC33" s="74"/>
      <c r="BD33" s="310" t="str">
        <f t="shared" si="21"/>
        <v>正确</v>
      </c>
    </row>
    <row r="34" s="1" customFormat="1" ht="35" customHeight="1" spans="1:56">
      <c r="A34" s="264">
        <f t="shared" si="12"/>
        <v>30</v>
      </c>
      <c r="B34" s="148" t="s">
        <v>830</v>
      </c>
      <c r="C34" s="265" t="s">
        <v>703</v>
      </c>
      <c r="D34" s="266">
        <v>45658</v>
      </c>
      <c r="E34" s="270" t="s">
        <v>78</v>
      </c>
      <c r="F34" s="269">
        <f t="shared" si="13"/>
        <v>31</v>
      </c>
      <c r="G34" s="40" t="s">
        <v>79</v>
      </c>
      <c r="H34" s="41"/>
      <c r="I34" s="41"/>
      <c r="J34" s="41"/>
      <c r="K34" s="41"/>
      <c r="L34" s="41"/>
      <c r="M34" s="41"/>
      <c r="N34" s="41"/>
      <c r="O34" s="298"/>
      <c r="P34" s="41"/>
      <c r="Q34" s="41"/>
      <c r="R34" s="41"/>
      <c r="S34" s="311">
        <f t="shared" si="14"/>
        <v>0</v>
      </c>
      <c r="T34" s="312"/>
      <c r="U34" s="313" t="s">
        <v>764</v>
      </c>
      <c r="V34" s="177">
        <v>800</v>
      </c>
      <c r="W34" s="314">
        <v>100</v>
      </c>
      <c r="X34" s="314">
        <v>100</v>
      </c>
      <c r="Y34" s="314">
        <v>100</v>
      </c>
      <c r="Z34" s="314">
        <v>100</v>
      </c>
      <c r="AA34" s="314">
        <v>100</v>
      </c>
      <c r="AB34" s="314">
        <v>100</v>
      </c>
      <c r="AC34" s="320">
        <f t="shared" si="15"/>
        <v>0</v>
      </c>
      <c r="AD34" s="78"/>
      <c r="AE34" s="78"/>
      <c r="AF34" s="78"/>
      <c r="AG34" s="78"/>
      <c r="AH34" s="78"/>
      <c r="AI34" s="78"/>
      <c r="AJ34" s="74"/>
      <c r="AK34" s="78"/>
      <c r="AL34" s="78"/>
      <c r="AM34" s="78"/>
      <c r="AN34" s="78"/>
      <c r="AO34" s="78"/>
      <c r="AP34" s="78"/>
      <c r="AQ34" s="78"/>
      <c r="AR34" s="78">
        <f t="shared" si="16"/>
        <v>0</v>
      </c>
      <c r="AS34" s="331">
        <f t="shared" si="17"/>
        <v>0</v>
      </c>
      <c r="AT34" s="320">
        <f t="shared" si="18"/>
        <v>0</v>
      </c>
      <c r="AU34" s="320">
        <f t="shared" si="19"/>
        <v>1400</v>
      </c>
      <c r="AV34" s="86"/>
      <c r="AW34" s="334"/>
      <c r="AX34" s="334"/>
      <c r="AY34" s="334"/>
      <c r="AZ34" s="334"/>
      <c r="BA34" s="320">
        <f t="shared" si="20"/>
        <v>1400</v>
      </c>
      <c r="BB34" s="93"/>
      <c r="BC34" s="74"/>
      <c r="BD34" s="310" t="str">
        <f t="shared" si="21"/>
        <v>正确</v>
      </c>
    </row>
    <row r="35" s="1" customFormat="1" ht="37" customHeight="1" spans="1:56">
      <c r="A35" s="264">
        <f t="shared" si="12"/>
        <v>31</v>
      </c>
      <c r="B35" s="148" t="s">
        <v>831</v>
      </c>
      <c r="C35" s="265" t="s">
        <v>190</v>
      </c>
      <c r="D35" s="266">
        <v>45698</v>
      </c>
      <c r="E35" s="270" t="s">
        <v>78</v>
      </c>
      <c r="F35" s="269">
        <f t="shared" si="13"/>
        <v>31</v>
      </c>
      <c r="G35" s="40" t="s">
        <v>79</v>
      </c>
      <c r="H35" s="41"/>
      <c r="I35" s="41"/>
      <c r="J35" s="41"/>
      <c r="K35" s="41"/>
      <c r="L35" s="41"/>
      <c r="M35" s="41"/>
      <c r="N35" s="41"/>
      <c r="O35" s="298">
        <v>8.5</v>
      </c>
      <c r="P35" s="41"/>
      <c r="Q35" s="41"/>
      <c r="R35" s="41"/>
      <c r="S35" s="311">
        <f t="shared" si="14"/>
        <v>0</v>
      </c>
      <c r="T35" s="312" t="s">
        <v>717</v>
      </c>
      <c r="U35" s="313" t="s">
        <v>832</v>
      </c>
      <c r="V35" s="177">
        <v>1000</v>
      </c>
      <c r="W35" s="314">
        <v>500</v>
      </c>
      <c r="X35" s="314">
        <v>500</v>
      </c>
      <c r="Y35" s="314">
        <v>200</v>
      </c>
      <c r="Z35" s="314">
        <v>100</v>
      </c>
      <c r="AA35" s="314">
        <v>100</v>
      </c>
      <c r="AB35" s="314">
        <v>100</v>
      </c>
      <c r="AC35" s="320">
        <f t="shared" si="15"/>
        <v>0</v>
      </c>
      <c r="AD35" s="78"/>
      <c r="AE35" s="78"/>
      <c r="AF35" s="78"/>
      <c r="AG35" s="78"/>
      <c r="AH35" s="78"/>
      <c r="AI35" s="78"/>
      <c r="AJ35" s="74"/>
      <c r="AK35" s="78"/>
      <c r="AL35" s="78"/>
      <c r="AM35" s="78"/>
      <c r="AN35" s="78"/>
      <c r="AO35" s="78"/>
      <c r="AP35" s="78"/>
      <c r="AQ35" s="78"/>
      <c r="AR35" s="78">
        <f t="shared" si="16"/>
        <v>342.741935483871</v>
      </c>
      <c r="AS35" s="331">
        <f t="shared" si="17"/>
        <v>0</v>
      </c>
      <c r="AT35" s="320">
        <f t="shared" si="18"/>
        <v>0</v>
      </c>
      <c r="AU35" s="320">
        <f t="shared" si="19"/>
        <v>2157.26</v>
      </c>
      <c r="AV35" s="86"/>
      <c r="AW35" s="334"/>
      <c r="AX35" s="334"/>
      <c r="AY35" s="334"/>
      <c r="AZ35" s="334"/>
      <c r="BA35" s="320">
        <f t="shared" si="20"/>
        <v>2157.26</v>
      </c>
      <c r="BB35" s="93"/>
      <c r="BC35" s="74"/>
      <c r="BD35" s="310" t="str">
        <f t="shared" si="21"/>
        <v>正确</v>
      </c>
    </row>
    <row r="36" s="1" customFormat="1" ht="35" customHeight="1" spans="1:56">
      <c r="A36" s="264">
        <f t="shared" si="12"/>
        <v>32</v>
      </c>
      <c r="B36" s="213" t="s">
        <v>833</v>
      </c>
      <c r="C36" s="265" t="s">
        <v>190</v>
      </c>
      <c r="D36" s="266">
        <v>45712</v>
      </c>
      <c r="E36" s="270" t="s">
        <v>78</v>
      </c>
      <c r="F36" s="269">
        <f t="shared" si="13"/>
        <v>31</v>
      </c>
      <c r="G36" s="40" t="s">
        <v>79</v>
      </c>
      <c r="H36" s="41"/>
      <c r="I36" s="41"/>
      <c r="J36" s="41"/>
      <c r="K36" s="41"/>
      <c r="L36" s="41"/>
      <c r="M36" s="41"/>
      <c r="N36" s="41"/>
      <c r="O36" s="298">
        <v>8</v>
      </c>
      <c r="P36" s="41"/>
      <c r="Q36" s="41"/>
      <c r="R36" s="41"/>
      <c r="S36" s="311">
        <f t="shared" si="14"/>
        <v>0</v>
      </c>
      <c r="T36" s="312" t="s">
        <v>789</v>
      </c>
      <c r="U36" s="313" t="s">
        <v>769</v>
      </c>
      <c r="V36" s="177">
        <v>1000</v>
      </c>
      <c r="W36" s="314">
        <v>500</v>
      </c>
      <c r="X36" s="314">
        <v>300</v>
      </c>
      <c r="Y36" s="314">
        <v>200</v>
      </c>
      <c r="Z36" s="314">
        <v>100</v>
      </c>
      <c r="AA36" s="314">
        <v>100</v>
      </c>
      <c r="AB36" s="314">
        <v>100</v>
      </c>
      <c r="AC36" s="320">
        <f t="shared" si="15"/>
        <v>0</v>
      </c>
      <c r="AD36" s="78"/>
      <c r="AE36" s="78"/>
      <c r="AF36" s="78"/>
      <c r="AG36" s="78"/>
      <c r="AH36" s="78"/>
      <c r="AI36" s="78"/>
      <c r="AJ36" s="74"/>
      <c r="AK36" s="78"/>
      <c r="AL36" s="78"/>
      <c r="AM36" s="78"/>
      <c r="AN36" s="78"/>
      <c r="AO36" s="78"/>
      <c r="AP36" s="78"/>
      <c r="AQ36" s="78"/>
      <c r="AR36" s="78">
        <f t="shared" si="16"/>
        <v>296.774193548387</v>
      </c>
      <c r="AS36" s="331">
        <f t="shared" si="17"/>
        <v>0</v>
      </c>
      <c r="AT36" s="320">
        <f t="shared" si="18"/>
        <v>0</v>
      </c>
      <c r="AU36" s="320">
        <f t="shared" si="19"/>
        <v>2003.23</v>
      </c>
      <c r="AV36" s="86"/>
      <c r="AW36" s="334"/>
      <c r="AX36" s="334"/>
      <c r="AY36" s="334"/>
      <c r="AZ36" s="334"/>
      <c r="BA36" s="320">
        <f t="shared" si="20"/>
        <v>2003.23</v>
      </c>
      <c r="BB36" s="93"/>
      <c r="BC36" s="74"/>
      <c r="BD36" s="310" t="str">
        <f t="shared" si="21"/>
        <v>正确</v>
      </c>
    </row>
    <row r="37" s="1" customFormat="1" ht="35" customHeight="1" spans="1:56">
      <c r="A37" s="264">
        <f t="shared" si="12"/>
        <v>33</v>
      </c>
      <c r="B37" s="134" t="s">
        <v>834</v>
      </c>
      <c r="C37" s="265" t="s">
        <v>190</v>
      </c>
      <c r="D37" s="266">
        <v>45721</v>
      </c>
      <c r="E37" s="270" t="s">
        <v>78</v>
      </c>
      <c r="F37" s="269">
        <f t="shared" si="13"/>
        <v>31</v>
      </c>
      <c r="G37" s="40" t="s">
        <v>79</v>
      </c>
      <c r="H37" s="41"/>
      <c r="I37" s="41"/>
      <c r="J37" s="41"/>
      <c r="K37" s="41"/>
      <c r="L37" s="41"/>
      <c r="M37" s="41"/>
      <c r="N37" s="41"/>
      <c r="O37" s="298">
        <v>8.5</v>
      </c>
      <c r="P37" s="41"/>
      <c r="Q37" s="41"/>
      <c r="R37" s="41"/>
      <c r="S37" s="311">
        <f t="shared" si="14"/>
        <v>0</v>
      </c>
      <c r="T37" s="312" t="s">
        <v>717</v>
      </c>
      <c r="U37" s="313" t="s">
        <v>769</v>
      </c>
      <c r="V37" s="177">
        <v>1000</v>
      </c>
      <c r="W37" s="314">
        <v>500</v>
      </c>
      <c r="X37" s="314">
        <v>300</v>
      </c>
      <c r="Y37" s="314">
        <v>200</v>
      </c>
      <c r="Z37" s="314">
        <v>100</v>
      </c>
      <c r="AA37" s="314">
        <v>100</v>
      </c>
      <c r="AB37" s="314">
        <v>100</v>
      </c>
      <c r="AC37" s="320">
        <f t="shared" si="15"/>
        <v>0</v>
      </c>
      <c r="AD37" s="78"/>
      <c r="AE37" s="78"/>
      <c r="AF37" s="78"/>
      <c r="AG37" s="78"/>
      <c r="AH37" s="78"/>
      <c r="AI37" s="78"/>
      <c r="AJ37" s="74"/>
      <c r="AK37" s="78"/>
      <c r="AL37" s="78"/>
      <c r="AM37" s="78"/>
      <c r="AN37" s="78"/>
      <c r="AO37" s="78"/>
      <c r="AP37" s="78"/>
      <c r="AQ37" s="78"/>
      <c r="AR37" s="78">
        <f t="shared" si="16"/>
        <v>315.322580645161</v>
      </c>
      <c r="AS37" s="331">
        <f t="shared" si="17"/>
        <v>0</v>
      </c>
      <c r="AT37" s="320">
        <f t="shared" si="18"/>
        <v>0</v>
      </c>
      <c r="AU37" s="320">
        <f t="shared" si="19"/>
        <v>1984.68</v>
      </c>
      <c r="AV37" s="86"/>
      <c r="AW37" s="334"/>
      <c r="AX37" s="334"/>
      <c r="AY37" s="334"/>
      <c r="AZ37" s="334"/>
      <c r="BA37" s="320">
        <f t="shared" si="20"/>
        <v>1984.68</v>
      </c>
      <c r="BB37" s="93"/>
      <c r="BC37" s="74"/>
      <c r="BD37" s="310" t="str">
        <f t="shared" si="21"/>
        <v>正确</v>
      </c>
    </row>
    <row r="38" s="1" customFormat="1" ht="32" customHeight="1" spans="1:56">
      <c r="A38" s="264">
        <f t="shared" si="12"/>
        <v>34</v>
      </c>
      <c r="B38" s="134" t="s">
        <v>835</v>
      </c>
      <c r="C38" s="265" t="s">
        <v>190</v>
      </c>
      <c r="D38" s="266">
        <v>45734</v>
      </c>
      <c r="E38" s="270" t="s">
        <v>78</v>
      </c>
      <c r="F38" s="269">
        <f t="shared" si="13"/>
        <v>31</v>
      </c>
      <c r="G38" s="40" t="s">
        <v>79</v>
      </c>
      <c r="H38" s="41"/>
      <c r="I38" s="41"/>
      <c r="J38" s="41"/>
      <c r="K38" s="41"/>
      <c r="L38" s="41"/>
      <c r="M38" s="41"/>
      <c r="N38" s="41"/>
      <c r="O38" s="298">
        <v>8.5</v>
      </c>
      <c r="P38" s="41"/>
      <c r="Q38" s="41"/>
      <c r="R38" s="41"/>
      <c r="S38" s="311">
        <f t="shared" si="14"/>
        <v>0</v>
      </c>
      <c r="T38" s="312" t="s">
        <v>836</v>
      </c>
      <c r="U38" s="313" t="s">
        <v>769</v>
      </c>
      <c r="V38" s="177">
        <v>1000</v>
      </c>
      <c r="W38" s="314">
        <v>500</v>
      </c>
      <c r="X38" s="314">
        <v>300</v>
      </c>
      <c r="Y38" s="314">
        <v>200</v>
      </c>
      <c r="Z38" s="314">
        <v>100</v>
      </c>
      <c r="AA38" s="314">
        <v>100</v>
      </c>
      <c r="AB38" s="314">
        <v>100</v>
      </c>
      <c r="AC38" s="320">
        <f t="shared" si="15"/>
        <v>0</v>
      </c>
      <c r="AD38" s="78"/>
      <c r="AE38" s="78"/>
      <c r="AF38" s="78"/>
      <c r="AG38" s="78"/>
      <c r="AH38" s="78"/>
      <c r="AI38" s="78"/>
      <c r="AJ38" s="74"/>
      <c r="AK38" s="78"/>
      <c r="AL38" s="78"/>
      <c r="AM38" s="78"/>
      <c r="AN38" s="78"/>
      <c r="AO38" s="78"/>
      <c r="AP38" s="78"/>
      <c r="AQ38" s="78"/>
      <c r="AR38" s="78">
        <f t="shared" si="16"/>
        <v>315.322580645161</v>
      </c>
      <c r="AS38" s="331">
        <f t="shared" si="17"/>
        <v>0</v>
      </c>
      <c r="AT38" s="320">
        <f t="shared" si="18"/>
        <v>0</v>
      </c>
      <c r="AU38" s="320">
        <f t="shared" si="19"/>
        <v>1984.68</v>
      </c>
      <c r="AV38" s="86"/>
      <c r="AW38" s="334"/>
      <c r="AX38" s="334"/>
      <c r="AY38" s="334"/>
      <c r="AZ38" s="334"/>
      <c r="BA38" s="320">
        <f t="shared" si="20"/>
        <v>1984.68</v>
      </c>
      <c r="BB38" s="93"/>
      <c r="BC38" s="74"/>
      <c r="BD38" s="310" t="str">
        <f t="shared" si="21"/>
        <v>正确</v>
      </c>
    </row>
    <row r="39" s="1" customFormat="1" ht="32" customHeight="1" spans="1:56">
      <c r="A39" s="264">
        <f t="shared" si="12"/>
        <v>35</v>
      </c>
      <c r="B39" s="134" t="s">
        <v>837</v>
      </c>
      <c r="C39" s="265" t="s">
        <v>703</v>
      </c>
      <c r="D39" s="266">
        <v>45723</v>
      </c>
      <c r="E39" s="270" t="s">
        <v>78</v>
      </c>
      <c r="F39" s="269">
        <f t="shared" si="13"/>
        <v>31</v>
      </c>
      <c r="G39" s="40" t="s">
        <v>79</v>
      </c>
      <c r="H39" s="41"/>
      <c r="I39" s="41"/>
      <c r="J39" s="41"/>
      <c r="K39" s="41"/>
      <c r="L39" s="41"/>
      <c r="M39" s="41"/>
      <c r="N39" s="41"/>
      <c r="O39" s="298"/>
      <c r="P39" s="41"/>
      <c r="Q39" s="41"/>
      <c r="R39" s="41"/>
      <c r="S39" s="311">
        <f t="shared" si="14"/>
        <v>0</v>
      </c>
      <c r="T39" s="312"/>
      <c r="U39" s="313" t="s">
        <v>764</v>
      </c>
      <c r="V39" s="177">
        <v>800</v>
      </c>
      <c r="W39" s="314">
        <v>100</v>
      </c>
      <c r="X39" s="314">
        <v>100</v>
      </c>
      <c r="Y39" s="314">
        <v>100</v>
      </c>
      <c r="Z39" s="314">
        <v>100</v>
      </c>
      <c r="AA39" s="314">
        <v>100</v>
      </c>
      <c r="AB39" s="314">
        <v>100</v>
      </c>
      <c r="AC39" s="320">
        <f t="shared" si="15"/>
        <v>0</v>
      </c>
      <c r="AD39" s="78"/>
      <c r="AE39" s="78"/>
      <c r="AF39" s="78"/>
      <c r="AG39" s="78"/>
      <c r="AH39" s="78"/>
      <c r="AI39" s="78"/>
      <c r="AJ39" s="74"/>
      <c r="AK39" s="78"/>
      <c r="AL39" s="78"/>
      <c r="AM39" s="78"/>
      <c r="AN39" s="78"/>
      <c r="AO39" s="78"/>
      <c r="AP39" s="78"/>
      <c r="AQ39" s="78"/>
      <c r="AR39" s="78">
        <f t="shared" si="16"/>
        <v>0</v>
      </c>
      <c r="AS39" s="331">
        <f t="shared" si="17"/>
        <v>0</v>
      </c>
      <c r="AT39" s="320">
        <f t="shared" si="18"/>
        <v>0</v>
      </c>
      <c r="AU39" s="320">
        <f t="shared" si="19"/>
        <v>1400</v>
      </c>
      <c r="AV39" s="86"/>
      <c r="AW39" s="334"/>
      <c r="AX39" s="334"/>
      <c r="AY39" s="334"/>
      <c r="AZ39" s="334"/>
      <c r="BA39" s="320">
        <f t="shared" si="20"/>
        <v>1400</v>
      </c>
      <c r="BB39" s="93"/>
      <c r="BC39" s="74"/>
      <c r="BD39" s="310" t="str">
        <f t="shared" si="21"/>
        <v>正确</v>
      </c>
    </row>
    <row r="40" s="1" customFormat="1" ht="32" customHeight="1" spans="1:56">
      <c r="A40" s="264">
        <f t="shared" si="12"/>
        <v>36</v>
      </c>
      <c r="B40" s="275" t="s">
        <v>838</v>
      </c>
      <c r="C40" s="265" t="s">
        <v>703</v>
      </c>
      <c r="D40" s="266">
        <v>45720</v>
      </c>
      <c r="E40" s="270" t="s">
        <v>78</v>
      </c>
      <c r="F40" s="269">
        <f t="shared" si="13"/>
        <v>31</v>
      </c>
      <c r="G40" s="40" t="s">
        <v>79</v>
      </c>
      <c r="H40" s="41"/>
      <c r="I40" s="41"/>
      <c r="J40" s="41"/>
      <c r="K40" s="41"/>
      <c r="L40" s="41"/>
      <c r="M40" s="41"/>
      <c r="N40" s="41"/>
      <c r="O40" s="298"/>
      <c r="P40" s="41"/>
      <c r="Q40" s="41"/>
      <c r="R40" s="41"/>
      <c r="S40" s="311">
        <f t="shared" si="14"/>
        <v>0</v>
      </c>
      <c r="T40" s="312"/>
      <c r="U40" s="313" t="s">
        <v>764</v>
      </c>
      <c r="V40" s="177">
        <v>800</v>
      </c>
      <c r="W40" s="314">
        <v>100</v>
      </c>
      <c r="X40" s="314">
        <v>100</v>
      </c>
      <c r="Y40" s="314">
        <v>100</v>
      </c>
      <c r="Z40" s="314">
        <v>100</v>
      </c>
      <c r="AA40" s="314">
        <v>100</v>
      </c>
      <c r="AB40" s="314">
        <v>100</v>
      </c>
      <c r="AC40" s="320">
        <f t="shared" si="15"/>
        <v>0</v>
      </c>
      <c r="AD40" s="78"/>
      <c r="AE40" s="78"/>
      <c r="AF40" s="78"/>
      <c r="AG40" s="78"/>
      <c r="AH40" s="78"/>
      <c r="AI40" s="78"/>
      <c r="AJ40" s="74"/>
      <c r="AK40" s="78"/>
      <c r="AL40" s="78"/>
      <c r="AM40" s="78"/>
      <c r="AN40" s="78"/>
      <c r="AO40" s="78"/>
      <c r="AP40" s="78"/>
      <c r="AQ40" s="78"/>
      <c r="AR40" s="78">
        <f t="shared" si="16"/>
        <v>0</v>
      </c>
      <c r="AS40" s="331">
        <f t="shared" si="17"/>
        <v>0</v>
      </c>
      <c r="AT40" s="320">
        <f t="shared" si="18"/>
        <v>0</v>
      </c>
      <c r="AU40" s="320">
        <f t="shared" si="19"/>
        <v>1400</v>
      </c>
      <c r="AV40" s="86"/>
      <c r="AW40" s="334"/>
      <c r="AX40" s="334"/>
      <c r="AY40" s="334"/>
      <c r="AZ40" s="334"/>
      <c r="BA40" s="320">
        <f t="shared" si="20"/>
        <v>1400</v>
      </c>
      <c r="BB40" s="93"/>
      <c r="BC40" s="74"/>
      <c r="BD40" s="310" t="str">
        <f t="shared" si="21"/>
        <v>正确</v>
      </c>
    </row>
    <row r="41" s="1" customFormat="1" ht="59" customHeight="1" spans="1:56">
      <c r="A41" s="264">
        <f t="shared" si="12"/>
        <v>37</v>
      </c>
      <c r="B41" s="280" t="s">
        <v>839</v>
      </c>
      <c r="C41" s="265" t="s">
        <v>190</v>
      </c>
      <c r="D41" s="266">
        <v>45750</v>
      </c>
      <c r="E41" s="281" t="s">
        <v>265</v>
      </c>
      <c r="F41" s="269">
        <f t="shared" si="13"/>
        <v>31</v>
      </c>
      <c r="G41" s="40" t="s">
        <v>79</v>
      </c>
      <c r="H41" s="41"/>
      <c r="I41" s="41"/>
      <c r="J41" s="41">
        <v>13</v>
      </c>
      <c r="K41" s="41"/>
      <c r="L41" s="41"/>
      <c r="M41" s="41"/>
      <c r="N41" s="41"/>
      <c r="O41" s="298">
        <v>8.5</v>
      </c>
      <c r="P41" s="41"/>
      <c r="Q41" s="41"/>
      <c r="R41" s="41"/>
      <c r="S41" s="311">
        <f t="shared" si="14"/>
        <v>0</v>
      </c>
      <c r="T41" s="315" t="s">
        <v>840</v>
      </c>
      <c r="U41" s="313" t="s">
        <v>769</v>
      </c>
      <c r="V41" s="177">
        <v>1000</v>
      </c>
      <c r="W41" s="314">
        <v>500</v>
      </c>
      <c r="X41" s="314">
        <v>300</v>
      </c>
      <c r="Y41" s="314">
        <v>200</v>
      </c>
      <c r="Z41" s="314">
        <v>100</v>
      </c>
      <c r="AA41" s="314">
        <v>100</v>
      </c>
      <c r="AB41" s="314">
        <v>100</v>
      </c>
      <c r="AC41" s="320">
        <f t="shared" si="15"/>
        <v>0</v>
      </c>
      <c r="AD41" s="78"/>
      <c r="AE41" s="78"/>
      <c r="AF41" s="78"/>
      <c r="AG41" s="78"/>
      <c r="AH41" s="78"/>
      <c r="AI41" s="78"/>
      <c r="AJ41" s="74"/>
      <c r="AK41" s="78"/>
      <c r="AL41" s="78"/>
      <c r="AM41" s="78"/>
      <c r="AN41" s="78"/>
      <c r="AO41" s="78"/>
      <c r="AP41" s="78"/>
      <c r="AQ41" s="78"/>
      <c r="AR41" s="78">
        <f t="shared" si="16"/>
        <v>315.322580645161</v>
      </c>
      <c r="AS41" s="331">
        <f t="shared" si="17"/>
        <v>0</v>
      </c>
      <c r="AT41" s="320">
        <f t="shared" si="18"/>
        <v>964.516129032258</v>
      </c>
      <c r="AU41" s="320">
        <f t="shared" si="19"/>
        <v>1020.16</v>
      </c>
      <c r="AV41" s="86"/>
      <c r="AW41" s="334"/>
      <c r="AX41" s="334"/>
      <c r="AY41" s="334"/>
      <c r="AZ41" s="334"/>
      <c r="BA41" s="320">
        <f t="shared" si="20"/>
        <v>1020.16</v>
      </c>
      <c r="BB41" s="93"/>
      <c r="BC41" s="74"/>
      <c r="BD41" s="310" t="str">
        <f t="shared" si="21"/>
        <v>正确</v>
      </c>
    </row>
    <row r="42" s="1" customFormat="1" ht="29" customHeight="1" spans="1:56">
      <c r="A42" s="264">
        <f t="shared" si="12"/>
        <v>38</v>
      </c>
      <c r="B42" s="275" t="s">
        <v>841</v>
      </c>
      <c r="C42" s="265" t="s">
        <v>190</v>
      </c>
      <c r="D42" s="266">
        <v>45765</v>
      </c>
      <c r="E42" s="270" t="s">
        <v>78</v>
      </c>
      <c r="F42" s="269">
        <f t="shared" si="13"/>
        <v>31</v>
      </c>
      <c r="G42" s="40" t="s">
        <v>79</v>
      </c>
      <c r="H42" s="41"/>
      <c r="I42" s="41"/>
      <c r="J42" s="41"/>
      <c r="K42" s="41"/>
      <c r="L42" s="41"/>
      <c r="M42" s="41"/>
      <c r="N42" s="41"/>
      <c r="O42" s="298">
        <v>8.5</v>
      </c>
      <c r="P42" s="41"/>
      <c r="Q42" s="41"/>
      <c r="R42" s="41"/>
      <c r="S42" s="311">
        <f t="shared" si="14"/>
        <v>0</v>
      </c>
      <c r="T42" s="312" t="s">
        <v>717</v>
      </c>
      <c r="U42" s="313" t="s">
        <v>769</v>
      </c>
      <c r="V42" s="177">
        <v>1000</v>
      </c>
      <c r="W42" s="314">
        <v>500</v>
      </c>
      <c r="X42" s="314">
        <v>300</v>
      </c>
      <c r="Y42" s="314">
        <v>200</v>
      </c>
      <c r="Z42" s="314">
        <v>100</v>
      </c>
      <c r="AA42" s="314">
        <v>100</v>
      </c>
      <c r="AB42" s="314">
        <v>100</v>
      </c>
      <c r="AC42" s="320">
        <f t="shared" si="15"/>
        <v>0</v>
      </c>
      <c r="AD42" s="78"/>
      <c r="AE42" s="78"/>
      <c r="AF42" s="78"/>
      <c r="AG42" s="78"/>
      <c r="AH42" s="78"/>
      <c r="AI42" s="78"/>
      <c r="AJ42" s="74"/>
      <c r="AK42" s="78"/>
      <c r="AL42" s="78"/>
      <c r="AM42" s="78"/>
      <c r="AN42" s="78"/>
      <c r="AO42" s="78"/>
      <c r="AP42" s="78"/>
      <c r="AQ42" s="78"/>
      <c r="AR42" s="78">
        <f t="shared" si="16"/>
        <v>315.322580645161</v>
      </c>
      <c r="AS42" s="331">
        <f t="shared" si="17"/>
        <v>0</v>
      </c>
      <c r="AT42" s="320">
        <f t="shared" si="18"/>
        <v>0</v>
      </c>
      <c r="AU42" s="320">
        <f t="shared" si="19"/>
        <v>1984.68</v>
      </c>
      <c r="AV42" s="86"/>
      <c r="AW42" s="334"/>
      <c r="AX42" s="334"/>
      <c r="AY42" s="334"/>
      <c r="AZ42" s="334"/>
      <c r="BA42" s="320">
        <f t="shared" si="20"/>
        <v>1984.68</v>
      </c>
      <c r="BB42" s="93"/>
      <c r="BC42" s="74"/>
      <c r="BD42" s="310" t="str">
        <f t="shared" si="21"/>
        <v>正确</v>
      </c>
    </row>
    <row r="43" s="1" customFormat="1" ht="39" customHeight="1" spans="1:56">
      <c r="A43" s="264">
        <f t="shared" si="12"/>
        <v>39</v>
      </c>
      <c r="B43" s="282" t="s">
        <v>842</v>
      </c>
      <c r="C43" s="265" t="s">
        <v>190</v>
      </c>
      <c r="D43" s="266">
        <v>45756</v>
      </c>
      <c r="E43" s="270" t="s">
        <v>78</v>
      </c>
      <c r="F43" s="269">
        <f t="shared" si="13"/>
        <v>31</v>
      </c>
      <c r="G43" s="40" t="s">
        <v>79</v>
      </c>
      <c r="H43" s="41"/>
      <c r="I43" s="41"/>
      <c r="J43" s="41"/>
      <c r="K43" s="41"/>
      <c r="L43" s="41"/>
      <c r="M43" s="41"/>
      <c r="N43" s="41"/>
      <c r="O43" s="298">
        <v>8</v>
      </c>
      <c r="P43" s="41"/>
      <c r="Q43" s="41"/>
      <c r="R43" s="41"/>
      <c r="S43" s="311">
        <f t="shared" si="14"/>
        <v>0</v>
      </c>
      <c r="T43" s="312" t="s">
        <v>843</v>
      </c>
      <c r="U43" s="313" t="s">
        <v>769</v>
      </c>
      <c r="V43" s="177">
        <v>1000</v>
      </c>
      <c r="W43" s="314">
        <v>500</v>
      </c>
      <c r="X43" s="314">
        <v>300</v>
      </c>
      <c r="Y43" s="314">
        <v>200</v>
      </c>
      <c r="Z43" s="314">
        <v>100</v>
      </c>
      <c r="AA43" s="314">
        <v>100</v>
      </c>
      <c r="AB43" s="314">
        <v>100</v>
      </c>
      <c r="AC43" s="320">
        <f t="shared" si="15"/>
        <v>0</v>
      </c>
      <c r="AD43" s="78"/>
      <c r="AE43" s="78"/>
      <c r="AF43" s="78"/>
      <c r="AG43" s="78"/>
      <c r="AH43" s="78"/>
      <c r="AI43" s="78"/>
      <c r="AJ43" s="74"/>
      <c r="AK43" s="78"/>
      <c r="AL43" s="78"/>
      <c r="AM43" s="78"/>
      <c r="AN43" s="78"/>
      <c r="AO43" s="78"/>
      <c r="AP43" s="78"/>
      <c r="AQ43" s="78"/>
      <c r="AR43" s="78">
        <f t="shared" si="16"/>
        <v>296.774193548387</v>
      </c>
      <c r="AS43" s="331">
        <f t="shared" si="17"/>
        <v>0</v>
      </c>
      <c r="AT43" s="320">
        <f t="shared" si="18"/>
        <v>0</v>
      </c>
      <c r="AU43" s="320">
        <f t="shared" si="19"/>
        <v>2003.23</v>
      </c>
      <c r="AV43" s="86"/>
      <c r="AW43" s="334"/>
      <c r="AX43" s="334"/>
      <c r="AY43" s="334"/>
      <c r="AZ43" s="334"/>
      <c r="BA43" s="320">
        <f t="shared" si="20"/>
        <v>2003.23</v>
      </c>
      <c r="BB43" s="93"/>
      <c r="BC43" s="74"/>
      <c r="BD43" s="310" t="str">
        <f t="shared" si="21"/>
        <v>正确</v>
      </c>
    </row>
    <row r="44" s="1" customFormat="1" ht="30" customHeight="1" spans="1:56">
      <c r="A44" s="264">
        <f t="shared" si="12"/>
        <v>40</v>
      </c>
      <c r="B44" s="148" t="s">
        <v>180</v>
      </c>
      <c r="C44" s="265" t="s">
        <v>703</v>
      </c>
      <c r="D44" s="266">
        <v>45749</v>
      </c>
      <c r="E44" s="270" t="s">
        <v>78</v>
      </c>
      <c r="F44" s="269">
        <f t="shared" si="13"/>
        <v>31</v>
      </c>
      <c r="G44" s="40" t="s">
        <v>79</v>
      </c>
      <c r="H44" s="41"/>
      <c r="I44" s="41"/>
      <c r="J44" s="41"/>
      <c r="K44" s="41"/>
      <c r="L44" s="41"/>
      <c r="M44" s="41"/>
      <c r="N44" s="41"/>
      <c r="O44" s="298"/>
      <c r="P44" s="41"/>
      <c r="Q44" s="41"/>
      <c r="R44" s="41"/>
      <c r="S44" s="311">
        <f t="shared" si="14"/>
        <v>0</v>
      </c>
      <c r="T44" s="312"/>
      <c r="U44" s="313" t="s">
        <v>764</v>
      </c>
      <c r="V44" s="177">
        <v>800</v>
      </c>
      <c r="W44" s="314">
        <v>100</v>
      </c>
      <c r="X44" s="314">
        <v>100</v>
      </c>
      <c r="Y44" s="314">
        <v>100</v>
      </c>
      <c r="Z44" s="314">
        <v>100</v>
      </c>
      <c r="AA44" s="314">
        <v>100</v>
      </c>
      <c r="AB44" s="314">
        <v>100</v>
      </c>
      <c r="AC44" s="320">
        <f t="shared" si="15"/>
        <v>0</v>
      </c>
      <c r="AD44" s="78"/>
      <c r="AE44" s="78"/>
      <c r="AF44" s="78"/>
      <c r="AG44" s="78"/>
      <c r="AH44" s="78"/>
      <c r="AI44" s="78"/>
      <c r="AJ44" s="74"/>
      <c r="AK44" s="78"/>
      <c r="AL44" s="78"/>
      <c r="AM44" s="78"/>
      <c r="AN44" s="78"/>
      <c r="AO44" s="78"/>
      <c r="AP44" s="78"/>
      <c r="AQ44" s="78"/>
      <c r="AR44" s="78">
        <f t="shared" si="16"/>
        <v>0</v>
      </c>
      <c r="AS44" s="331">
        <f t="shared" si="17"/>
        <v>0</v>
      </c>
      <c r="AT44" s="320">
        <f t="shared" si="18"/>
        <v>0</v>
      </c>
      <c r="AU44" s="320">
        <f t="shared" si="19"/>
        <v>1400</v>
      </c>
      <c r="AV44" s="86"/>
      <c r="AW44" s="334"/>
      <c r="AX44" s="334"/>
      <c r="AY44" s="334"/>
      <c r="AZ44" s="334"/>
      <c r="BA44" s="320">
        <f t="shared" si="20"/>
        <v>1400</v>
      </c>
      <c r="BB44" s="93"/>
      <c r="BC44" s="74"/>
      <c r="BD44" s="310" t="str">
        <f t="shared" si="21"/>
        <v>正确</v>
      </c>
    </row>
    <row r="45" s="1" customFormat="1" ht="30" customHeight="1" spans="1:56">
      <c r="A45" s="264">
        <f t="shared" si="12"/>
        <v>41</v>
      </c>
      <c r="B45" s="275" t="s">
        <v>844</v>
      </c>
      <c r="C45" s="265" t="s">
        <v>699</v>
      </c>
      <c r="D45" s="266">
        <v>45797</v>
      </c>
      <c r="E45" s="270" t="s">
        <v>78</v>
      </c>
      <c r="F45" s="269">
        <f t="shared" si="13"/>
        <v>31</v>
      </c>
      <c r="G45" s="40" t="s">
        <v>79</v>
      </c>
      <c r="H45" s="41"/>
      <c r="I45" s="41"/>
      <c r="J45" s="41"/>
      <c r="K45" s="41"/>
      <c r="L45" s="41"/>
      <c r="M45" s="41"/>
      <c r="N45" s="41"/>
      <c r="O45" s="298"/>
      <c r="P45" s="41"/>
      <c r="Q45" s="41"/>
      <c r="R45" s="41"/>
      <c r="S45" s="311">
        <f t="shared" si="14"/>
        <v>0</v>
      </c>
      <c r="T45" s="312"/>
      <c r="U45" s="313" t="s">
        <v>803</v>
      </c>
      <c r="V45" s="177">
        <v>900</v>
      </c>
      <c r="W45" s="314">
        <v>200</v>
      </c>
      <c r="X45" s="314">
        <v>100</v>
      </c>
      <c r="Y45" s="314">
        <v>100</v>
      </c>
      <c r="Z45" s="314">
        <v>100</v>
      </c>
      <c r="AA45" s="314">
        <v>100</v>
      </c>
      <c r="AB45" s="314">
        <v>100</v>
      </c>
      <c r="AC45" s="320">
        <f t="shared" si="15"/>
        <v>0</v>
      </c>
      <c r="AD45" s="78"/>
      <c r="AE45" s="78"/>
      <c r="AF45" s="78"/>
      <c r="AG45" s="78"/>
      <c r="AH45" s="78"/>
      <c r="AI45" s="78"/>
      <c r="AJ45" s="74"/>
      <c r="AK45" s="78"/>
      <c r="AL45" s="78"/>
      <c r="AM45" s="78"/>
      <c r="AN45" s="78"/>
      <c r="AO45" s="78"/>
      <c r="AP45" s="78"/>
      <c r="AQ45" s="78"/>
      <c r="AR45" s="78">
        <f t="shared" si="16"/>
        <v>0</v>
      </c>
      <c r="AS45" s="331">
        <f t="shared" si="17"/>
        <v>0</v>
      </c>
      <c r="AT45" s="320">
        <f t="shared" si="18"/>
        <v>0</v>
      </c>
      <c r="AU45" s="320">
        <f t="shared" si="19"/>
        <v>1600</v>
      </c>
      <c r="AV45" s="86"/>
      <c r="AW45" s="334"/>
      <c r="AX45" s="334"/>
      <c r="AY45" s="334"/>
      <c r="AZ45" s="334"/>
      <c r="BA45" s="320">
        <f t="shared" si="20"/>
        <v>1600</v>
      </c>
      <c r="BB45" s="93"/>
      <c r="BC45" s="74"/>
      <c r="BD45" s="310" t="str">
        <f t="shared" si="21"/>
        <v>正确</v>
      </c>
    </row>
    <row r="46" s="1" customFormat="1" ht="30" customHeight="1" spans="1:56">
      <c r="A46" s="264">
        <f t="shared" si="12"/>
        <v>42</v>
      </c>
      <c r="B46" s="280" t="s">
        <v>845</v>
      </c>
      <c r="C46" s="265" t="s">
        <v>703</v>
      </c>
      <c r="D46" s="266">
        <v>45799</v>
      </c>
      <c r="E46" s="281" t="s">
        <v>265</v>
      </c>
      <c r="F46" s="269">
        <f t="shared" si="13"/>
        <v>31</v>
      </c>
      <c r="G46" s="40" t="s">
        <v>79</v>
      </c>
      <c r="H46" s="41"/>
      <c r="I46" s="41"/>
      <c r="J46" s="41">
        <v>19</v>
      </c>
      <c r="K46" s="41"/>
      <c r="L46" s="41"/>
      <c r="M46" s="41"/>
      <c r="N46" s="41"/>
      <c r="O46" s="298"/>
      <c r="P46" s="41"/>
      <c r="Q46" s="41"/>
      <c r="R46" s="41"/>
      <c r="S46" s="311">
        <f t="shared" si="14"/>
        <v>0</v>
      </c>
      <c r="T46" s="315" t="s">
        <v>846</v>
      </c>
      <c r="U46" s="313" t="s">
        <v>764</v>
      </c>
      <c r="V46" s="177">
        <v>1400</v>
      </c>
      <c r="W46" s="314">
        <v>0</v>
      </c>
      <c r="X46" s="314">
        <v>0</v>
      </c>
      <c r="Y46" s="314">
        <v>0</v>
      </c>
      <c r="Z46" s="314">
        <v>0</v>
      </c>
      <c r="AA46" s="314">
        <v>0</v>
      </c>
      <c r="AB46" s="314">
        <v>0</v>
      </c>
      <c r="AC46" s="320">
        <f t="shared" si="15"/>
        <v>0</v>
      </c>
      <c r="AD46" s="78"/>
      <c r="AE46" s="78"/>
      <c r="AF46" s="78"/>
      <c r="AG46" s="78"/>
      <c r="AH46" s="78"/>
      <c r="AI46" s="78"/>
      <c r="AJ46" s="74"/>
      <c r="AK46" s="78"/>
      <c r="AL46" s="78"/>
      <c r="AM46" s="78"/>
      <c r="AN46" s="78"/>
      <c r="AO46" s="78"/>
      <c r="AP46" s="78"/>
      <c r="AQ46" s="78"/>
      <c r="AR46" s="78">
        <f t="shared" si="16"/>
        <v>0</v>
      </c>
      <c r="AS46" s="331">
        <f t="shared" si="17"/>
        <v>0</v>
      </c>
      <c r="AT46" s="320">
        <f t="shared" si="18"/>
        <v>858.064516129032</v>
      </c>
      <c r="AU46" s="320">
        <f t="shared" si="19"/>
        <v>541.94</v>
      </c>
      <c r="AV46" s="86"/>
      <c r="AW46" s="334"/>
      <c r="AX46" s="334"/>
      <c r="AY46" s="334"/>
      <c r="AZ46" s="334"/>
      <c r="BA46" s="320">
        <f t="shared" si="20"/>
        <v>541.94</v>
      </c>
      <c r="BB46" s="93"/>
      <c r="BC46" s="74"/>
      <c r="BD46" s="310" t="str">
        <f t="shared" si="21"/>
        <v>正确</v>
      </c>
    </row>
    <row r="47" s="1" customFormat="1" ht="37" customHeight="1" spans="1:56">
      <c r="A47" s="264">
        <f t="shared" si="12"/>
        <v>43</v>
      </c>
      <c r="B47" s="275" t="s">
        <v>847</v>
      </c>
      <c r="C47" s="265" t="s">
        <v>190</v>
      </c>
      <c r="D47" s="266">
        <v>45783</v>
      </c>
      <c r="E47" s="270" t="s">
        <v>78</v>
      </c>
      <c r="F47" s="269">
        <f t="shared" si="13"/>
        <v>31</v>
      </c>
      <c r="G47" s="40" t="s">
        <v>79</v>
      </c>
      <c r="H47" s="41"/>
      <c r="I47" s="41"/>
      <c r="J47" s="41"/>
      <c r="K47" s="41"/>
      <c r="L47" s="41"/>
      <c r="M47" s="41"/>
      <c r="N47" s="41"/>
      <c r="O47" s="298">
        <v>8</v>
      </c>
      <c r="P47" s="41"/>
      <c r="Q47" s="41"/>
      <c r="R47" s="41"/>
      <c r="S47" s="311">
        <f t="shared" si="14"/>
        <v>0</v>
      </c>
      <c r="T47" s="312" t="s">
        <v>848</v>
      </c>
      <c r="U47" s="313" t="s">
        <v>769</v>
      </c>
      <c r="V47" s="177">
        <v>1000</v>
      </c>
      <c r="W47" s="314">
        <v>500</v>
      </c>
      <c r="X47" s="314">
        <v>300</v>
      </c>
      <c r="Y47" s="314">
        <v>200</v>
      </c>
      <c r="Z47" s="314">
        <v>100</v>
      </c>
      <c r="AA47" s="314">
        <v>100</v>
      </c>
      <c r="AB47" s="314">
        <v>100</v>
      </c>
      <c r="AC47" s="320">
        <f t="shared" si="15"/>
        <v>0</v>
      </c>
      <c r="AD47" s="78"/>
      <c r="AE47" s="78"/>
      <c r="AF47" s="78"/>
      <c r="AG47" s="78"/>
      <c r="AH47" s="78"/>
      <c r="AI47" s="78"/>
      <c r="AJ47" s="74"/>
      <c r="AK47" s="78"/>
      <c r="AL47" s="78"/>
      <c r="AM47" s="78"/>
      <c r="AN47" s="78"/>
      <c r="AO47" s="78"/>
      <c r="AP47" s="78"/>
      <c r="AQ47" s="78"/>
      <c r="AR47" s="78">
        <f t="shared" si="16"/>
        <v>296.774193548387</v>
      </c>
      <c r="AS47" s="331">
        <f t="shared" si="17"/>
        <v>0</v>
      </c>
      <c r="AT47" s="320">
        <f t="shared" si="18"/>
        <v>0</v>
      </c>
      <c r="AU47" s="320">
        <f t="shared" si="19"/>
        <v>2003.23</v>
      </c>
      <c r="AV47" s="86"/>
      <c r="AW47" s="334"/>
      <c r="AX47" s="334"/>
      <c r="AY47" s="334"/>
      <c r="AZ47" s="334"/>
      <c r="BA47" s="320">
        <f t="shared" si="20"/>
        <v>2003.23</v>
      </c>
      <c r="BB47" s="93"/>
      <c r="BC47" s="74"/>
      <c r="BD47" s="310" t="str">
        <f t="shared" si="21"/>
        <v>正确</v>
      </c>
    </row>
    <row r="48" s="100" customFormat="1" ht="50" customHeight="1" spans="1:56">
      <c r="A48" s="264">
        <f t="shared" si="12"/>
        <v>44</v>
      </c>
      <c r="B48" s="283" t="s">
        <v>849</v>
      </c>
      <c r="C48" s="265" t="s">
        <v>190</v>
      </c>
      <c r="D48" s="284">
        <v>45784</v>
      </c>
      <c r="E48" s="281" t="s">
        <v>265</v>
      </c>
      <c r="F48" s="269">
        <f t="shared" si="13"/>
        <v>31</v>
      </c>
      <c r="G48" s="40" t="s">
        <v>79</v>
      </c>
      <c r="H48" s="285"/>
      <c r="I48" s="285"/>
      <c r="J48" s="285">
        <v>14</v>
      </c>
      <c r="K48" s="285"/>
      <c r="L48" s="285"/>
      <c r="M48" s="285"/>
      <c r="N48" s="285"/>
      <c r="O48" s="298">
        <v>9</v>
      </c>
      <c r="P48" s="285"/>
      <c r="Q48" s="285"/>
      <c r="R48" s="285"/>
      <c r="S48" s="311">
        <f t="shared" si="14"/>
        <v>0</v>
      </c>
      <c r="T48" s="315" t="s">
        <v>850</v>
      </c>
      <c r="U48" s="313" t="s">
        <v>851</v>
      </c>
      <c r="V48" s="177">
        <v>1000</v>
      </c>
      <c r="W48" s="314">
        <v>500</v>
      </c>
      <c r="X48" s="314">
        <v>600</v>
      </c>
      <c r="Y48" s="314">
        <v>200</v>
      </c>
      <c r="Z48" s="314">
        <v>100</v>
      </c>
      <c r="AA48" s="314">
        <v>100</v>
      </c>
      <c r="AB48" s="314">
        <v>100</v>
      </c>
      <c r="AC48" s="320">
        <f t="shared" si="15"/>
        <v>0</v>
      </c>
      <c r="AD48" s="321"/>
      <c r="AE48" s="321"/>
      <c r="AF48" s="321"/>
      <c r="AG48" s="321"/>
      <c r="AH48" s="321"/>
      <c r="AI48" s="321"/>
      <c r="AJ48" s="324"/>
      <c r="AK48" s="321"/>
      <c r="AL48" s="321"/>
      <c r="AM48" s="321"/>
      <c r="AN48" s="321"/>
      <c r="AO48" s="321"/>
      <c r="AP48" s="321"/>
      <c r="AQ48" s="321"/>
      <c r="AR48" s="78">
        <f>2600/31*9</f>
        <v>754.838709677419</v>
      </c>
      <c r="AS48" s="331">
        <f t="shared" si="17"/>
        <v>0</v>
      </c>
      <c r="AT48" s="320">
        <f t="shared" si="18"/>
        <v>1174.1935483871</v>
      </c>
      <c r="AU48" s="320">
        <f t="shared" si="19"/>
        <v>670.97</v>
      </c>
      <c r="AV48" s="86"/>
      <c r="AW48" s="334"/>
      <c r="AX48" s="334"/>
      <c r="AY48" s="334"/>
      <c r="AZ48" s="334"/>
      <c r="BA48" s="320">
        <f t="shared" si="20"/>
        <v>670.97</v>
      </c>
      <c r="BB48" s="334"/>
      <c r="BC48" s="324"/>
      <c r="BD48" s="310" t="str">
        <f t="shared" si="21"/>
        <v>正确</v>
      </c>
    </row>
    <row r="49" s="1" customFormat="1" ht="60" customHeight="1" spans="1:56">
      <c r="A49" s="264">
        <f t="shared" si="12"/>
        <v>45</v>
      </c>
      <c r="B49" s="280" t="s">
        <v>852</v>
      </c>
      <c r="C49" s="265" t="s">
        <v>190</v>
      </c>
      <c r="D49" s="266">
        <v>45784</v>
      </c>
      <c r="E49" s="281" t="s">
        <v>265</v>
      </c>
      <c r="F49" s="269">
        <f t="shared" si="13"/>
        <v>31</v>
      </c>
      <c r="G49" s="40" t="s">
        <v>79</v>
      </c>
      <c r="H49" s="41"/>
      <c r="I49" s="41"/>
      <c r="J49" s="41">
        <v>1</v>
      </c>
      <c r="K49" s="41"/>
      <c r="L49" s="41"/>
      <c r="M49" s="41"/>
      <c r="N49" s="41"/>
      <c r="O49" s="298">
        <v>9</v>
      </c>
      <c r="P49" s="41"/>
      <c r="Q49" s="41"/>
      <c r="R49" s="41"/>
      <c r="S49" s="311">
        <f t="shared" si="14"/>
        <v>0</v>
      </c>
      <c r="T49" s="315" t="s">
        <v>853</v>
      </c>
      <c r="U49" s="313" t="s">
        <v>800</v>
      </c>
      <c r="V49" s="177">
        <v>1000</v>
      </c>
      <c r="W49" s="314">
        <v>500</v>
      </c>
      <c r="X49" s="314">
        <v>300</v>
      </c>
      <c r="Y49" s="314">
        <v>300</v>
      </c>
      <c r="Z49" s="314">
        <v>100</v>
      </c>
      <c r="AA49" s="314">
        <v>100</v>
      </c>
      <c r="AB49" s="314">
        <v>100</v>
      </c>
      <c r="AC49" s="320">
        <f t="shared" si="15"/>
        <v>0</v>
      </c>
      <c r="AD49" s="78"/>
      <c r="AE49" s="78"/>
      <c r="AF49" s="78"/>
      <c r="AG49" s="78"/>
      <c r="AH49" s="78"/>
      <c r="AI49" s="78"/>
      <c r="AJ49" s="74"/>
      <c r="AK49" s="78"/>
      <c r="AL49" s="78"/>
      <c r="AM49" s="78"/>
      <c r="AN49" s="78"/>
      <c r="AO49" s="78"/>
      <c r="AP49" s="78"/>
      <c r="AQ49" s="78"/>
      <c r="AR49" s="78">
        <f>2400/31*9</f>
        <v>696.774193548387</v>
      </c>
      <c r="AS49" s="331">
        <f t="shared" si="17"/>
        <v>0</v>
      </c>
      <c r="AT49" s="320">
        <f t="shared" si="18"/>
        <v>77.4193548387097</v>
      </c>
      <c r="AU49" s="320">
        <f t="shared" si="19"/>
        <v>1625.81</v>
      </c>
      <c r="AV49" s="86"/>
      <c r="AW49" s="334"/>
      <c r="AX49" s="93"/>
      <c r="AY49" s="93"/>
      <c r="AZ49" s="93"/>
      <c r="BA49" s="320">
        <f t="shared" si="20"/>
        <v>1625.81</v>
      </c>
      <c r="BB49" s="93"/>
      <c r="BC49" s="74"/>
      <c r="BD49" s="310" t="str">
        <f t="shared" si="21"/>
        <v>正确</v>
      </c>
    </row>
    <row r="50" s="1" customFormat="1" ht="44" customHeight="1" spans="1:56">
      <c r="A50" s="264">
        <f t="shared" si="12"/>
        <v>46</v>
      </c>
      <c r="B50" s="146" t="s">
        <v>854</v>
      </c>
      <c r="C50" s="265" t="s">
        <v>190</v>
      </c>
      <c r="D50" s="266">
        <v>45784</v>
      </c>
      <c r="E50" s="270" t="s">
        <v>78</v>
      </c>
      <c r="F50" s="269">
        <f t="shared" si="13"/>
        <v>31</v>
      </c>
      <c r="G50" s="40" t="s">
        <v>79</v>
      </c>
      <c r="H50" s="41"/>
      <c r="I50" s="41"/>
      <c r="J50" s="41"/>
      <c r="K50" s="41"/>
      <c r="L50" s="41"/>
      <c r="M50" s="41"/>
      <c r="N50" s="41"/>
      <c r="O50" s="298">
        <v>8.5</v>
      </c>
      <c r="P50" s="41"/>
      <c r="Q50" s="41"/>
      <c r="R50" s="41"/>
      <c r="S50" s="311">
        <f t="shared" si="14"/>
        <v>0</v>
      </c>
      <c r="T50" s="316" t="s">
        <v>717</v>
      </c>
      <c r="U50" s="313" t="s">
        <v>769</v>
      </c>
      <c r="V50" s="177">
        <v>1000</v>
      </c>
      <c r="W50" s="314">
        <v>500</v>
      </c>
      <c r="X50" s="314">
        <v>300</v>
      </c>
      <c r="Y50" s="314">
        <v>200</v>
      </c>
      <c r="Z50" s="314">
        <v>100</v>
      </c>
      <c r="AA50" s="314">
        <v>100</v>
      </c>
      <c r="AB50" s="314">
        <v>100</v>
      </c>
      <c r="AC50" s="320">
        <f t="shared" si="15"/>
        <v>0</v>
      </c>
      <c r="AD50" s="78"/>
      <c r="AE50" s="78"/>
      <c r="AF50" s="78"/>
      <c r="AG50" s="78"/>
      <c r="AH50" s="78"/>
      <c r="AI50" s="78"/>
      <c r="AJ50" s="74"/>
      <c r="AK50" s="78"/>
      <c r="AL50" s="78"/>
      <c r="AM50" s="78"/>
      <c r="AN50" s="78"/>
      <c r="AO50" s="78"/>
      <c r="AP50" s="78"/>
      <c r="AQ50" s="78"/>
      <c r="AR50" s="78">
        <f t="shared" ref="AR50:AR63" si="22">U50/31*O50*0.5</f>
        <v>315.322580645161</v>
      </c>
      <c r="AS50" s="331">
        <f t="shared" si="17"/>
        <v>0</v>
      </c>
      <c r="AT50" s="320">
        <f t="shared" si="18"/>
        <v>0</v>
      </c>
      <c r="AU50" s="320">
        <f t="shared" si="19"/>
        <v>1984.68</v>
      </c>
      <c r="AV50" s="86"/>
      <c r="AW50" s="334"/>
      <c r="AX50" s="334"/>
      <c r="AY50" s="334"/>
      <c r="AZ50" s="334"/>
      <c r="BA50" s="320">
        <f t="shared" si="20"/>
        <v>1984.68</v>
      </c>
      <c r="BB50" s="93"/>
      <c r="BC50" s="74"/>
      <c r="BD50" s="310" t="str">
        <f t="shared" si="21"/>
        <v>正确</v>
      </c>
    </row>
    <row r="51" s="1" customFormat="1" ht="36" customHeight="1" spans="1:56">
      <c r="A51" s="264">
        <f t="shared" si="12"/>
        <v>47</v>
      </c>
      <c r="B51" s="146" t="s">
        <v>855</v>
      </c>
      <c r="C51" s="265" t="s">
        <v>190</v>
      </c>
      <c r="D51" s="266">
        <v>45786</v>
      </c>
      <c r="E51" s="270" t="s">
        <v>78</v>
      </c>
      <c r="F51" s="269">
        <f t="shared" si="13"/>
        <v>31</v>
      </c>
      <c r="G51" s="40" t="s">
        <v>79</v>
      </c>
      <c r="H51" s="41"/>
      <c r="I51" s="41"/>
      <c r="J51" s="41"/>
      <c r="K51" s="41"/>
      <c r="L51" s="41"/>
      <c r="M51" s="41"/>
      <c r="N51" s="41"/>
      <c r="O51" s="298">
        <v>9</v>
      </c>
      <c r="P51" s="41"/>
      <c r="Q51" s="41"/>
      <c r="R51" s="41"/>
      <c r="S51" s="311">
        <f t="shared" si="14"/>
        <v>0</v>
      </c>
      <c r="T51" s="312" t="s">
        <v>856</v>
      </c>
      <c r="U51" s="313" t="s">
        <v>769</v>
      </c>
      <c r="V51" s="177">
        <v>1000</v>
      </c>
      <c r="W51" s="314">
        <v>500</v>
      </c>
      <c r="X51" s="314">
        <v>300</v>
      </c>
      <c r="Y51" s="314">
        <v>200</v>
      </c>
      <c r="Z51" s="314">
        <v>100</v>
      </c>
      <c r="AA51" s="314">
        <v>100</v>
      </c>
      <c r="AB51" s="314">
        <v>100</v>
      </c>
      <c r="AC51" s="320">
        <f t="shared" si="15"/>
        <v>0</v>
      </c>
      <c r="AD51" s="78"/>
      <c r="AE51" s="78"/>
      <c r="AF51" s="78"/>
      <c r="AG51" s="78"/>
      <c r="AH51" s="78"/>
      <c r="AI51" s="78"/>
      <c r="AJ51" s="74"/>
      <c r="AK51" s="78"/>
      <c r="AL51" s="78"/>
      <c r="AM51" s="78"/>
      <c r="AN51" s="78"/>
      <c r="AO51" s="78"/>
      <c r="AP51" s="78"/>
      <c r="AQ51" s="78"/>
      <c r="AR51" s="78">
        <f t="shared" si="22"/>
        <v>333.870967741935</v>
      </c>
      <c r="AS51" s="331">
        <f t="shared" si="17"/>
        <v>0</v>
      </c>
      <c r="AT51" s="320">
        <f t="shared" si="18"/>
        <v>0</v>
      </c>
      <c r="AU51" s="320">
        <f t="shared" si="19"/>
        <v>1966.13</v>
      </c>
      <c r="AV51" s="86"/>
      <c r="AW51" s="334"/>
      <c r="AX51" s="334"/>
      <c r="AY51" s="334"/>
      <c r="AZ51" s="334"/>
      <c r="BA51" s="320">
        <f t="shared" si="20"/>
        <v>1966.13</v>
      </c>
      <c r="BB51" s="93"/>
      <c r="BC51" s="74"/>
      <c r="BD51" s="310" t="str">
        <f t="shared" si="21"/>
        <v>正确</v>
      </c>
    </row>
    <row r="52" s="1" customFormat="1" ht="43" customHeight="1" spans="1:56">
      <c r="A52" s="264">
        <f t="shared" si="12"/>
        <v>48</v>
      </c>
      <c r="B52" s="146" t="s">
        <v>857</v>
      </c>
      <c r="C52" s="265" t="s">
        <v>190</v>
      </c>
      <c r="D52" s="266">
        <v>45804</v>
      </c>
      <c r="E52" s="270" t="s">
        <v>78</v>
      </c>
      <c r="F52" s="269">
        <f t="shared" si="13"/>
        <v>31</v>
      </c>
      <c r="G52" s="40" t="s">
        <v>79</v>
      </c>
      <c r="H52" s="41"/>
      <c r="I52" s="41"/>
      <c r="J52" s="41"/>
      <c r="K52" s="41"/>
      <c r="L52" s="41"/>
      <c r="M52" s="41"/>
      <c r="N52" s="41"/>
      <c r="O52" s="298">
        <v>8.5</v>
      </c>
      <c r="P52" s="41"/>
      <c r="Q52" s="41"/>
      <c r="R52" s="41"/>
      <c r="S52" s="311">
        <f t="shared" si="14"/>
        <v>0</v>
      </c>
      <c r="T52" s="312" t="s">
        <v>789</v>
      </c>
      <c r="U52" s="313" t="s">
        <v>769</v>
      </c>
      <c r="V52" s="177">
        <v>1000</v>
      </c>
      <c r="W52" s="314">
        <v>500</v>
      </c>
      <c r="X52" s="314">
        <v>300</v>
      </c>
      <c r="Y52" s="314">
        <v>200</v>
      </c>
      <c r="Z52" s="314">
        <v>100</v>
      </c>
      <c r="AA52" s="314">
        <v>100</v>
      </c>
      <c r="AB52" s="314">
        <v>100</v>
      </c>
      <c r="AC52" s="320">
        <f t="shared" si="15"/>
        <v>0</v>
      </c>
      <c r="AD52" s="78"/>
      <c r="AE52" s="78"/>
      <c r="AF52" s="78"/>
      <c r="AG52" s="78"/>
      <c r="AH52" s="78"/>
      <c r="AI52" s="78"/>
      <c r="AJ52" s="74"/>
      <c r="AK52" s="78"/>
      <c r="AL52" s="78"/>
      <c r="AM52" s="78"/>
      <c r="AN52" s="78"/>
      <c r="AO52" s="78"/>
      <c r="AP52" s="78"/>
      <c r="AQ52" s="78"/>
      <c r="AR52" s="78">
        <f t="shared" si="22"/>
        <v>315.322580645161</v>
      </c>
      <c r="AS52" s="331">
        <f t="shared" si="17"/>
        <v>0</v>
      </c>
      <c r="AT52" s="320">
        <f t="shared" si="18"/>
        <v>0</v>
      </c>
      <c r="AU52" s="320">
        <f t="shared" si="19"/>
        <v>1984.68</v>
      </c>
      <c r="AV52" s="86"/>
      <c r="AW52" s="334"/>
      <c r="AX52" s="334"/>
      <c r="AY52" s="334"/>
      <c r="AZ52" s="334"/>
      <c r="BA52" s="320">
        <f t="shared" si="20"/>
        <v>1984.68</v>
      </c>
      <c r="BB52" s="93"/>
      <c r="BC52" s="74"/>
      <c r="BD52" s="310" t="str">
        <f t="shared" si="21"/>
        <v>正确</v>
      </c>
    </row>
    <row r="53" s="1" customFormat="1" ht="39" customHeight="1" spans="1:56">
      <c r="A53" s="264">
        <f t="shared" si="12"/>
        <v>49</v>
      </c>
      <c r="B53" s="286" t="s">
        <v>858</v>
      </c>
      <c r="C53" s="265" t="s">
        <v>703</v>
      </c>
      <c r="D53" s="50">
        <v>45761</v>
      </c>
      <c r="E53" s="270" t="s">
        <v>78</v>
      </c>
      <c r="F53" s="269">
        <f t="shared" si="13"/>
        <v>31</v>
      </c>
      <c r="G53" s="40" t="s">
        <v>79</v>
      </c>
      <c r="H53" s="41"/>
      <c r="I53" s="41"/>
      <c r="J53" s="41"/>
      <c r="K53" s="41"/>
      <c r="L53" s="41"/>
      <c r="M53" s="41"/>
      <c r="N53" s="41"/>
      <c r="O53" s="298"/>
      <c r="P53" s="41"/>
      <c r="Q53" s="41"/>
      <c r="R53" s="41"/>
      <c r="S53" s="311">
        <f t="shared" si="14"/>
        <v>0</v>
      </c>
      <c r="T53" s="312"/>
      <c r="U53" s="313" t="s">
        <v>764</v>
      </c>
      <c r="V53" s="177">
        <v>800</v>
      </c>
      <c r="W53" s="314">
        <v>100</v>
      </c>
      <c r="X53" s="314">
        <v>100</v>
      </c>
      <c r="Y53" s="314">
        <v>100</v>
      </c>
      <c r="Z53" s="314">
        <v>100</v>
      </c>
      <c r="AA53" s="314">
        <v>100</v>
      </c>
      <c r="AB53" s="314">
        <v>100</v>
      </c>
      <c r="AC53" s="320">
        <f t="shared" si="15"/>
        <v>0</v>
      </c>
      <c r="AD53" s="78"/>
      <c r="AE53" s="78"/>
      <c r="AF53" s="78"/>
      <c r="AG53" s="78"/>
      <c r="AH53" s="78"/>
      <c r="AI53" s="78"/>
      <c r="AJ53" s="74"/>
      <c r="AK53" s="78"/>
      <c r="AL53" s="78"/>
      <c r="AM53" s="78"/>
      <c r="AN53" s="78"/>
      <c r="AO53" s="78"/>
      <c r="AP53" s="78"/>
      <c r="AQ53" s="78"/>
      <c r="AR53" s="78">
        <f t="shared" si="22"/>
        <v>0</v>
      </c>
      <c r="AS53" s="331">
        <f t="shared" si="17"/>
        <v>0</v>
      </c>
      <c r="AT53" s="320">
        <f t="shared" si="18"/>
        <v>0</v>
      </c>
      <c r="AU53" s="320">
        <f t="shared" si="19"/>
        <v>1400</v>
      </c>
      <c r="AV53" s="86"/>
      <c r="AW53" s="334"/>
      <c r="AX53" s="334"/>
      <c r="AY53" s="334"/>
      <c r="AZ53" s="334"/>
      <c r="BA53" s="320">
        <f t="shared" si="20"/>
        <v>1400</v>
      </c>
      <c r="BB53" s="93"/>
      <c r="BC53" s="74"/>
      <c r="BD53" s="310" t="str">
        <f t="shared" si="21"/>
        <v>正确</v>
      </c>
    </row>
    <row r="54" s="1" customFormat="1" ht="39" customHeight="1" spans="1:56">
      <c r="A54" s="264">
        <f t="shared" si="12"/>
        <v>50</v>
      </c>
      <c r="B54" s="286" t="s">
        <v>859</v>
      </c>
      <c r="C54" s="265" t="s">
        <v>703</v>
      </c>
      <c r="D54" s="50">
        <v>45809</v>
      </c>
      <c r="E54" s="265" t="s">
        <v>78</v>
      </c>
      <c r="F54" s="269">
        <f t="shared" si="13"/>
        <v>31</v>
      </c>
      <c r="G54" s="40" t="s">
        <v>79</v>
      </c>
      <c r="H54" s="41"/>
      <c r="I54" s="41"/>
      <c r="J54" s="41"/>
      <c r="K54" s="41"/>
      <c r="L54" s="41"/>
      <c r="M54" s="41"/>
      <c r="N54" s="41"/>
      <c r="O54" s="298"/>
      <c r="P54" s="41"/>
      <c r="Q54" s="41"/>
      <c r="R54" s="41"/>
      <c r="S54" s="311">
        <f t="shared" si="14"/>
        <v>0</v>
      </c>
      <c r="T54" s="312"/>
      <c r="U54" s="313" t="s">
        <v>764</v>
      </c>
      <c r="V54" s="177">
        <v>800</v>
      </c>
      <c r="W54" s="314">
        <v>100</v>
      </c>
      <c r="X54" s="314">
        <v>100</v>
      </c>
      <c r="Y54" s="314">
        <v>100</v>
      </c>
      <c r="Z54" s="314">
        <v>100</v>
      </c>
      <c r="AA54" s="314">
        <v>100</v>
      </c>
      <c r="AB54" s="314">
        <v>100</v>
      </c>
      <c r="AC54" s="320">
        <f t="shared" si="15"/>
        <v>0</v>
      </c>
      <c r="AD54" s="78"/>
      <c r="AE54" s="78"/>
      <c r="AF54" s="78"/>
      <c r="AG54" s="78"/>
      <c r="AH54" s="78"/>
      <c r="AI54" s="78"/>
      <c r="AJ54" s="74"/>
      <c r="AK54" s="78"/>
      <c r="AL54" s="78"/>
      <c r="AM54" s="78"/>
      <c r="AN54" s="78"/>
      <c r="AO54" s="78"/>
      <c r="AP54" s="78"/>
      <c r="AQ54" s="78"/>
      <c r="AR54" s="78">
        <f t="shared" si="22"/>
        <v>0</v>
      </c>
      <c r="AS54" s="331">
        <f t="shared" si="17"/>
        <v>0</v>
      </c>
      <c r="AT54" s="320">
        <f t="shared" si="18"/>
        <v>0</v>
      </c>
      <c r="AU54" s="320">
        <f t="shared" si="19"/>
        <v>1400</v>
      </c>
      <c r="AV54" s="86"/>
      <c r="AW54" s="334"/>
      <c r="AX54" s="334"/>
      <c r="AY54" s="334"/>
      <c r="AZ54" s="334"/>
      <c r="BA54" s="320">
        <f t="shared" si="20"/>
        <v>1400</v>
      </c>
      <c r="BB54" s="93"/>
      <c r="BC54" s="74"/>
      <c r="BD54" s="310" t="str">
        <f t="shared" si="21"/>
        <v>正确</v>
      </c>
    </row>
    <row r="55" s="1" customFormat="1" ht="39" customHeight="1" spans="1:56">
      <c r="A55" s="264">
        <f t="shared" si="12"/>
        <v>51</v>
      </c>
      <c r="B55" s="286" t="s">
        <v>860</v>
      </c>
      <c r="C55" s="265" t="s">
        <v>703</v>
      </c>
      <c r="D55" s="50">
        <v>45810</v>
      </c>
      <c r="E55" s="265" t="s">
        <v>78</v>
      </c>
      <c r="F55" s="269">
        <f t="shared" si="13"/>
        <v>31</v>
      </c>
      <c r="G55" s="40" t="s">
        <v>79</v>
      </c>
      <c r="H55" s="41"/>
      <c r="I55" s="41"/>
      <c r="J55" s="41"/>
      <c r="K55" s="41"/>
      <c r="L55" s="41"/>
      <c r="M55" s="41"/>
      <c r="N55" s="41"/>
      <c r="O55" s="298"/>
      <c r="P55" s="41"/>
      <c r="Q55" s="41"/>
      <c r="R55" s="41"/>
      <c r="S55" s="311">
        <f t="shared" si="14"/>
        <v>0</v>
      </c>
      <c r="T55" s="312"/>
      <c r="U55" s="313" t="s">
        <v>764</v>
      </c>
      <c r="V55" s="177">
        <v>800</v>
      </c>
      <c r="W55" s="314">
        <v>100</v>
      </c>
      <c r="X55" s="314">
        <v>100</v>
      </c>
      <c r="Y55" s="314">
        <v>100</v>
      </c>
      <c r="Z55" s="314">
        <v>100</v>
      </c>
      <c r="AA55" s="314">
        <v>100</v>
      </c>
      <c r="AB55" s="314">
        <v>100</v>
      </c>
      <c r="AC55" s="320">
        <f t="shared" si="15"/>
        <v>0</v>
      </c>
      <c r="AD55" s="78"/>
      <c r="AE55" s="78"/>
      <c r="AF55" s="78"/>
      <c r="AG55" s="78"/>
      <c r="AH55" s="78"/>
      <c r="AI55" s="78"/>
      <c r="AJ55" s="74"/>
      <c r="AK55" s="78"/>
      <c r="AL55" s="78"/>
      <c r="AM55" s="78"/>
      <c r="AN55" s="78"/>
      <c r="AO55" s="78"/>
      <c r="AP55" s="78"/>
      <c r="AQ55" s="78"/>
      <c r="AR55" s="78">
        <f t="shared" si="22"/>
        <v>0</v>
      </c>
      <c r="AS55" s="331">
        <f t="shared" si="17"/>
        <v>0</v>
      </c>
      <c r="AT55" s="320">
        <f t="shared" si="18"/>
        <v>0</v>
      </c>
      <c r="AU55" s="320">
        <f t="shared" si="19"/>
        <v>1400</v>
      </c>
      <c r="AV55" s="86"/>
      <c r="AW55" s="334"/>
      <c r="AX55" s="334"/>
      <c r="AY55" s="334"/>
      <c r="AZ55" s="334"/>
      <c r="BA55" s="320">
        <f t="shared" si="20"/>
        <v>1400</v>
      </c>
      <c r="BB55" s="93"/>
      <c r="BC55" s="74"/>
      <c r="BD55" s="310" t="str">
        <f t="shared" si="21"/>
        <v>正确</v>
      </c>
    </row>
    <row r="56" s="1" customFormat="1" ht="39" customHeight="1" spans="1:56">
      <c r="A56" s="264">
        <f t="shared" si="12"/>
        <v>52</v>
      </c>
      <c r="B56" s="286" t="s">
        <v>861</v>
      </c>
      <c r="C56" s="265" t="s">
        <v>703</v>
      </c>
      <c r="D56" s="50">
        <v>45811</v>
      </c>
      <c r="E56" s="265" t="s">
        <v>78</v>
      </c>
      <c r="F56" s="269">
        <f t="shared" si="13"/>
        <v>31</v>
      </c>
      <c r="G56" s="40" t="s">
        <v>79</v>
      </c>
      <c r="H56" s="41"/>
      <c r="I56" s="41"/>
      <c r="J56" s="41"/>
      <c r="K56" s="41"/>
      <c r="L56" s="41"/>
      <c r="M56" s="41"/>
      <c r="N56" s="41"/>
      <c r="O56" s="298"/>
      <c r="P56" s="41"/>
      <c r="Q56" s="41"/>
      <c r="R56" s="41"/>
      <c r="S56" s="311">
        <f t="shared" si="14"/>
        <v>0</v>
      </c>
      <c r="T56" s="312"/>
      <c r="U56" s="313" t="s">
        <v>764</v>
      </c>
      <c r="V56" s="177">
        <v>800</v>
      </c>
      <c r="W56" s="314">
        <v>100</v>
      </c>
      <c r="X56" s="314">
        <v>100</v>
      </c>
      <c r="Y56" s="314">
        <v>100</v>
      </c>
      <c r="Z56" s="314">
        <v>100</v>
      </c>
      <c r="AA56" s="314">
        <v>100</v>
      </c>
      <c r="AB56" s="314">
        <v>100</v>
      </c>
      <c r="AC56" s="320">
        <f t="shared" si="15"/>
        <v>0</v>
      </c>
      <c r="AD56" s="78"/>
      <c r="AE56" s="78"/>
      <c r="AF56" s="78"/>
      <c r="AG56" s="78"/>
      <c r="AH56" s="78"/>
      <c r="AI56" s="78"/>
      <c r="AJ56" s="74"/>
      <c r="AK56" s="78"/>
      <c r="AL56" s="78"/>
      <c r="AM56" s="78"/>
      <c r="AN56" s="78"/>
      <c r="AO56" s="78"/>
      <c r="AP56" s="78"/>
      <c r="AQ56" s="78"/>
      <c r="AR56" s="78">
        <f t="shared" si="22"/>
        <v>0</v>
      </c>
      <c r="AS56" s="331">
        <f t="shared" si="17"/>
        <v>0</v>
      </c>
      <c r="AT56" s="320">
        <f t="shared" si="18"/>
        <v>0</v>
      </c>
      <c r="AU56" s="320">
        <f t="shared" si="19"/>
        <v>1400</v>
      </c>
      <c r="AV56" s="86"/>
      <c r="AW56" s="334"/>
      <c r="AX56" s="334"/>
      <c r="AY56" s="334"/>
      <c r="AZ56" s="334"/>
      <c r="BA56" s="320">
        <f t="shared" si="20"/>
        <v>1400</v>
      </c>
      <c r="BB56" s="93"/>
      <c r="BC56" s="74"/>
      <c r="BD56" s="310" t="str">
        <f t="shared" si="21"/>
        <v>正确</v>
      </c>
    </row>
    <row r="57" s="1" customFormat="1" ht="39" customHeight="1" spans="1:56">
      <c r="A57" s="264">
        <f t="shared" si="12"/>
        <v>53</v>
      </c>
      <c r="B57" s="286" t="s">
        <v>862</v>
      </c>
      <c r="C57" s="265" t="s">
        <v>703</v>
      </c>
      <c r="D57" s="50">
        <v>45809</v>
      </c>
      <c r="E57" s="265" t="s">
        <v>78</v>
      </c>
      <c r="F57" s="269">
        <f t="shared" si="13"/>
        <v>31</v>
      </c>
      <c r="G57" s="40" t="s">
        <v>79</v>
      </c>
      <c r="H57" s="41"/>
      <c r="I57" s="41"/>
      <c r="J57" s="41"/>
      <c r="K57" s="41"/>
      <c r="L57" s="41"/>
      <c r="M57" s="41"/>
      <c r="N57" s="41"/>
      <c r="O57" s="298"/>
      <c r="P57" s="41"/>
      <c r="Q57" s="41"/>
      <c r="R57" s="41"/>
      <c r="S57" s="311">
        <f t="shared" si="14"/>
        <v>0</v>
      </c>
      <c r="T57" s="312"/>
      <c r="U57" s="313" t="s">
        <v>764</v>
      </c>
      <c r="V57" s="177">
        <v>800</v>
      </c>
      <c r="W57" s="314">
        <v>100</v>
      </c>
      <c r="X57" s="314">
        <v>100</v>
      </c>
      <c r="Y57" s="314">
        <v>100</v>
      </c>
      <c r="Z57" s="314">
        <v>100</v>
      </c>
      <c r="AA57" s="314">
        <v>100</v>
      </c>
      <c r="AB57" s="314">
        <v>100</v>
      </c>
      <c r="AC57" s="320">
        <f t="shared" si="15"/>
        <v>0</v>
      </c>
      <c r="AD57" s="78"/>
      <c r="AE57" s="78"/>
      <c r="AF57" s="78"/>
      <c r="AG57" s="78"/>
      <c r="AH57" s="78"/>
      <c r="AI57" s="78"/>
      <c r="AJ57" s="74"/>
      <c r="AK57" s="78"/>
      <c r="AL57" s="78"/>
      <c r="AM57" s="78"/>
      <c r="AN57" s="78"/>
      <c r="AO57" s="78"/>
      <c r="AP57" s="78"/>
      <c r="AQ57" s="78"/>
      <c r="AR57" s="78">
        <f t="shared" si="22"/>
        <v>0</v>
      </c>
      <c r="AS57" s="331">
        <f t="shared" si="17"/>
        <v>0</v>
      </c>
      <c r="AT57" s="320">
        <f t="shared" si="18"/>
        <v>0</v>
      </c>
      <c r="AU57" s="320">
        <f t="shared" si="19"/>
        <v>1400</v>
      </c>
      <c r="AV57" s="86"/>
      <c r="AW57" s="334"/>
      <c r="AX57" s="334"/>
      <c r="AY57" s="334"/>
      <c r="AZ57" s="334"/>
      <c r="BA57" s="320">
        <f t="shared" si="20"/>
        <v>1400</v>
      </c>
      <c r="BB57" s="93"/>
      <c r="BC57" s="74"/>
      <c r="BD57" s="310" t="str">
        <f t="shared" si="21"/>
        <v>正确</v>
      </c>
    </row>
    <row r="58" s="1" customFormat="1" ht="42" customHeight="1" spans="1:56">
      <c r="A58" s="264">
        <f t="shared" si="12"/>
        <v>54</v>
      </c>
      <c r="B58" s="286" t="s">
        <v>863</v>
      </c>
      <c r="C58" s="265" t="s">
        <v>699</v>
      </c>
      <c r="D58" s="50">
        <v>45809</v>
      </c>
      <c r="E58" s="265" t="s">
        <v>78</v>
      </c>
      <c r="F58" s="269">
        <f t="shared" si="13"/>
        <v>31</v>
      </c>
      <c r="G58" s="40" t="s">
        <v>79</v>
      </c>
      <c r="H58" s="41"/>
      <c r="I58" s="41"/>
      <c r="J58" s="41"/>
      <c r="K58" s="41"/>
      <c r="L58" s="41"/>
      <c r="M58" s="41"/>
      <c r="N58" s="41"/>
      <c r="O58" s="298"/>
      <c r="P58" s="41"/>
      <c r="Q58" s="41"/>
      <c r="R58" s="41"/>
      <c r="S58" s="311">
        <f t="shared" si="14"/>
        <v>0</v>
      </c>
      <c r="T58" s="312"/>
      <c r="U58" s="313" t="s">
        <v>640</v>
      </c>
      <c r="V58" s="177">
        <v>800</v>
      </c>
      <c r="W58" s="314">
        <v>300</v>
      </c>
      <c r="X58" s="314">
        <v>200</v>
      </c>
      <c r="Y58" s="314">
        <v>100</v>
      </c>
      <c r="Z58" s="314">
        <v>100</v>
      </c>
      <c r="AA58" s="314">
        <v>100</v>
      </c>
      <c r="AB58" s="314">
        <v>100</v>
      </c>
      <c r="AC58" s="320">
        <f t="shared" si="15"/>
        <v>0</v>
      </c>
      <c r="AD58" s="78"/>
      <c r="AE58" s="78"/>
      <c r="AF58" s="78"/>
      <c r="AG58" s="78"/>
      <c r="AH58" s="78"/>
      <c r="AI58" s="78"/>
      <c r="AJ58" s="74"/>
      <c r="AK58" s="78"/>
      <c r="AL58" s="78"/>
      <c r="AM58" s="78"/>
      <c r="AN58" s="78"/>
      <c r="AO58" s="78"/>
      <c r="AP58" s="78"/>
      <c r="AQ58" s="78"/>
      <c r="AR58" s="78">
        <f t="shared" si="22"/>
        <v>0</v>
      </c>
      <c r="AS58" s="331">
        <f t="shared" si="17"/>
        <v>0</v>
      </c>
      <c r="AT58" s="320">
        <f t="shared" si="18"/>
        <v>0</v>
      </c>
      <c r="AU58" s="320">
        <f t="shared" si="19"/>
        <v>1700</v>
      </c>
      <c r="AV58" s="86"/>
      <c r="AW58" s="334"/>
      <c r="AX58" s="334"/>
      <c r="AY58" s="334"/>
      <c r="AZ58" s="334"/>
      <c r="BA58" s="320">
        <f t="shared" si="20"/>
        <v>1700</v>
      </c>
      <c r="BB58" s="93"/>
      <c r="BC58" s="335"/>
      <c r="BD58" s="310" t="str">
        <f t="shared" si="21"/>
        <v>正确</v>
      </c>
    </row>
    <row r="59" s="1" customFormat="1" ht="32" customHeight="1" spans="1:56">
      <c r="A59" s="264">
        <f t="shared" si="12"/>
        <v>55</v>
      </c>
      <c r="B59" s="286" t="s">
        <v>864</v>
      </c>
      <c r="C59" s="265" t="s">
        <v>703</v>
      </c>
      <c r="D59" s="50">
        <v>45822</v>
      </c>
      <c r="E59" s="265" t="s">
        <v>78</v>
      </c>
      <c r="F59" s="269">
        <f t="shared" si="13"/>
        <v>31</v>
      </c>
      <c r="G59" s="40" t="s">
        <v>79</v>
      </c>
      <c r="H59" s="41"/>
      <c r="I59" s="41"/>
      <c r="J59" s="41"/>
      <c r="K59" s="41"/>
      <c r="L59" s="41"/>
      <c r="M59" s="41"/>
      <c r="N59" s="41"/>
      <c r="O59" s="298"/>
      <c r="P59" s="41"/>
      <c r="Q59" s="41"/>
      <c r="R59" s="41"/>
      <c r="S59" s="311">
        <f t="shared" si="14"/>
        <v>0</v>
      </c>
      <c r="T59" s="312"/>
      <c r="U59" s="313" t="s">
        <v>764</v>
      </c>
      <c r="V59" s="177">
        <v>800</v>
      </c>
      <c r="W59" s="314">
        <v>100</v>
      </c>
      <c r="X59" s="314">
        <v>100</v>
      </c>
      <c r="Y59" s="314">
        <v>100</v>
      </c>
      <c r="Z59" s="314">
        <v>100</v>
      </c>
      <c r="AA59" s="314">
        <v>100</v>
      </c>
      <c r="AB59" s="314">
        <v>100</v>
      </c>
      <c r="AC59" s="320">
        <f t="shared" si="15"/>
        <v>0</v>
      </c>
      <c r="AD59" s="78"/>
      <c r="AE59" s="78"/>
      <c r="AF59" s="78"/>
      <c r="AG59" s="78"/>
      <c r="AH59" s="78"/>
      <c r="AI59" s="78"/>
      <c r="AJ59" s="74"/>
      <c r="AK59" s="78"/>
      <c r="AL59" s="78"/>
      <c r="AM59" s="78"/>
      <c r="AN59" s="78"/>
      <c r="AO59" s="78"/>
      <c r="AP59" s="78"/>
      <c r="AQ59" s="78"/>
      <c r="AR59" s="78">
        <f t="shared" si="22"/>
        <v>0</v>
      </c>
      <c r="AS59" s="331">
        <f t="shared" si="17"/>
        <v>0</v>
      </c>
      <c r="AT59" s="320">
        <f t="shared" si="18"/>
        <v>0</v>
      </c>
      <c r="AU59" s="320">
        <f t="shared" si="19"/>
        <v>1400</v>
      </c>
      <c r="AV59" s="86"/>
      <c r="AW59" s="334"/>
      <c r="AX59" s="334"/>
      <c r="AY59" s="334"/>
      <c r="AZ59" s="334"/>
      <c r="BA59" s="320">
        <f t="shared" si="20"/>
        <v>1400</v>
      </c>
      <c r="BB59" s="93"/>
      <c r="BC59" s="74"/>
      <c r="BD59" s="310" t="str">
        <f t="shared" si="21"/>
        <v>正确</v>
      </c>
    </row>
    <row r="60" s="1" customFormat="1" ht="37" customHeight="1" spans="1:56">
      <c r="A60" s="264">
        <f t="shared" si="12"/>
        <v>56</v>
      </c>
      <c r="B60" s="287" t="s">
        <v>865</v>
      </c>
      <c r="C60" s="265" t="s">
        <v>703</v>
      </c>
      <c r="D60" s="50">
        <v>45842</v>
      </c>
      <c r="E60" s="281" t="s">
        <v>265</v>
      </c>
      <c r="F60" s="269">
        <f t="shared" si="13"/>
        <v>31</v>
      </c>
      <c r="G60" s="40" t="s">
        <v>79</v>
      </c>
      <c r="H60" s="41"/>
      <c r="I60" s="41"/>
      <c r="J60" s="41">
        <v>12</v>
      </c>
      <c r="K60" s="41"/>
      <c r="L60" s="41"/>
      <c r="M60" s="41"/>
      <c r="N60" s="41"/>
      <c r="O60" s="298"/>
      <c r="P60" s="41"/>
      <c r="Q60" s="41"/>
      <c r="R60" s="41"/>
      <c r="S60" s="311">
        <f t="shared" si="14"/>
        <v>0</v>
      </c>
      <c r="T60" s="315" t="s">
        <v>866</v>
      </c>
      <c r="U60" s="313" t="s">
        <v>803</v>
      </c>
      <c r="V60" s="177">
        <v>800</v>
      </c>
      <c r="W60" s="314">
        <v>300</v>
      </c>
      <c r="X60" s="314">
        <v>100</v>
      </c>
      <c r="Y60" s="314">
        <v>100</v>
      </c>
      <c r="Z60" s="314">
        <v>100</v>
      </c>
      <c r="AA60" s="314">
        <v>100</v>
      </c>
      <c r="AB60" s="314">
        <v>100</v>
      </c>
      <c r="AC60" s="320">
        <f t="shared" si="15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>
        <f t="shared" si="22"/>
        <v>0</v>
      </c>
      <c r="AS60" s="331">
        <f t="shared" si="17"/>
        <v>0</v>
      </c>
      <c r="AT60" s="320">
        <f t="shared" si="18"/>
        <v>619.354838709677</v>
      </c>
      <c r="AU60" s="320">
        <f t="shared" si="19"/>
        <v>980.65</v>
      </c>
      <c r="AV60" s="86"/>
      <c r="AW60" s="334"/>
      <c r="AX60" s="334"/>
      <c r="AY60" s="334"/>
      <c r="AZ60" s="334"/>
      <c r="BA60" s="320">
        <f t="shared" si="20"/>
        <v>980.65</v>
      </c>
      <c r="BB60" s="93"/>
      <c r="BC60" s="336"/>
      <c r="BD60" s="310" t="str">
        <f t="shared" si="21"/>
        <v>正确</v>
      </c>
    </row>
    <row r="61" s="1" customFormat="1" ht="37" customHeight="1" spans="1:56">
      <c r="A61" s="264">
        <f t="shared" si="12"/>
        <v>57</v>
      </c>
      <c r="B61" s="287" t="s">
        <v>867</v>
      </c>
      <c r="C61" s="265" t="s">
        <v>703</v>
      </c>
      <c r="D61" s="50">
        <v>45841</v>
      </c>
      <c r="E61" s="281" t="s">
        <v>265</v>
      </c>
      <c r="F61" s="269">
        <f t="shared" si="13"/>
        <v>31</v>
      </c>
      <c r="G61" s="40" t="s">
        <v>79</v>
      </c>
      <c r="H61" s="41"/>
      <c r="I61" s="41"/>
      <c r="J61" s="41">
        <v>2</v>
      </c>
      <c r="K61" s="41"/>
      <c r="L61" s="41"/>
      <c r="M61" s="41"/>
      <c r="N61" s="41"/>
      <c r="O61" s="298"/>
      <c r="P61" s="41"/>
      <c r="Q61" s="41"/>
      <c r="R61" s="41"/>
      <c r="S61" s="311">
        <f t="shared" si="14"/>
        <v>0</v>
      </c>
      <c r="T61" s="315" t="s">
        <v>868</v>
      </c>
      <c r="U61" s="313" t="s">
        <v>764</v>
      </c>
      <c r="V61" s="177">
        <v>800</v>
      </c>
      <c r="W61" s="314">
        <v>100</v>
      </c>
      <c r="X61" s="314">
        <v>100</v>
      </c>
      <c r="Y61" s="314">
        <v>100</v>
      </c>
      <c r="Z61" s="314">
        <v>100</v>
      </c>
      <c r="AA61" s="314">
        <v>100</v>
      </c>
      <c r="AB61" s="314">
        <v>100</v>
      </c>
      <c r="AC61" s="320">
        <f t="shared" si="15"/>
        <v>0</v>
      </c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>
        <f t="shared" si="22"/>
        <v>0</v>
      </c>
      <c r="AS61" s="331">
        <f t="shared" si="17"/>
        <v>0</v>
      </c>
      <c r="AT61" s="320">
        <f t="shared" si="18"/>
        <v>90.3225806451613</v>
      </c>
      <c r="AU61" s="320">
        <f t="shared" si="19"/>
        <v>1309.68</v>
      </c>
      <c r="AV61" s="86"/>
      <c r="AW61" s="334"/>
      <c r="AX61" s="334"/>
      <c r="AY61" s="334"/>
      <c r="AZ61" s="334"/>
      <c r="BA61" s="320">
        <f t="shared" si="20"/>
        <v>1309.68</v>
      </c>
      <c r="BB61" s="93"/>
      <c r="BC61" s="336"/>
      <c r="BD61" s="310" t="str">
        <f t="shared" si="21"/>
        <v>正确</v>
      </c>
    </row>
    <row r="62" s="1" customFormat="1" ht="37" customHeight="1" spans="1:56">
      <c r="A62" s="264">
        <f t="shared" si="12"/>
        <v>58</v>
      </c>
      <c r="B62" s="286" t="s">
        <v>869</v>
      </c>
      <c r="C62" s="265" t="s">
        <v>703</v>
      </c>
      <c r="D62" s="50">
        <v>45849</v>
      </c>
      <c r="E62" s="265" t="s">
        <v>116</v>
      </c>
      <c r="F62" s="269">
        <f t="shared" si="13"/>
        <v>31</v>
      </c>
      <c r="G62" s="40" t="s">
        <v>79</v>
      </c>
      <c r="H62" s="41"/>
      <c r="I62" s="41"/>
      <c r="J62" s="41"/>
      <c r="K62" s="41"/>
      <c r="L62" s="41"/>
      <c r="M62" s="41"/>
      <c r="N62" s="41"/>
      <c r="O62" s="298"/>
      <c r="P62" s="41"/>
      <c r="Q62" s="41"/>
      <c r="R62" s="41"/>
      <c r="S62" s="311">
        <f t="shared" si="14"/>
        <v>0</v>
      </c>
      <c r="T62" s="312"/>
      <c r="U62" s="313" t="s">
        <v>764</v>
      </c>
      <c r="V62" s="177">
        <v>800</v>
      </c>
      <c r="W62" s="314">
        <v>100</v>
      </c>
      <c r="X62" s="314">
        <v>100</v>
      </c>
      <c r="Y62" s="314">
        <v>100</v>
      </c>
      <c r="Z62" s="314">
        <v>100</v>
      </c>
      <c r="AA62" s="314">
        <v>100</v>
      </c>
      <c r="AB62" s="314">
        <v>100</v>
      </c>
      <c r="AC62" s="320">
        <f t="shared" si="15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>
        <f t="shared" si="22"/>
        <v>0</v>
      </c>
      <c r="AS62" s="331">
        <f t="shared" si="17"/>
        <v>0</v>
      </c>
      <c r="AT62" s="320">
        <f t="shared" si="18"/>
        <v>0</v>
      </c>
      <c r="AU62" s="320">
        <f t="shared" si="19"/>
        <v>1400</v>
      </c>
      <c r="AV62" s="86"/>
      <c r="AW62" s="334"/>
      <c r="AX62" s="334"/>
      <c r="AY62" s="334"/>
      <c r="AZ62" s="334"/>
      <c r="BA62" s="320">
        <f t="shared" si="20"/>
        <v>1400</v>
      </c>
      <c r="BB62" s="93"/>
      <c r="BC62" s="336"/>
      <c r="BD62" s="310" t="str">
        <f t="shared" si="21"/>
        <v>正确</v>
      </c>
    </row>
    <row r="63" s="1" customFormat="1" ht="46" customHeight="1" spans="1:56">
      <c r="A63" s="264">
        <f t="shared" si="12"/>
        <v>59</v>
      </c>
      <c r="B63" s="288" t="s">
        <v>870</v>
      </c>
      <c r="C63" s="265" t="s">
        <v>190</v>
      </c>
      <c r="D63" s="266">
        <v>45890</v>
      </c>
      <c r="E63" s="265" t="s">
        <v>78</v>
      </c>
      <c r="F63" s="269">
        <f t="shared" si="13"/>
        <v>11</v>
      </c>
      <c r="G63" s="40" t="s">
        <v>79</v>
      </c>
      <c r="H63" s="41"/>
      <c r="I63" s="41"/>
      <c r="J63" s="41"/>
      <c r="K63" s="41"/>
      <c r="L63" s="41"/>
      <c r="M63" s="41"/>
      <c r="N63" s="41"/>
      <c r="O63" s="298"/>
      <c r="P63" s="41"/>
      <c r="Q63" s="41"/>
      <c r="R63" s="41"/>
      <c r="S63" s="311">
        <f t="shared" si="14"/>
        <v>0</v>
      </c>
      <c r="T63" s="316" t="s">
        <v>871</v>
      </c>
      <c r="U63" s="313" t="s">
        <v>769</v>
      </c>
      <c r="V63" s="177">
        <f>U63/31*F63</f>
        <v>816.129032258064</v>
      </c>
      <c r="W63" s="314"/>
      <c r="X63" s="314"/>
      <c r="Y63" s="314"/>
      <c r="Z63" s="314"/>
      <c r="AA63" s="314"/>
      <c r="AB63" s="314"/>
      <c r="AC63" s="320">
        <f t="shared" si="15"/>
        <v>0</v>
      </c>
      <c r="AD63" s="78"/>
      <c r="AE63" s="78"/>
      <c r="AF63" s="78"/>
      <c r="AG63" s="78"/>
      <c r="AH63" s="78"/>
      <c r="AI63" s="78"/>
      <c r="AJ63" s="74"/>
      <c r="AK63" s="78"/>
      <c r="AL63" s="78"/>
      <c r="AM63" s="78"/>
      <c r="AN63" s="78"/>
      <c r="AO63" s="78"/>
      <c r="AP63" s="78"/>
      <c r="AQ63" s="78"/>
      <c r="AR63" s="78">
        <f t="shared" si="22"/>
        <v>0</v>
      </c>
      <c r="AS63" s="331">
        <f t="shared" si="17"/>
        <v>0</v>
      </c>
      <c r="AT63" s="320">
        <f t="shared" si="18"/>
        <v>0</v>
      </c>
      <c r="AU63" s="320">
        <f t="shared" si="19"/>
        <v>816.13</v>
      </c>
      <c r="AV63" s="86"/>
      <c r="AW63" s="334"/>
      <c r="AX63" s="334"/>
      <c r="AY63" s="334"/>
      <c r="AZ63" s="334"/>
      <c r="BA63" s="320">
        <f t="shared" si="20"/>
        <v>816.13</v>
      </c>
      <c r="BB63" s="93"/>
      <c r="BC63" s="74"/>
      <c r="BD63" s="310" t="str">
        <f t="shared" si="21"/>
        <v>错误</v>
      </c>
    </row>
    <row r="64" s="1" customFormat="1" ht="27" customHeight="1" spans="1:56">
      <c r="A64" s="289">
        <f t="shared" si="12"/>
        <v>60</v>
      </c>
      <c r="B64" s="290" t="s">
        <v>872</v>
      </c>
      <c r="C64" s="265" t="s">
        <v>703</v>
      </c>
      <c r="D64" s="50">
        <v>45884</v>
      </c>
      <c r="E64" s="291" t="s">
        <v>116</v>
      </c>
      <c r="F64" s="269">
        <f t="shared" si="13"/>
        <v>17</v>
      </c>
      <c r="G64" s="40" t="s">
        <v>79</v>
      </c>
      <c r="H64" s="41"/>
      <c r="I64" s="41"/>
      <c r="J64" s="41"/>
      <c r="K64" s="41"/>
      <c r="L64" s="41"/>
      <c r="M64" s="41"/>
      <c r="N64" s="41"/>
      <c r="O64" s="298"/>
      <c r="P64" s="41"/>
      <c r="Q64" s="41"/>
      <c r="R64" s="41"/>
      <c r="S64" s="311">
        <f t="shared" si="14"/>
        <v>0</v>
      </c>
      <c r="T64" s="312" t="s">
        <v>873</v>
      </c>
      <c r="U64" s="313" t="s">
        <v>764</v>
      </c>
      <c r="V64" s="71">
        <f t="shared" ref="V64:V69" si="23">U64/31*F64</f>
        <v>767.741935483871</v>
      </c>
      <c r="W64" s="72"/>
      <c r="X64" s="72"/>
      <c r="Y64" s="72"/>
      <c r="Z64" s="72"/>
      <c r="AA64" s="72"/>
      <c r="AB64" s="78"/>
      <c r="AC64" s="320">
        <f t="shared" si="15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331">
        <f t="shared" si="17"/>
        <v>0</v>
      </c>
      <c r="AT64" s="320">
        <f t="shared" si="18"/>
        <v>0</v>
      </c>
      <c r="AU64" s="320">
        <f t="shared" si="19"/>
        <v>767.74</v>
      </c>
      <c r="AV64" s="86"/>
      <c r="AW64" s="334"/>
      <c r="AX64" s="334"/>
      <c r="AY64" s="334"/>
      <c r="AZ64" s="334"/>
      <c r="BA64" s="320">
        <f t="shared" si="20"/>
        <v>767.74</v>
      </c>
      <c r="BB64" s="93"/>
      <c r="BC64" s="336"/>
      <c r="BD64" s="310" t="str">
        <f t="shared" si="21"/>
        <v>错误</v>
      </c>
    </row>
    <row r="65" s="1" customFormat="1" ht="27" customHeight="1" spans="1:56">
      <c r="A65" s="289">
        <f t="shared" si="12"/>
        <v>61</v>
      </c>
      <c r="B65" s="290" t="s">
        <v>874</v>
      </c>
      <c r="C65" s="265" t="s">
        <v>190</v>
      </c>
      <c r="D65" s="50">
        <v>45888</v>
      </c>
      <c r="E65" s="291" t="s">
        <v>116</v>
      </c>
      <c r="F65" s="269">
        <f t="shared" si="13"/>
        <v>13</v>
      </c>
      <c r="G65" s="40" t="s">
        <v>79</v>
      </c>
      <c r="H65" s="41"/>
      <c r="I65" s="41"/>
      <c r="J65" s="41"/>
      <c r="K65" s="41"/>
      <c r="L65" s="41"/>
      <c r="M65" s="41"/>
      <c r="N65" s="41"/>
      <c r="O65" s="298"/>
      <c r="P65" s="41"/>
      <c r="Q65" s="41"/>
      <c r="R65" s="41"/>
      <c r="S65" s="311">
        <f t="shared" si="14"/>
        <v>0</v>
      </c>
      <c r="T65" s="312" t="s">
        <v>875</v>
      </c>
      <c r="U65" s="313" t="s">
        <v>769</v>
      </c>
      <c r="V65" s="71">
        <f t="shared" si="23"/>
        <v>964.516129032258</v>
      </c>
      <c r="W65" s="72"/>
      <c r="X65" s="72"/>
      <c r="Y65" s="72"/>
      <c r="Z65" s="72"/>
      <c r="AA65" s="72"/>
      <c r="AB65" s="78"/>
      <c r="AC65" s="320">
        <f t="shared" si="15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331">
        <f t="shared" si="17"/>
        <v>0</v>
      </c>
      <c r="AT65" s="320">
        <f t="shared" si="18"/>
        <v>0</v>
      </c>
      <c r="AU65" s="320">
        <f t="shared" si="19"/>
        <v>964.52</v>
      </c>
      <c r="AV65" s="86"/>
      <c r="AW65" s="334"/>
      <c r="AX65" s="334"/>
      <c r="AY65" s="334"/>
      <c r="AZ65" s="334"/>
      <c r="BA65" s="320">
        <f t="shared" si="20"/>
        <v>964.52</v>
      </c>
      <c r="BB65" s="93"/>
      <c r="BC65" s="336"/>
      <c r="BD65" s="310" t="str">
        <f t="shared" si="21"/>
        <v>错误</v>
      </c>
    </row>
    <row r="66" s="1" customFormat="1" ht="27" customHeight="1" spans="1:56">
      <c r="A66" s="289">
        <f t="shared" si="12"/>
        <v>62</v>
      </c>
      <c r="B66" s="290" t="s">
        <v>876</v>
      </c>
      <c r="C66" s="265" t="s">
        <v>190</v>
      </c>
      <c r="D66" s="50">
        <v>45887</v>
      </c>
      <c r="E66" s="291" t="s">
        <v>116</v>
      </c>
      <c r="F66" s="269">
        <f t="shared" si="13"/>
        <v>14</v>
      </c>
      <c r="G66" s="40" t="s">
        <v>79</v>
      </c>
      <c r="H66" s="41"/>
      <c r="I66" s="41"/>
      <c r="J66" s="41"/>
      <c r="K66" s="41"/>
      <c r="L66" s="41"/>
      <c r="M66" s="41"/>
      <c r="N66" s="41"/>
      <c r="O66" s="298"/>
      <c r="P66" s="41"/>
      <c r="Q66" s="41"/>
      <c r="R66" s="41"/>
      <c r="S66" s="311">
        <f t="shared" si="14"/>
        <v>0</v>
      </c>
      <c r="T66" s="312" t="s">
        <v>877</v>
      </c>
      <c r="U66" s="313" t="s">
        <v>769</v>
      </c>
      <c r="V66" s="71">
        <f t="shared" si="23"/>
        <v>1038.70967741935</v>
      </c>
      <c r="W66" s="72"/>
      <c r="X66" s="72"/>
      <c r="Y66" s="72"/>
      <c r="Z66" s="72"/>
      <c r="AA66" s="72"/>
      <c r="AB66" s="78"/>
      <c r="AC66" s="320">
        <f t="shared" si="15"/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331">
        <f t="shared" si="17"/>
        <v>0</v>
      </c>
      <c r="AT66" s="320">
        <f t="shared" si="18"/>
        <v>0</v>
      </c>
      <c r="AU66" s="320">
        <f t="shared" si="19"/>
        <v>1038.71</v>
      </c>
      <c r="AV66" s="86"/>
      <c r="AW66" s="334"/>
      <c r="AX66" s="334"/>
      <c r="AY66" s="334"/>
      <c r="AZ66" s="334"/>
      <c r="BA66" s="320">
        <f t="shared" si="20"/>
        <v>1038.71</v>
      </c>
      <c r="BB66" s="93"/>
      <c r="BC66" s="336"/>
      <c r="BD66" s="310" t="str">
        <f t="shared" si="21"/>
        <v>错误</v>
      </c>
    </row>
    <row r="67" s="1" customFormat="1" ht="27" customHeight="1" spans="1:56">
      <c r="A67" s="289">
        <f t="shared" si="12"/>
        <v>63</v>
      </c>
      <c r="B67" s="290" t="s">
        <v>878</v>
      </c>
      <c r="C67" s="265" t="s">
        <v>190</v>
      </c>
      <c r="D67" s="50">
        <v>45887</v>
      </c>
      <c r="E67" s="291" t="s">
        <v>116</v>
      </c>
      <c r="F67" s="269">
        <f t="shared" si="13"/>
        <v>14</v>
      </c>
      <c r="G67" s="40" t="s">
        <v>79</v>
      </c>
      <c r="H67" s="41"/>
      <c r="I67" s="41"/>
      <c r="J67" s="41"/>
      <c r="K67" s="41"/>
      <c r="L67" s="41"/>
      <c r="M67" s="41"/>
      <c r="N67" s="41"/>
      <c r="O67" s="298"/>
      <c r="P67" s="41"/>
      <c r="Q67" s="41"/>
      <c r="R67" s="41"/>
      <c r="S67" s="311">
        <f t="shared" si="14"/>
        <v>0</v>
      </c>
      <c r="T67" s="312" t="s">
        <v>877</v>
      </c>
      <c r="U67" s="313" t="s">
        <v>769</v>
      </c>
      <c r="V67" s="71">
        <f t="shared" si="23"/>
        <v>1038.70967741935</v>
      </c>
      <c r="W67" s="72"/>
      <c r="X67" s="72"/>
      <c r="Y67" s="72"/>
      <c r="Z67" s="72"/>
      <c r="AA67" s="72"/>
      <c r="AB67" s="78"/>
      <c r="AC67" s="320">
        <f t="shared" si="15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17"/>
        <v>0</v>
      </c>
      <c r="AT67" s="320">
        <f t="shared" si="18"/>
        <v>0</v>
      </c>
      <c r="AU67" s="320">
        <f t="shared" si="19"/>
        <v>1038.71</v>
      </c>
      <c r="AV67" s="86"/>
      <c r="AW67" s="334"/>
      <c r="AX67" s="334"/>
      <c r="AY67" s="334"/>
      <c r="AZ67" s="334"/>
      <c r="BA67" s="320">
        <f t="shared" si="20"/>
        <v>1038.71</v>
      </c>
      <c r="BB67" s="93"/>
      <c r="BC67" s="336"/>
      <c r="BD67" s="310" t="str">
        <f t="shared" si="21"/>
        <v>错误</v>
      </c>
    </row>
    <row r="68" s="1" customFormat="1" ht="27" customHeight="1" spans="1:56">
      <c r="A68" s="289">
        <f t="shared" si="12"/>
        <v>64</v>
      </c>
      <c r="B68" s="290" t="s">
        <v>879</v>
      </c>
      <c r="C68" s="265" t="s">
        <v>190</v>
      </c>
      <c r="D68" s="50">
        <v>45887</v>
      </c>
      <c r="E68" s="291" t="s">
        <v>116</v>
      </c>
      <c r="F68" s="269">
        <f t="shared" si="13"/>
        <v>14</v>
      </c>
      <c r="G68" s="40" t="s">
        <v>79</v>
      </c>
      <c r="H68" s="41"/>
      <c r="I68" s="41"/>
      <c r="J68" s="41"/>
      <c r="K68" s="41"/>
      <c r="L68" s="41"/>
      <c r="M68" s="41"/>
      <c r="N68" s="41"/>
      <c r="O68" s="298"/>
      <c r="P68" s="41"/>
      <c r="Q68" s="41"/>
      <c r="R68" s="41"/>
      <c r="S68" s="311">
        <f t="shared" si="14"/>
        <v>0</v>
      </c>
      <c r="T68" s="312" t="s">
        <v>877</v>
      </c>
      <c r="U68" s="313" t="s">
        <v>769</v>
      </c>
      <c r="V68" s="71">
        <f t="shared" si="23"/>
        <v>1038.70967741935</v>
      </c>
      <c r="W68" s="72"/>
      <c r="X68" s="72"/>
      <c r="Y68" s="72"/>
      <c r="Z68" s="72"/>
      <c r="AA68" s="72"/>
      <c r="AB68" s="78"/>
      <c r="AC68" s="320">
        <f t="shared" si="15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331">
        <f t="shared" si="17"/>
        <v>0</v>
      </c>
      <c r="AT68" s="320">
        <f t="shared" si="18"/>
        <v>0</v>
      </c>
      <c r="AU68" s="320">
        <f t="shared" si="19"/>
        <v>1038.71</v>
      </c>
      <c r="AV68" s="86"/>
      <c r="AW68" s="334"/>
      <c r="AX68" s="334"/>
      <c r="AY68" s="334"/>
      <c r="AZ68" s="334"/>
      <c r="BA68" s="320">
        <f t="shared" si="20"/>
        <v>1038.71</v>
      </c>
      <c r="BB68" s="93"/>
      <c r="BC68" s="336"/>
      <c r="BD68" s="310" t="str">
        <f t="shared" si="21"/>
        <v>错误</v>
      </c>
    </row>
    <row r="69" s="1" customFormat="1" ht="27" customHeight="1" spans="1:56">
      <c r="A69" s="289">
        <f t="shared" ref="A69:A132" si="24">ROW()-4</f>
        <v>65</v>
      </c>
      <c r="B69" s="290" t="s">
        <v>880</v>
      </c>
      <c r="C69" s="265" t="s">
        <v>190</v>
      </c>
      <c r="D69" s="50">
        <v>45887</v>
      </c>
      <c r="E69" s="291" t="s">
        <v>116</v>
      </c>
      <c r="F69" s="269">
        <f t="shared" ref="F69:F132" si="25">IF($C$2-D69+1&lt;$E$2,$C$2-D69+1,$E$2)</f>
        <v>14</v>
      </c>
      <c r="G69" s="40" t="s">
        <v>79</v>
      </c>
      <c r="H69" s="41"/>
      <c r="I69" s="41"/>
      <c r="J69" s="41"/>
      <c r="K69" s="41"/>
      <c r="L69" s="41"/>
      <c r="M69" s="41"/>
      <c r="N69" s="41"/>
      <c r="O69" s="298"/>
      <c r="P69" s="41"/>
      <c r="Q69" s="41"/>
      <c r="R69" s="41"/>
      <c r="S69" s="311">
        <f t="shared" ref="S69:S132" si="26">P69+Q69-R69</f>
        <v>0</v>
      </c>
      <c r="T69" s="312" t="s">
        <v>877</v>
      </c>
      <c r="U69" s="313" t="s">
        <v>769</v>
      </c>
      <c r="V69" s="71">
        <f t="shared" si="23"/>
        <v>1038.70967741935</v>
      </c>
      <c r="W69" s="72"/>
      <c r="X69" s="72"/>
      <c r="Y69" s="72"/>
      <c r="Z69" s="72"/>
      <c r="AA69" s="72"/>
      <c r="AB69" s="78"/>
      <c r="AC69" s="320">
        <f t="shared" ref="AC69:AC132" si="27">IF(G69="是",30,0)</f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331">
        <f t="shared" ref="AS69:AS132" si="28">IFERROR(U69/$E$2*2*H69+I69*2,0)</f>
        <v>0</v>
      </c>
      <c r="AT69" s="320">
        <f t="shared" ref="AT69:AT132" si="29">IFERROR(U69/$E$2*(J69+K69*0.2+L69+M69*0.5),0)</f>
        <v>0</v>
      </c>
      <c r="AU69" s="320">
        <f t="shared" ref="AU69:AU132" si="30">ROUND(SUM(V69:AP69)-SUM(AQ69:AT69),2)</f>
        <v>1038.71</v>
      </c>
      <c r="AV69" s="86"/>
      <c r="AW69" s="334"/>
      <c r="AX69" s="334"/>
      <c r="AY69" s="334"/>
      <c r="AZ69" s="334"/>
      <c r="BA69" s="320">
        <f t="shared" ref="BA69:BA132" si="31">ROUND(AU69-SUM(AV69:AZ69),2)</f>
        <v>1038.71</v>
      </c>
      <c r="BB69" s="93"/>
      <c r="BC69" s="336"/>
      <c r="BD69" s="310" t="str">
        <f t="shared" ref="BD69:BD132" si="32">IF(U69-SUM(V69:AB69)=0,"正确","错误")</f>
        <v>错误</v>
      </c>
    </row>
    <row r="70" s="1" customFormat="1" customHeight="1" spans="1:56">
      <c r="A70" s="289">
        <f t="shared" si="24"/>
        <v>66</v>
      </c>
      <c r="B70" s="286"/>
      <c r="C70" s="49"/>
      <c r="D70" s="50"/>
      <c r="E70" s="286"/>
      <c r="F70" s="269">
        <f t="shared" si="25"/>
        <v>31</v>
      </c>
      <c r="G70" s="44"/>
      <c r="H70" s="41"/>
      <c r="I70" s="41"/>
      <c r="J70" s="41"/>
      <c r="K70" s="41"/>
      <c r="L70" s="41"/>
      <c r="M70" s="41"/>
      <c r="N70" s="41"/>
      <c r="O70" s="298"/>
      <c r="P70" s="41"/>
      <c r="Q70" s="41"/>
      <c r="R70" s="41"/>
      <c r="S70" s="311">
        <f t="shared" si="26"/>
        <v>0</v>
      </c>
      <c r="T70" s="312"/>
      <c r="U70" s="313"/>
      <c r="V70" s="71"/>
      <c r="W70" s="72"/>
      <c r="X70" s="72"/>
      <c r="Y70" s="72"/>
      <c r="Z70" s="72"/>
      <c r="AA70" s="72"/>
      <c r="AB70" s="78"/>
      <c r="AC70" s="320">
        <f t="shared" si="27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331">
        <f t="shared" si="28"/>
        <v>0</v>
      </c>
      <c r="AT70" s="320">
        <f t="shared" si="29"/>
        <v>0</v>
      </c>
      <c r="AU70" s="320">
        <f t="shared" si="30"/>
        <v>0</v>
      </c>
      <c r="AV70" s="86"/>
      <c r="AW70" s="334"/>
      <c r="AX70" s="334"/>
      <c r="AY70" s="334"/>
      <c r="AZ70" s="334"/>
      <c r="BA70" s="320">
        <f t="shared" si="31"/>
        <v>0</v>
      </c>
      <c r="BB70" s="93"/>
      <c r="BC70" s="94"/>
      <c r="BD70" s="310" t="str">
        <f t="shared" si="32"/>
        <v>正确</v>
      </c>
    </row>
    <row r="71" s="1" customFormat="1" customHeight="1" spans="1:56">
      <c r="A71" s="289">
        <f t="shared" si="24"/>
        <v>67</v>
      </c>
      <c r="B71" s="286"/>
      <c r="C71" s="49"/>
      <c r="D71" s="50"/>
      <c r="E71" s="286"/>
      <c r="F71" s="269">
        <f t="shared" si="25"/>
        <v>31</v>
      </c>
      <c r="G71" s="44"/>
      <c r="H71" s="41"/>
      <c r="I71" s="41"/>
      <c r="J71" s="41"/>
      <c r="K71" s="41"/>
      <c r="L71" s="41"/>
      <c r="M71" s="41"/>
      <c r="N71" s="41"/>
      <c r="O71" s="298"/>
      <c r="P71" s="41"/>
      <c r="Q71" s="41"/>
      <c r="R71" s="41"/>
      <c r="S71" s="311">
        <f t="shared" si="26"/>
        <v>0</v>
      </c>
      <c r="T71" s="74"/>
      <c r="U71" s="313"/>
      <c r="V71" s="71"/>
      <c r="W71" s="72"/>
      <c r="X71" s="72"/>
      <c r="Y71" s="72"/>
      <c r="Z71" s="72"/>
      <c r="AA71" s="72"/>
      <c r="AB71" s="78"/>
      <c r="AC71" s="320">
        <f t="shared" si="27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331">
        <f t="shared" si="28"/>
        <v>0</v>
      </c>
      <c r="AT71" s="320">
        <f t="shared" si="29"/>
        <v>0</v>
      </c>
      <c r="AU71" s="320">
        <f t="shared" si="30"/>
        <v>0</v>
      </c>
      <c r="AV71" s="86"/>
      <c r="AW71" s="334"/>
      <c r="AX71" s="334"/>
      <c r="AY71" s="334"/>
      <c r="AZ71" s="334"/>
      <c r="BA71" s="320">
        <f t="shared" si="31"/>
        <v>0</v>
      </c>
      <c r="BB71" s="93"/>
      <c r="BC71" s="94"/>
      <c r="BD71" s="310" t="str">
        <f t="shared" si="32"/>
        <v>正确</v>
      </c>
    </row>
    <row r="72" s="1" customFormat="1" customHeight="1" spans="1:56">
      <c r="A72" s="289">
        <f t="shared" si="24"/>
        <v>68</v>
      </c>
      <c r="B72" s="286"/>
      <c r="C72" s="49"/>
      <c r="D72" s="50"/>
      <c r="E72" s="286"/>
      <c r="F72" s="269">
        <f t="shared" si="25"/>
        <v>31</v>
      </c>
      <c r="G72" s="44"/>
      <c r="H72" s="41"/>
      <c r="I72" s="41"/>
      <c r="J72" s="41"/>
      <c r="K72" s="41"/>
      <c r="L72" s="41"/>
      <c r="M72" s="41"/>
      <c r="N72" s="41"/>
      <c r="O72" s="298"/>
      <c r="P72" s="41"/>
      <c r="Q72" s="41"/>
      <c r="R72" s="41"/>
      <c r="S72" s="311">
        <f t="shared" si="26"/>
        <v>0</v>
      </c>
      <c r="T72" s="74"/>
      <c r="U72" s="313"/>
      <c r="V72" s="71"/>
      <c r="W72" s="72"/>
      <c r="X72" s="72"/>
      <c r="Y72" s="72"/>
      <c r="Z72" s="72"/>
      <c r="AA72" s="72"/>
      <c r="AB72" s="78"/>
      <c r="AC72" s="320">
        <f t="shared" si="27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 t="shared" si="28"/>
        <v>0</v>
      </c>
      <c r="AT72" s="320">
        <f t="shared" si="29"/>
        <v>0</v>
      </c>
      <c r="AU72" s="320">
        <f t="shared" si="30"/>
        <v>0</v>
      </c>
      <c r="AV72" s="86"/>
      <c r="AW72" s="334"/>
      <c r="AX72" s="334"/>
      <c r="AY72" s="334"/>
      <c r="AZ72" s="334"/>
      <c r="BA72" s="320">
        <f t="shared" si="31"/>
        <v>0</v>
      </c>
      <c r="BB72" s="93"/>
      <c r="BC72" s="94"/>
      <c r="BD72" s="310" t="str">
        <f t="shared" si="32"/>
        <v>正确</v>
      </c>
    </row>
    <row r="73" s="1" customFormat="1" customHeight="1" spans="1:56">
      <c r="A73" s="289">
        <f t="shared" si="24"/>
        <v>69</v>
      </c>
      <c r="B73" s="286"/>
      <c r="C73" s="49"/>
      <c r="D73" s="50"/>
      <c r="E73" s="286"/>
      <c r="F73" s="269">
        <f t="shared" si="25"/>
        <v>31</v>
      </c>
      <c r="G73" s="44"/>
      <c r="H73" s="41"/>
      <c r="I73" s="41"/>
      <c r="J73" s="41"/>
      <c r="K73" s="41"/>
      <c r="L73" s="41"/>
      <c r="M73" s="41"/>
      <c r="N73" s="41"/>
      <c r="O73" s="298"/>
      <c r="P73" s="41"/>
      <c r="Q73" s="41"/>
      <c r="R73" s="41"/>
      <c r="S73" s="311">
        <f t="shared" si="26"/>
        <v>0</v>
      </c>
      <c r="T73" s="74"/>
      <c r="U73" s="313"/>
      <c r="V73" s="71"/>
      <c r="W73" s="72"/>
      <c r="X73" s="72"/>
      <c r="Y73" s="72"/>
      <c r="Z73" s="72"/>
      <c r="AA73" s="72"/>
      <c r="AB73" s="78"/>
      <c r="AC73" s="320">
        <f t="shared" si="27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331">
        <f t="shared" si="28"/>
        <v>0</v>
      </c>
      <c r="AT73" s="320">
        <f t="shared" si="29"/>
        <v>0</v>
      </c>
      <c r="AU73" s="320">
        <f t="shared" si="30"/>
        <v>0</v>
      </c>
      <c r="AV73" s="86"/>
      <c r="AW73" s="334"/>
      <c r="AX73" s="334"/>
      <c r="AY73" s="334"/>
      <c r="AZ73" s="334"/>
      <c r="BA73" s="320">
        <f t="shared" si="31"/>
        <v>0</v>
      </c>
      <c r="BB73" s="93"/>
      <c r="BC73" s="94"/>
      <c r="BD73" s="310" t="str">
        <f t="shared" si="32"/>
        <v>正确</v>
      </c>
    </row>
    <row r="74" s="1" customFormat="1" customHeight="1" spans="1:56">
      <c r="A74" s="289">
        <f t="shared" si="24"/>
        <v>70</v>
      </c>
      <c r="B74" s="286"/>
      <c r="C74" s="49"/>
      <c r="D74" s="50"/>
      <c r="E74" s="286"/>
      <c r="F74" s="269">
        <f t="shared" si="25"/>
        <v>31</v>
      </c>
      <c r="G74" s="44"/>
      <c r="H74" s="41"/>
      <c r="I74" s="41"/>
      <c r="J74" s="41"/>
      <c r="K74" s="41"/>
      <c r="L74" s="41"/>
      <c r="M74" s="41"/>
      <c r="N74" s="41"/>
      <c r="O74" s="298"/>
      <c r="P74" s="41"/>
      <c r="Q74" s="41"/>
      <c r="R74" s="41"/>
      <c r="S74" s="311">
        <f t="shared" si="26"/>
        <v>0</v>
      </c>
      <c r="T74" s="74"/>
      <c r="U74" s="313"/>
      <c r="V74" s="71"/>
      <c r="W74" s="72"/>
      <c r="X74" s="72"/>
      <c r="Y74" s="72"/>
      <c r="Z74" s="72"/>
      <c r="AA74" s="72"/>
      <c r="AB74" s="78"/>
      <c r="AC74" s="320">
        <f t="shared" si="27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331">
        <f t="shared" si="28"/>
        <v>0</v>
      </c>
      <c r="AT74" s="320">
        <f t="shared" si="29"/>
        <v>0</v>
      </c>
      <c r="AU74" s="320">
        <f t="shared" si="30"/>
        <v>0</v>
      </c>
      <c r="AV74" s="86"/>
      <c r="AW74" s="334"/>
      <c r="AX74" s="334"/>
      <c r="AY74" s="334"/>
      <c r="AZ74" s="334"/>
      <c r="BA74" s="320">
        <f t="shared" si="31"/>
        <v>0</v>
      </c>
      <c r="BB74" s="93"/>
      <c r="BC74" s="94"/>
      <c r="BD74" s="310" t="str">
        <f t="shared" si="32"/>
        <v>正确</v>
      </c>
    </row>
    <row r="75" s="1" customFormat="1" customHeight="1" spans="1:56">
      <c r="A75" s="289">
        <f t="shared" si="24"/>
        <v>71</v>
      </c>
      <c r="B75" s="286"/>
      <c r="C75" s="49"/>
      <c r="D75" s="50"/>
      <c r="E75" s="286"/>
      <c r="F75" s="269">
        <f t="shared" si="25"/>
        <v>31</v>
      </c>
      <c r="G75" s="44"/>
      <c r="H75" s="41"/>
      <c r="I75" s="41"/>
      <c r="J75" s="41"/>
      <c r="K75" s="41"/>
      <c r="L75" s="41"/>
      <c r="M75" s="41"/>
      <c r="N75" s="41"/>
      <c r="O75" s="298"/>
      <c r="P75" s="41"/>
      <c r="Q75" s="41"/>
      <c r="R75" s="41"/>
      <c r="S75" s="311">
        <f t="shared" si="26"/>
        <v>0</v>
      </c>
      <c r="T75" s="74"/>
      <c r="U75" s="313"/>
      <c r="V75" s="71"/>
      <c r="W75" s="72"/>
      <c r="X75" s="72"/>
      <c r="Y75" s="72"/>
      <c r="Z75" s="72"/>
      <c r="AA75" s="72"/>
      <c r="AB75" s="78"/>
      <c r="AC75" s="320">
        <f t="shared" si="27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 t="shared" si="28"/>
        <v>0</v>
      </c>
      <c r="AT75" s="320">
        <f t="shared" si="29"/>
        <v>0</v>
      </c>
      <c r="AU75" s="320">
        <f t="shared" si="30"/>
        <v>0</v>
      </c>
      <c r="AV75" s="86"/>
      <c r="AW75" s="334"/>
      <c r="AX75" s="334"/>
      <c r="AY75" s="334"/>
      <c r="AZ75" s="334"/>
      <c r="BA75" s="320">
        <f t="shared" si="31"/>
        <v>0</v>
      </c>
      <c r="BB75" s="93"/>
      <c r="BC75" s="94"/>
      <c r="BD75" s="310" t="str">
        <f t="shared" si="32"/>
        <v>正确</v>
      </c>
    </row>
    <row r="76" s="1" customFormat="1" customHeight="1" spans="1:56">
      <c r="A76" s="289">
        <f t="shared" si="24"/>
        <v>72</v>
      </c>
      <c r="B76" s="286"/>
      <c r="C76" s="49"/>
      <c r="D76" s="50"/>
      <c r="E76" s="286"/>
      <c r="F76" s="269">
        <f t="shared" si="25"/>
        <v>31</v>
      </c>
      <c r="G76" s="44"/>
      <c r="H76" s="41"/>
      <c r="I76" s="41"/>
      <c r="J76" s="41"/>
      <c r="K76" s="41"/>
      <c r="L76" s="41"/>
      <c r="M76" s="41"/>
      <c r="N76" s="41"/>
      <c r="O76" s="298"/>
      <c r="P76" s="41"/>
      <c r="Q76" s="41"/>
      <c r="R76" s="41"/>
      <c r="S76" s="311">
        <f t="shared" si="26"/>
        <v>0</v>
      </c>
      <c r="T76" s="74"/>
      <c r="U76" s="313"/>
      <c r="V76" s="71"/>
      <c r="W76" s="72"/>
      <c r="X76" s="72"/>
      <c r="Y76" s="72"/>
      <c r="Z76" s="72"/>
      <c r="AA76" s="72"/>
      <c r="AB76" s="78"/>
      <c r="AC76" s="320">
        <f t="shared" si="27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f t="shared" si="28"/>
        <v>0</v>
      </c>
      <c r="AT76" s="320">
        <f t="shared" si="29"/>
        <v>0</v>
      </c>
      <c r="AU76" s="320">
        <f t="shared" si="30"/>
        <v>0</v>
      </c>
      <c r="AV76" s="86"/>
      <c r="AW76" s="334"/>
      <c r="AX76" s="334"/>
      <c r="AY76" s="334"/>
      <c r="AZ76" s="334"/>
      <c r="BA76" s="320">
        <f t="shared" si="31"/>
        <v>0</v>
      </c>
      <c r="BB76" s="93"/>
      <c r="BC76" s="94"/>
      <c r="BD76" s="310" t="str">
        <f t="shared" si="32"/>
        <v>正确</v>
      </c>
    </row>
    <row r="77" s="1" customFormat="1" customHeight="1" spans="1:56">
      <c r="A77" s="289">
        <f t="shared" si="24"/>
        <v>73</v>
      </c>
      <c r="B77" s="286"/>
      <c r="C77" s="49"/>
      <c r="D77" s="50"/>
      <c r="E77" s="286"/>
      <c r="F77" s="269">
        <f t="shared" si="25"/>
        <v>31</v>
      </c>
      <c r="G77" s="44"/>
      <c r="H77" s="41"/>
      <c r="I77" s="41"/>
      <c r="J77" s="41"/>
      <c r="K77" s="41"/>
      <c r="L77" s="41"/>
      <c r="M77" s="41"/>
      <c r="N77" s="41"/>
      <c r="O77" s="298"/>
      <c r="P77" s="41"/>
      <c r="Q77" s="41"/>
      <c r="R77" s="41"/>
      <c r="S77" s="311">
        <f t="shared" si="26"/>
        <v>0</v>
      </c>
      <c r="T77" s="74"/>
      <c r="U77" s="313"/>
      <c r="V77" s="71"/>
      <c r="W77" s="72"/>
      <c r="X77" s="72"/>
      <c r="Y77" s="72"/>
      <c r="Z77" s="72"/>
      <c r="AA77" s="72"/>
      <c r="AB77" s="78"/>
      <c r="AC77" s="320">
        <f t="shared" si="27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si="28"/>
        <v>0</v>
      </c>
      <c r="AT77" s="320">
        <f t="shared" si="29"/>
        <v>0</v>
      </c>
      <c r="AU77" s="320">
        <f t="shared" si="30"/>
        <v>0</v>
      </c>
      <c r="AV77" s="86"/>
      <c r="AW77" s="334"/>
      <c r="AX77" s="334"/>
      <c r="AY77" s="334"/>
      <c r="AZ77" s="334"/>
      <c r="BA77" s="320">
        <f t="shared" si="31"/>
        <v>0</v>
      </c>
      <c r="BB77" s="93"/>
      <c r="BC77" s="94"/>
      <c r="BD77" s="310" t="str">
        <f t="shared" si="32"/>
        <v>正确</v>
      </c>
    </row>
    <row r="78" s="1" customFormat="1" customHeight="1" spans="1:56">
      <c r="A78" s="289">
        <f t="shared" si="24"/>
        <v>74</v>
      </c>
      <c r="B78" s="286"/>
      <c r="C78" s="49"/>
      <c r="D78" s="50"/>
      <c r="E78" s="286"/>
      <c r="F78" s="269">
        <f t="shared" si="25"/>
        <v>31</v>
      </c>
      <c r="G78" s="44"/>
      <c r="H78" s="41"/>
      <c r="I78" s="41"/>
      <c r="J78" s="41"/>
      <c r="K78" s="41"/>
      <c r="L78" s="41"/>
      <c r="M78" s="41"/>
      <c r="N78" s="41"/>
      <c r="O78" s="298"/>
      <c r="P78" s="41"/>
      <c r="Q78" s="41"/>
      <c r="R78" s="41"/>
      <c r="S78" s="311">
        <f t="shared" si="26"/>
        <v>0</v>
      </c>
      <c r="T78" s="74"/>
      <c r="U78" s="313"/>
      <c r="V78" s="71"/>
      <c r="W78" s="72"/>
      <c r="X78" s="72"/>
      <c r="Y78" s="72"/>
      <c r="Z78" s="72"/>
      <c r="AA78" s="72"/>
      <c r="AB78" s="78"/>
      <c r="AC78" s="320">
        <f t="shared" si="27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28"/>
        <v>0</v>
      </c>
      <c r="AT78" s="320">
        <f t="shared" si="29"/>
        <v>0</v>
      </c>
      <c r="AU78" s="320">
        <f t="shared" si="30"/>
        <v>0</v>
      </c>
      <c r="AV78" s="86"/>
      <c r="AW78" s="334"/>
      <c r="AX78" s="334"/>
      <c r="AY78" s="334"/>
      <c r="AZ78" s="334"/>
      <c r="BA78" s="320">
        <f t="shared" si="31"/>
        <v>0</v>
      </c>
      <c r="BB78" s="93"/>
      <c r="BC78" s="94"/>
      <c r="BD78" s="310" t="str">
        <f t="shared" si="32"/>
        <v>正确</v>
      </c>
    </row>
    <row r="79" s="1" customFormat="1" customHeight="1" spans="1:56">
      <c r="A79" s="289">
        <f t="shared" si="24"/>
        <v>75</v>
      </c>
      <c r="B79" s="286"/>
      <c r="C79" s="49"/>
      <c r="D79" s="50"/>
      <c r="E79" s="286"/>
      <c r="F79" s="269">
        <f t="shared" si="25"/>
        <v>31</v>
      </c>
      <c r="G79" s="44"/>
      <c r="H79" s="41"/>
      <c r="I79" s="41"/>
      <c r="J79" s="41"/>
      <c r="K79" s="41"/>
      <c r="L79" s="41"/>
      <c r="M79" s="41"/>
      <c r="N79" s="41"/>
      <c r="O79" s="298"/>
      <c r="P79" s="41"/>
      <c r="Q79" s="41"/>
      <c r="R79" s="41"/>
      <c r="S79" s="311">
        <f t="shared" si="26"/>
        <v>0</v>
      </c>
      <c r="T79" s="74"/>
      <c r="U79" s="313"/>
      <c r="V79" s="71"/>
      <c r="W79" s="72"/>
      <c r="X79" s="72"/>
      <c r="Y79" s="72"/>
      <c r="Z79" s="72"/>
      <c r="AA79" s="72"/>
      <c r="AB79" s="78"/>
      <c r="AC79" s="320">
        <f t="shared" si="27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28"/>
        <v>0</v>
      </c>
      <c r="AT79" s="320">
        <f t="shared" si="29"/>
        <v>0</v>
      </c>
      <c r="AU79" s="320">
        <f t="shared" si="30"/>
        <v>0</v>
      </c>
      <c r="AV79" s="86"/>
      <c r="AW79" s="334"/>
      <c r="AX79" s="334"/>
      <c r="AY79" s="334"/>
      <c r="AZ79" s="334"/>
      <c r="BA79" s="320">
        <f t="shared" si="31"/>
        <v>0</v>
      </c>
      <c r="BB79" s="93"/>
      <c r="BC79" s="94"/>
      <c r="BD79" s="310" t="str">
        <f t="shared" si="32"/>
        <v>正确</v>
      </c>
    </row>
    <row r="80" s="1" customFormat="1" customHeight="1" spans="1:56">
      <c r="A80" s="289">
        <f t="shared" si="24"/>
        <v>76</v>
      </c>
      <c r="B80" s="286"/>
      <c r="C80" s="49"/>
      <c r="D80" s="50"/>
      <c r="E80" s="286"/>
      <c r="F80" s="269">
        <f t="shared" si="25"/>
        <v>31</v>
      </c>
      <c r="G80" s="44"/>
      <c r="H80" s="41"/>
      <c r="I80" s="41"/>
      <c r="J80" s="41"/>
      <c r="K80" s="41"/>
      <c r="L80" s="41"/>
      <c r="M80" s="41"/>
      <c r="N80" s="41"/>
      <c r="O80" s="298"/>
      <c r="P80" s="41"/>
      <c r="Q80" s="41"/>
      <c r="R80" s="41"/>
      <c r="S80" s="311">
        <f t="shared" si="26"/>
        <v>0</v>
      </c>
      <c r="T80" s="74"/>
      <c r="U80" s="313"/>
      <c r="V80" s="71"/>
      <c r="W80" s="72"/>
      <c r="X80" s="72"/>
      <c r="Y80" s="72"/>
      <c r="Z80" s="72"/>
      <c r="AA80" s="72"/>
      <c r="AB80" s="78"/>
      <c r="AC80" s="320">
        <f t="shared" si="27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28"/>
        <v>0</v>
      </c>
      <c r="AT80" s="320">
        <f t="shared" si="29"/>
        <v>0</v>
      </c>
      <c r="AU80" s="320">
        <f t="shared" si="30"/>
        <v>0</v>
      </c>
      <c r="AV80" s="86"/>
      <c r="AW80" s="334"/>
      <c r="AX80" s="334"/>
      <c r="AY80" s="334"/>
      <c r="AZ80" s="334"/>
      <c r="BA80" s="320">
        <f t="shared" si="31"/>
        <v>0</v>
      </c>
      <c r="BB80" s="93"/>
      <c r="BC80" s="94"/>
      <c r="BD80" s="310" t="str">
        <f t="shared" si="32"/>
        <v>正确</v>
      </c>
    </row>
    <row r="81" s="1" customFormat="1" customHeight="1" spans="1:56">
      <c r="A81" s="289">
        <f t="shared" si="24"/>
        <v>77</v>
      </c>
      <c r="B81" s="286"/>
      <c r="C81" s="49"/>
      <c r="D81" s="50"/>
      <c r="E81" s="286"/>
      <c r="F81" s="269">
        <f t="shared" si="25"/>
        <v>31</v>
      </c>
      <c r="G81" s="44"/>
      <c r="H81" s="41"/>
      <c r="I81" s="41"/>
      <c r="J81" s="41"/>
      <c r="K81" s="41"/>
      <c r="L81" s="41"/>
      <c r="M81" s="41"/>
      <c r="N81" s="41"/>
      <c r="O81" s="298"/>
      <c r="P81" s="41"/>
      <c r="Q81" s="41"/>
      <c r="R81" s="41"/>
      <c r="S81" s="311">
        <f t="shared" si="26"/>
        <v>0</v>
      </c>
      <c r="T81" s="74"/>
      <c r="U81" s="313"/>
      <c r="V81" s="71"/>
      <c r="W81" s="72"/>
      <c r="X81" s="72"/>
      <c r="Y81" s="72"/>
      <c r="Z81" s="72"/>
      <c r="AA81" s="72"/>
      <c r="AB81" s="78"/>
      <c r="AC81" s="320">
        <f t="shared" si="27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28"/>
        <v>0</v>
      </c>
      <c r="AT81" s="320">
        <f t="shared" si="29"/>
        <v>0</v>
      </c>
      <c r="AU81" s="320">
        <f t="shared" si="30"/>
        <v>0</v>
      </c>
      <c r="AV81" s="86"/>
      <c r="AW81" s="334"/>
      <c r="AX81" s="334"/>
      <c r="AY81" s="334"/>
      <c r="AZ81" s="334"/>
      <c r="BA81" s="320">
        <f t="shared" si="31"/>
        <v>0</v>
      </c>
      <c r="BB81" s="93"/>
      <c r="BC81" s="94"/>
      <c r="BD81" s="310" t="str">
        <f t="shared" si="32"/>
        <v>正确</v>
      </c>
    </row>
    <row r="82" s="1" customFormat="1" customHeight="1" spans="1:56">
      <c r="A82" s="289">
        <f t="shared" si="24"/>
        <v>78</v>
      </c>
      <c r="B82" s="286"/>
      <c r="C82" s="49"/>
      <c r="D82" s="50"/>
      <c r="E82" s="286"/>
      <c r="F82" s="269">
        <f t="shared" si="25"/>
        <v>31</v>
      </c>
      <c r="G82" s="44"/>
      <c r="H82" s="41"/>
      <c r="I82" s="41"/>
      <c r="J82" s="41"/>
      <c r="K82" s="41"/>
      <c r="L82" s="41"/>
      <c r="M82" s="41"/>
      <c r="N82" s="41"/>
      <c r="O82" s="298"/>
      <c r="P82" s="41"/>
      <c r="Q82" s="41"/>
      <c r="R82" s="41"/>
      <c r="S82" s="311">
        <f t="shared" si="26"/>
        <v>0</v>
      </c>
      <c r="T82" s="74"/>
      <c r="U82" s="313"/>
      <c r="V82" s="71"/>
      <c r="W82" s="72"/>
      <c r="X82" s="72"/>
      <c r="Y82" s="72"/>
      <c r="Z82" s="72"/>
      <c r="AA82" s="72"/>
      <c r="AB82" s="78"/>
      <c r="AC82" s="320">
        <f t="shared" si="27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28"/>
        <v>0</v>
      </c>
      <c r="AT82" s="320">
        <f t="shared" si="29"/>
        <v>0</v>
      </c>
      <c r="AU82" s="320">
        <f t="shared" si="30"/>
        <v>0</v>
      </c>
      <c r="AV82" s="86"/>
      <c r="AW82" s="334"/>
      <c r="AX82" s="334"/>
      <c r="AY82" s="334"/>
      <c r="AZ82" s="334"/>
      <c r="BA82" s="320">
        <f t="shared" si="31"/>
        <v>0</v>
      </c>
      <c r="BB82" s="93"/>
      <c r="BC82" s="94"/>
      <c r="BD82" s="310" t="str">
        <f t="shared" si="32"/>
        <v>正确</v>
      </c>
    </row>
    <row r="83" s="1" customFormat="1" customHeight="1" spans="1:56">
      <c r="A83" s="289">
        <f t="shared" si="24"/>
        <v>79</v>
      </c>
      <c r="B83" s="286"/>
      <c r="C83" s="49"/>
      <c r="D83" s="50"/>
      <c r="E83" s="286"/>
      <c r="F83" s="269">
        <f t="shared" si="25"/>
        <v>31</v>
      </c>
      <c r="G83" s="44"/>
      <c r="H83" s="41"/>
      <c r="I83" s="41"/>
      <c r="J83" s="41"/>
      <c r="K83" s="41"/>
      <c r="L83" s="41"/>
      <c r="M83" s="41"/>
      <c r="N83" s="41"/>
      <c r="O83" s="298"/>
      <c r="P83" s="41"/>
      <c r="Q83" s="41"/>
      <c r="R83" s="41"/>
      <c r="S83" s="311">
        <f t="shared" si="26"/>
        <v>0</v>
      </c>
      <c r="T83" s="74"/>
      <c r="U83" s="313"/>
      <c r="V83" s="71"/>
      <c r="W83" s="72"/>
      <c r="X83" s="72"/>
      <c r="Y83" s="72"/>
      <c r="Z83" s="72"/>
      <c r="AA83" s="72"/>
      <c r="AB83" s="78"/>
      <c r="AC83" s="320">
        <f t="shared" si="27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28"/>
        <v>0</v>
      </c>
      <c r="AT83" s="320">
        <f t="shared" si="29"/>
        <v>0</v>
      </c>
      <c r="AU83" s="320">
        <f t="shared" si="30"/>
        <v>0</v>
      </c>
      <c r="AV83" s="86"/>
      <c r="AW83" s="334"/>
      <c r="AX83" s="334"/>
      <c r="AY83" s="334"/>
      <c r="AZ83" s="334"/>
      <c r="BA83" s="320">
        <f t="shared" si="31"/>
        <v>0</v>
      </c>
      <c r="BB83" s="93"/>
      <c r="BC83" s="94"/>
      <c r="BD83" s="310" t="str">
        <f t="shared" si="32"/>
        <v>正确</v>
      </c>
    </row>
    <row r="84" s="1" customFormat="1" customHeight="1" spans="1:56">
      <c r="A84" s="289">
        <f t="shared" si="24"/>
        <v>80</v>
      </c>
      <c r="B84" s="286"/>
      <c r="C84" s="49"/>
      <c r="D84" s="50"/>
      <c r="E84" s="286"/>
      <c r="F84" s="269">
        <f t="shared" si="25"/>
        <v>31</v>
      </c>
      <c r="G84" s="44"/>
      <c r="H84" s="41"/>
      <c r="I84" s="41"/>
      <c r="J84" s="41"/>
      <c r="K84" s="41"/>
      <c r="L84" s="41"/>
      <c r="M84" s="41"/>
      <c r="N84" s="41"/>
      <c r="O84" s="298"/>
      <c r="P84" s="41"/>
      <c r="Q84" s="41"/>
      <c r="R84" s="41"/>
      <c r="S84" s="311">
        <f t="shared" si="26"/>
        <v>0</v>
      </c>
      <c r="T84" s="74"/>
      <c r="U84" s="313"/>
      <c r="V84" s="71"/>
      <c r="W84" s="72"/>
      <c r="X84" s="72"/>
      <c r="Y84" s="72"/>
      <c r="Z84" s="72"/>
      <c r="AA84" s="72"/>
      <c r="AB84" s="78"/>
      <c r="AC84" s="320">
        <f t="shared" si="27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28"/>
        <v>0</v>
      </c>
      <c r="AT84" s="320">
        <f t="shared" si="29"/>
        <v>0</v>
      </c>
      <c r="AU84" s="320">
        <f t="shared" si="30"/>
        <v>0</v>
      </c>
      <c r="AV84" s="86"/>
      <c r="AW84" s="334"/>
      <c r="AX84" s="334"/>
      <c r="AY84" s="334"/>
      <c r="AZ84" s="334"/>
      <c r="BA84" s="320">
        <f t="shared" si="31"/>
        <v>0</v>
      </c>
      <c r="BB84" s="93"/>
      <c r="BC84" s="94"/>
      <c r="BD84" s="310" t="str">
        <f t="shared" si="32"/>
        <v>正确</v>
      </c>
    </row>
    <row r="85" s="1" customFormat="1" customHeight="1" spans="1:56">
      <c r="A85" s="289">
        <f t="shared" si="24"/>
        <v>81</v>
      </c>
      <c r="B85" s="286"/>
      <c r="C85" s="49"/>
      <c r="D85" s="50"/>
      <c r="E85" s="286"/>
      <c r="F85" s="269">
        <f t="shared" si="25"/>
        <v>31</v>
      </c>
      <c r="G85" s="44"/>
      <c r="H85" s="41"/>
      <c r="I85" s="41"/>
      <c r="J85" s="41"/>
      <c r="K85" s="41"/>
      <c r="L85" s="41"/>
      <c r="M85" s="41"/>
      <c r="N85" s="41"/>
      <c r="O85" s="298"/>
      <c r="P85" s="41"/>
      <c r="Q85" s="41"/>
      <c r="R85" s="41"/>
      <c r="S85" s="311">
        <f t="shared" si="26"/>
        <v>0</v>
      </c>
      <c r="T85" s="74"/>
      <c r="U85" s="313"/>
      <c r="V85" s="71"/>
      <c r="W85" s="72"/>
      <c r="X85" s="72"/>
      <c r="Y85" s="72"/>
      <c r="Z85" s="72"/>
      <c r="AA85" s="72"/>
      <c r="AB85" s="78"/>
      <c r="AC85" s="320">
        <f t="shared" si="27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28"/>
        <v>0</v>
      </c>
      <c r="AT85" s="320">
        <f t="shared" si="29"/>
        <v>0</v>
      </c>
      <c r="AU85" s="320">
        <f t="shared" si="30"/>
        <v>0</v>
      </c>
      <c r="AV85" s="86"/>
      <c r="AW85" s="334"/>
      <c r="AX85" s="334"/>
      <c r="AY85" s="334"/>
      <c r="AZ85" s="334"/>
      <c r="BA85" s="320">
        <f t="shared" si="31"/>
        <v>0</v>
      </c>
      <c r="BB85" s="93"/>
      <c r="BC85" s="94"/>
      <c r="BD85" s="310" t="str">
        <f t="shared" si="32"/>
        <v>正确</v>
      </c>
    </row>
    <row r="86" s="1" customFormat="1" customHeight="1" spans="1:56">
      <c r="A86" s="289">
        <f t="shared" si="24"/>
        <v>82</v>
      </c>
      <c r="B86" s="286"/>
      <c r="C86" s="49"/>
      <c r="D86" s="50"/>
      <c r="E86" s="286"/>
      <c r="F86" s="269">
        <f t="shared" si="25"/>
        <v>31</v>
      </c>
      <c r="G86" s="44"/>
      <c r="H86" s="41"/>
      <c r="I86" s="41"/>
      <c r="J86" s="41"/>
      <c r="K86" s="41"/>
      <c r="L86" s="41"/>
      <c r="M86" s="41"/>
      <c r="N86" s="41"/>
      <c r="O86" s="298"/>
      <c r="P86" s="41"/>
      <c r="Q86" s="41"/>
      <c r="R86" s="41"/>
      <c r="S86" s="311">
        <f t="shared" si="26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27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28"/>
        <v>0</v>
      </c>
      <c r="AT86" s="320">
        <f t="shared" si="29"/>
        <v>0</v>
      </c>
      <c r="AU86" s="320">
        <f t="shared" si="30"/>
        <v>0</v>
      </c>
      <c r="AV86" s="86"/>
      <c r="AW86" s="334"/>
      <c r="AX86" s="334"/>
      <c r="AY86" s="334"/>
      <c r="AZ86" s="334"/>
      <c r="BA86" s="320">
        <f t="shared" si="31"/>
        <v>0</v>
      </c>
      <c r="BB86" s="93"/>
      <c r="BC86" s="94"/>
      <c r="BD86" s="310" t="str">
        <f t="shared" si="32"/>
        <v>正确</v>
      </c>
    </row>
    <row r="87" s="1" customFormat="1" customHeight="1" spans="1:56">
      <c r="A87" s="289">
        <f t="shared" si="24"/>
        <v>83</v>
      </c>
      <c r="B87" s="286"/>
      <c r="C87" s="49"/>
      <c r="D87" s="50"/>
      <c r="E87" s="286"/>
      <c r="F87" s="269">
        <f t="shared" si="25"/>
        <v>31</v>
      </c>
      <c r="G87" s="44"/>
      <c r="H87" s="41"/>
      <c r="I87" s="41"/>
      <c r="J87" s="41"/>
      <c r="K87" s="41"/>
      <c r="L87" s="41"/>
      <c r="M87" s="41"/>
      <c r="N87" s="41"/>
      <c r="O87" s="298"/>
      <c r="P87" s="41"/>
      <c r="Q87" s="41"/>
      <c r="R87" s="41"/>
      <c r="S87" s="311">
        <f t="shared" si="26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27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28"/>
        <v>0</v>
      </c>
      <c r="AT87" s="320">
        <f t="shared" si="29"/>
        <v>0</v>
      </c>
      <c r="AU87" s="320">
        <f t="shared" si="30"/>
        <v>0</v>
      </c>
      <c r="AV87" s="86"/>
      <c r="AW87" s="334"/>
      <c r="AX87" s="334"/>
      <c r="AY87" s="334"/>
      <c r="AZ87" s="334"/>
      <c r="BA87" s="320">
        <f t="shared" si="31"/>
        <v>0</v>
      </c>
      <c r="BB87" s="93"/>
      <c r="BC87" s="94"/>
      <c r="BD87" s="310" t="str">
        <f t="shared" si="32"/>
        <v>正确</v>
      </c>
    </row>
    <row r="88" s="1" customFormat="1" customHeight="1" spans="1:56">
      <c r="A88" s="289">
        <f t="shared" si="24"/>
        <v>84</v>
      </c>
      <c r="B88" s="286"/>
      <c r="C88" s="49"/>
      <c r="D88" s="50"/>
      <c r="E88" s="286"/>
      <c r="F88" s="269">
        <f t="shared" si="25"/>
        <v>31</v>
      </c>
      <c r="G88" s="44"/>
      <c r="H88" s="41"/>
      <c r="I88" s="41"/>
      <c r="J88" s="41"/>
      <c r="K88" s="41"/>
      <c r="L88" s="41"/>
      <c r="M88" s="41"/>
      <c r="N88" s="41"/>
      <c r="O88" s="298"/>
      <c r="P88" s="41"/>
      <c r="Q88" s="41"/>
      <c r="R88" s="41"/>
      <c r="S88" s="311">
        <f t="shared" si="26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27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28"/>
        <v>0</v>
      </c>
      <c r="AT88" s="320">
        <f t="shared" si="29"/>
        <v>0</v>
      </c>
      <c r="AU88" s="320">
        <f t="shared" si="30"/>
        <v>0</v>
      </c>
      <c r="AV88" s="86"/>
      <c r="AW88" s="334"/>
      <c r="AX88" s="334"/>
      <c r="AY88" s="334"/>
      <c r="AZ88" s="334"/>
      <c r="BA88" s="320">
        <f t="shared" si="31"/>
        <v>0</v>
      </c>
      <c r="BB88" s="93"/>
      <c r="BC88" s="94"/>
      <c r="BD88" s="310" t="str">
        <f t="shared" si="32"/>
        <v>正确</v>
      </c>
    </row>
    <row r="89" s="1" customFormat="1" customHeight="1" spans="1:56">
      <c r="A89" s="289">
        <f t="shared" si="24"/>
        <v>85</v>
      </c>
      <c r="B89" s="286"/>
      <c r="C89" s="49"/>
      <c r="D89" s="50"/>
      <c r="E89" s="286"/>
      <c r="F89" s="269">
        <f t="shared" si="25"/>
        <v>31</v>
      </c>
      <c r="G89" s="44"/>
      <c r="H89" s="41"/>
      <c r="I89" s="41"/>
      <c r="J89" s="41"/>
      <c r="K89" s="41"/>
      <c r="L89" s="41"/>
      <c r="M89" s="41"/>
      <c r="N89" s="41"/>
      <c r="O89" s="298"/>
      <c r="P89" s="41"/>
      <c r="Q89" s="41"/>
      <c r="R89" s="41"/>
      <c r="S89" s="311">
        <f t="shared" si="26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27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28"/>
        <v>0</v>
      </c>
      <c r="AT89" s="320">
        <f t="shared" si="29"/>
        <v>0</v>
      </c>
      <c r="AU89" s="320">
        <f t="shared" si="30"/>
        <v>0</v>
      </c>
      <c r="AV89" s="86"/>
      <c r="AW89" s="334"/>
      <c r="AX89" s="334"/>
      <c r="AY89" s="334"/>
      <c r="AZ89" s="334"/>
      <c r="BA89" s="320">
        <f t="shared" si="31"/>
        <v>0</v>
      </c>
      <c r="BB89" s="93"/>
      <c r="BC89" s="94"/>
      <c r="BD89" s="310" t="str">
        <f t="shared" si="32"/>
        <v>正确</v>
      </c>
    </row>
    <row r="90" s="1" customFormat="1" customHeight="1" spans="1:56">
      <c r="A90" s="289">
        <f t="shared" si="24"/>
        <v>86</v>
      </c>
      <c r="B90" s="286"/>
      <c r="C90" s="49"/>
      <c r="D90" s="50"/>
      <c r="E90" s="286"/>
      <c r="F90" s="269">
        <f t="shared" si="25"/>
        <v>31</v>
      </c>
      <c r="G90" s="44"/>
      <c r="H90" s="41"/>
      <c r="I90" s="41"/>
      <c r="J90" s="41"/>
      <c r="K90" s="41"/>
      <c r="L90" s="41"/>
      <c r="M90" s="41"/>
      <c r="N90" s="41"/>
      <c r="O90" s="298"/>
      <c r="P90" s="41"/>
      <c r="Q90" s="41"/>
      <c r="R90" s="41"/>
      <c r="S90" s="311">
        <f t="shared" si="26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27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28"/>
        <v>0</v>
      </c>
      <c r="AT90" s="320">
        <f t="shared" si="29"/>
        <v>0</v>
      </c>
      <c r="AU90" s="320">
        <f t="shared" si="30"/>
        <v>0</v>
      </c>
      <c r="AV90" s="86"/>
      <c r="AW90" s="334"/>
      <c r="AX90" s="334"/>
      <c r="AY90" s="334"/>
      <c r="AZ90" s="334"/>
      <c r="BA90" s="320">
        <f t="shared" si="31"/>
        <v>0</v>
      </c>
      <c r="BB90" s="93"/>
      <c r="BC90" s="94"/>
      <c r="BD90" s="310" t="str">
        <f t="shared" si="32"/>
        <v>正确</v>
      </c>
    </row>
    <row r="91" s="1" customFormat="1" customHeight="1" spans="1:56">
      <c r="A91" s="289">
        <f t="shared" si="24"/>
        <v>87</v>
      </c>
      <c r="B91" s="286"/>
      <c r="C91" s="49"/>
      <c r="D91" s="50"/>
      <c r="E91" s="286"/>
      <c r="F91" s="269">
        <f t="shared" si="25"/>
        <v>31</v>
      </c>
      <c r="G91" s="44"/>
      <c r="H91" s="41"/>
      <c r="I91" s="41"/>
      <c r="J91" s="41"/>
      <c r="K91" s="41"/>
      <c r="L91" s="41"/>
      <c r="M91" s="41"/>
      <c r="N91" s="41"/>
      <c r="O91" s="298"/>
      <c r="P91" s="41"/>
      <c r="Q91" s="41"/>
      <c r="R91" s="41"/>
      <c r="S91" s="311">
        <f t="shared" si="26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27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28"/>
        <v>0</v>
      </c>
      <c r="AT91" s="320">
        <f t="shared" si="29"/>
        <v>0</v>
      </c>
      <c r="AU91" s="320">
        <f t="shared" si="30"/>
        <v>0</v>
      </c>
      <c r="AV91" s="86"/>
      <c r="AW91" s="334"/>
      <c r="AX91" s="334"/>
      <c r="AY91" s="334"/>
      <c r="AZ91" s="334"/>
      <c r="BA91" s="320">
        <f t="shared" si="31"/>
        <v>0</v>
      </c>
      <c r="BB91" s="93"/>
      <c r="BC91" s="94"/>
      <c r="BD91" s="310" t="str">
        <f t="shared" si="32"/>
        <v>正确</v>
      </c>
    </row>
    <row r="92" s="1" customFormat="1" customHeight="1" spans="1:56">
      <c r="A92" s="289">
        <f t="shared" si="24"/>
        <v>88</v>
      </c>
      <c r="B92" s="286"/>
      <c r="C92" s="49"/>
      <c r="D92" s="50"/>
      <c r="E92" s="286"/>
      <c r="F92" s="269">
        <f t="shared" si="25"/>
        <v>31</v>
      </c>
      <c r="G92" s="44"/>
      <c r="H92" s="41"/>
      <c r="I92" s="41"/>
      <c r="J92" s="41"/>
      <c r="K92" s="41"/>
      <c r="L92" s="41"/>
      <c r="M92" s="41"/>
      <c r="N92" s="41"/>
      <c r="O92" s="298"/>
      <c r="P92" s="41"/>
      <c r="Q92" s="41"/>
      <c r="R92" s="41"/>
      <c r="S92" s="311">
        <f t="shared" si="26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27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28"/>
        <v>0</v>
      </c>
      <c r="AT92" s="320">
        <f t="shared" si="29"/>
        <v>0</v>
      </c>
      <c r="AU92" s="320">
        <f t="shared" si="30"/>
        <v>0</v>
      </c>
      <c r="AV92" s="86"/>
      <c r="AW92" s="334"/>
      <c r="AX92" s="334"/>
      <c r="AY92" s="334"/>
      <c r="AZ92" s="334"/>
      <c r="BA92" s="320">
        <f t="shared" si="31"/>
        <v>0</v>
      </c>
      <c r="BB92" s="93"/>
      <c r="BC92" s="94"/>
      <c r="BD92" s="310" t="str">
        <f t="shared" si="32"/>
        <v>正确</v>
      </c>
    </row>
    <row r="93" s="1" customFormat="1" customHeight="1" spans="1:56">
      <c r="A93" s="289">
        <f t="shared" si="24"/>
        <v>89</v>
      </c>
      <c r="B93" s="286"/>
      <c r="C93" s="49"/>
      <c r="D93" s="50"/>
      <c r="E93" s="286"/>
      <c r="F93" s="269">
        <f t="shared" si="25"/>
        <v>31</v>
      </c>
      <c r="G93" s="44"/>
      <c r="H93" s="41"/>
      <c r="I93" s="41"/>
      <c r="J93" s="41"/>
      <c r="K93" s="41"/>
      <c r="L93" s="41"/>
      <c r="M93" s="41"/>
      <c r="N93" s="41"/>
      <c r="O93" s="298"/>
      <c r="P93" s="41"/>
      <c r="Q93" s="41"/>
      <c r="R93" s="41"/>
      <c r="S93" s="311">
        <f t="shared" si="26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27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28"/>
        <v>0</v>
      </c>
      <c r="AT93" s="320">
        <f t="shared" si="29"/>
        <v>0</v>
      </c>
      <c r="AU93" s="320">
        <f t="shared" si="30"/>
        <v>0</v>
      </c>
      <c r="AV93" s="86"/>
      <c r="AW93" s="334"/>
      <c r="AX93" s="334"/>
      <c r="AY93" s="334"/>
      <c r="AZ93" s="334"/>
      <c r="BA93" s="320">
        <f t="shared" si="31"/>
        <v>0</v>
      </c>
      <c r="BB93" s="93"/>
      <c r="BC93" s="94"/>
      <c r="BD93" s="310" t="str">
        <f t="shared" si="32"/>
        <v>正确</v>
      </c>
    </row>
    <row r="94" s="1" customFormat="1" customHeight="1" spans="1:56">
      <c r="A94" s="289">
        <f t="shared" si="24"/>
        <v>90</v>
      </c>
      <c r="B94" s="286"/>
      <c r="C94" s="49"/>
      <c r="D94" s="50"/>
      <c r="E94" s="286"/>
      <c r="F94" s="269">
        <f t="shared" si="25"/>
        <v>31</v>
      </c>
      <c r="G94" s="44"/>
      <c r="H94" s="41"/>
      <c r="I94" s="41"/>
      <c r="J94" s="41"/>
      <c r="K94" s="41"/>
      <c r="L94" s="41"/>
      <c r="M94" s="41"/>
      <c r="N94" s="41"/>
      <c r="O94" s="298"/>
      <c r="P94" s="41"/>
      <c r="Q94" s="41"/>
      <c r="R94" s="41"/>
      <c r="S94" s="311">
        <f t="shared" si="26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27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28"/>
        <v>0</v>
      </c>
      <c r="AT94" s="320">
        <f t="shared" si="29"/>
        <v>0</v>
      </c>
      <c r="AU94" s="320">
        <f t="shared" si="30"/>
        <v>0</v>
      </c>
      <c r="AV94" s="86"/>
      <c r="AW94" s="334"/>
      <c r="AX94" s="334"/>
      <c r="AY94" s="334"/>
      <c r="AZ94" s="334"/>
      <c r="BA94" s="320">
        <f t="shared" si="31"/>
        <v>0</v>
      </c>
      <c r="BB94" s="93"/>
      <c r="BC94" s="94"/>
      <c r="BD94" s="310" t="str">
        <f t="shared" si="32"/>
        <v>正确</v>
      </c>
    </row>
    <row r="95" s="1" customFormat="1" customHeight="1" spans="1:56">
      <c r="A95" s="289">
        <f t="shared" si="24"/>
        <v>91</v>
      </c>
      <c r="B95" s="286"/>
      <c r="C95" s="49"/>
      <c r="D95" s="50"/>
      <c r="E95" s="286"/>
      <c r="F95" s="269">
        <f t="shared" si="25"/>
        <v>31</v>
      </c>
      <c r="G95" s="44"/>
      <c r="H95" s="41"/>
      <c r="I95" s="41"/>
      <c r="J95" s="41"/>
      <c r="K95" s="41"/>
      <c r="L95" s="41"/>
      <c r="M95" s="41"/>
      <c r="N95" s="41"/>
      <c r="O95" s="298"/>
      <c r="P95" s="41"/>
      <c r="Q95" s="41"/>
      <c r="R95" s="41"/>
      <c r="S95" s="311">
        <f t="shared" si="26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27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28"/>
        <v>0</v>
      </c>
      <c r="AT95" s="320">
        <f t="shared" si="29"/>
        <v>0</v>
      </c>
      <c r="AU95" s="320">
        <f t="shared" si="30"/>
        <v>0</v>
      </c>
      <c r="AV95" s="86"/>
      <c r="AW95" s="334"/>
      <c r="AX95" s="334"/>
      <c r="AY95" s="334"/>
      <c r="AZ95" s="334"/>
      <c r="BA95" s="320">
        <f t="shared" si="31"/>
        <v>0</v>
      </c>
      <c r="BB95" s="93"/>
      <c r="BC95" s="94"/>
      <c r="BD95" s="310" t="str">
        <f t="shared" si="32"/>
        <v>正确</v>
      </c>
    </row>
    <row r="96" s="1" customFormat="1" customHeight="1" spans="1:56">
      <c r="A96" s="289">
        <f t="shared" si="24"/>
        <v>92</v>
      </c>
      <c r="B96" s="286"/>
      <c r="C96" s="49"/>
      <c r="D96" s="50"/>
      <c r="E96" s="286"/>
      <c r="F96" s="269">
        <f t="shared" si="25"/>
        <v>31</v>
      </c>
      <c r="G96" s="44"/>
      <c r="H96" s="41"/>
      <c r="I96" s="41"/>
      <c r="J96" s="41"/>
      <c r="K96" s="41"/>
      <c r="L96" s="41"/>
      <c r="M96" s="41"/>
      <c r="N96" s="41"/>
      <c r="O96" s="298"/>
      <c r="P96" s="41"/>
      <c r="Q96" s="41"/>
      <c r="R96" s="41"/>
      <c r="S96" s="311">
        <f t="shared" si="26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27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28"/>
        <v>0</v>
      </c>
      <c r="AT96" s="320">
        <f t="shared" si="29"/>
        <v>0</v>
      </c>
      <c r="AU96" s="320">
        <f t="shared" si="30"/>
        <v>0</v>
      </c>
      <c r="AV96" s="86"/>
      <c r="AW96" s="334"/>
      <c r="AX96" s="334"/>
      <c r="AY96" s="334"/>
      <c r="AZ96" s="334"/>
      <c r="BA96" s="320">
        <f t="shared" si="31"/>
        <v>0</v>
      </c>
      <c r="BB96" s="93"/>
      <c r="BC96" s="94"/>
      <c r="BD96" s="310" t="str">
        <f t="shared" si="32"/>
        <v>正确</v>
      </c>
    </row>
    <row r="97" s="1" customFormat="1" customHeight="1" spans="1:56">
      <c r="A97" s="289">
        <f t="shared" si="24"/>
        <v>93</v>
      </c>
      <c r="B97" s="286"/>
      <c r="C97" s="49"/>
      <c r="D97" s="50"/>
      <c r="E97" s="286"/>
      <c r="F97" s="269">
        <f t="shared" si="25"/>
        <v>31</v>
      </c>
      <c r="G97" s="44"/>
      <c r="H97" s="41"/>
      <c r="I97" s="41"/>
      <c r="J97" s="41"/>
      <c r="K97" s="41"/>
      <c r="L97" s="41"/>
      <c r="M97" s="41"/>
      <c r="N97" s="41"/>
      <c r="O97" s="298"/>
      <c r="P97" s="41"/>
      <c r="Q97" s="41"/>
      <c r="R97" s="41"/>
      <c r="S97" s="311">
        <f t="shared" si="26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27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28"/>
        <v>0</v>
      </c>
      <c r="AT97" s="320">
        <f t="shared" si="29"/>
        <v>0</v>
      </c>
      <c r="AU97" s="320">
        <f t="shared" si="30"/>
        <v>0</v>
      </c>
      <c r="AV97" s="86"/>
      <c r="AW97" s="334"/>
      <c r="AX97" s="334"/>
      <c r="AY97" s="334"/>
      <c r="AZ97" s="334"/>
      <c r="BA97" s="320">
        <f t="shared" si="31"/>
        <v>0</v>
      </c>
      <c r="BB97" s="93"/>
      <c r="BC97" s="94"/>
      <c r="BD97" s="310" t="str">
        <f t="shared" si="32"/>
        <v>正确</v>
      </c>
    </row>
    <row r="98" s="1" customFormat="1" customHeight="1" spans="1:56">
      <c r="A98" s="289">
        <f t="shared" si="24"/>
        <v>94</v>
      </c>
      <c r="B98" s="286"/>
      <c r="C98" s="49"/>
      <c r="D98" s="50"/>
      <c r="E98" s="286"/>
      <c r="F98" s="269">
        <f t="shared" si="25"/>
        <v>31</v>
      </c>
      <c r="G98" s="44"/>
      <c r="H98" s="41"/>
      <c r="I98" s="41"/>
      <c r="J98" s="41"/>
      <c r="K98" s="41"/>
      <c r="L98" s="41"/>
      <c r="M98" s="41"/>
      <c r="N98" s="41"/>
      <c r="O98" s="298"/>
      <c r="P98" s="41"/>
      <c r="Q98" s="41"/>
      <c r="R98" s="41"/>
      <c r="S98" s="311">
        <f t="shared" si="26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27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28"/>
        <v>0</v>
      </c>
      <c r="AT98" s="320">
        <f t="shared" si="29"/>
        <v>0</v>
      </c>
      <c r="AU98" s="320">
        <f t="shared" si="30"/>
        <v>0</v>
      </c>
      <c r="AV98" s="86"/>
      <c r="AW98" s="334"/>
      <c r="AX98" s="334"/>
      <c r="AY98" s="334"/>
      <c r="AZ98" s="334"/>
      <c r="BA98" s="320">
        <f t="shared" si="31"/>
        <v>0</v>
      </c>
      <c r="BB98" s="93"/>
      <c r="BC98" s="94"/>
      <c r="BD98" s="310" t="str">
        <f t="shared" si="32"/>
        <v>正确</v>
      </c>
    </row>
    <row r="99" s="1" customFormat="1" customHeight="1" spans="1:56">
      <c r="A99" s="289">
        <f t="shared" si="24"/>
        <v>95</v>
      </c>
      <c r="B99" s="286"/>
      <c r="C99" s="49"/>
      <c r="D99" s="50"/>
      <c r="E99" s="286"/>
      <c r="F99" s="269">
        <f t="shared" si="25"/>
        <v>31</v>
      </c>
      <c r="G99" s="44"/>
      <c r="H99" s="41"/>
      <c r="I99" s="41"/>
      <c r="J99" s="41"/>
      <c r="K99" s="41"/>
      <c r="L99" s="41"/>
      <c r="M99" s="41"/>
      <c r="N99" s="41"/>
      <c r="O99" s="298"/>
      <c r="P99" s="41"/>
      <c r="Q99" s="41"/>
      <c r="R99" s="41"/>
      <c r="S99" s="311">
        <f t="shared" si="26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27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28"/>
        <v>0</v>
      </c>
      <c r="AT99" s="320">
        <f t="shared" si="29"/>
        <v>0</v>
      </c>
      <c r="AU99" s="320">
        <f t="shared" si="30"/>
        <v>0</v>
      </c>
      <c r="AV99" s="86"/>
      <c r="AW99" s="334"/>
      <c r="AX99" s="334"/>
      <c r="AY99" s="334"/>
      <c r="AZ99" s="334"/>
      <c r="BA99" s="320">
        <f t="shared" si="31"/>
        <v>0</v>
      </c>
      <c r="BB99" s="93"/>
      <c r="BC99" s="94"/>
      <c r="BD99" s="310" t="str">
        <f t="shared" si="32"/>
        <v>正确</v>
      </c>
    </row>
    <row r="100" s="1" customFormat="1" customHeight="1" spans="1:56">
      <c r="A100" s="289">
        <f t="shared" si="24"/>
        <v>96</v>
      </c>
      <c r="B100" s="286"/>
      <c r="C100" s="49"/>
      <c r="D100" s="50"/>
      <c r="E100" s="286"/>
      <c r="F100" s="269">
        <f t="shared" si="25"/>
        <v>31</v>
      </c>
      <c r="G100" s="44"/>
      <c r="H100" s="41"/>
      <c r="I100" s="41"/>
      <c r="J100" s="41"/>
      <c r="K100" s="41"/>
      <c r="L100" s="41"/>
      <c r="M100" s="41"/>
      <c r="N100" s="41"/>
      <c r="O100" s="298"/>
      <c r="P100" s="41"/>
      <c r="Q100" s="41"/>
      <c r="R100" s="41"/>
      <c r="S100" s="311">
        <f t="shared" si="26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27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28"/>
        <v>0</v>
      </c>
      <c r="AT100" s="320">
        <f t="shared" si="29"/>
        <v>0</v>
      </c>
      <c r="AU100" s="320">
        <f t="shared" si="30"/>
        <v>0</v>
      </c>
      <c r="AV100" s="86"/>
      <c r="AW100" s="334"/>
      <c r="AX100" s="334"/>
      <c r="AY100" s="334"/>
      <c r="AZ100" s="334"/>
      <c r="BA100" s="320">
        <f t="shared" si="31"/>
        <v>0</v>
      </c>
      <c r="BB100" s="93"/>
      <c r="BC100" s="94"/>
      <c r="BD100" s="310" t="str">
        <f t="shared" si="32"/>
        <v>正确</v>
      </c>
    </row>
    <row r="101" s="1" customFormat="1" customHeight="1" spans="1:56">
      <c r="A101" s="289">
        <f t="shared" si="24"/>
        <v>97</v>
      </c>
      <c r="B101" s="286"/>
      <c r="C101" s="49"/>
      <c r="D101" s="50"/>
      <c r="E101" s="286"/>
      <c r="F101" s="269">
        <f t="shared" si="25"/>
        <v>31</v>
      </c>
      <c r="G101" s="44"/>
      <c r="H101" s="41"/>
      <c r="I101" s="41"/>
      <c r="J101" s="41"/>
      <c r="K101" s="41"/>
      <c r="L101" s="41"/>
      <c r="M101" s="41"/>
      <c r="N101" s="41"/>
      <c r="O101" s="298"/>
      <c r="P101" s="41"/>
      <c r="Q101" s="41"/>
      <c r="R101" s="41"/>
      <c r="S101" s="311">
        <f t="shared" si="26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27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28"/>
        <v>0</v>
      </c>
      <c r="AT101" s="320">
        <f t="shared" si="29"/>
        <v>0</v>
      </c>
      <c r="AU101" s="320">
        <f t="shared" si="30"/>
        <v>0</v>
      </c>
      <c r="AV101" s="86"/>
      <c r="AW101" s="334"/>
      <c r="AX101" s="334"/>
      <c r="AY101" s="334"/>
      <c r="AZ101" s="334"/>
      <c r="BA101" s="320">
        <f t="shared" si="31"/>
        <v>0</v>
      </c>
      <c r="BB101" s="93"/>
      <c r="BC101" s="94"/>
      <c r="BD101" s="310" t="str">
        <f t="shared" si="32"/>
        <v>正确</v>
      </c>
    </row>
    <row r="102" s="1" customFormat="1" customHeight="1" spans="1:56">
      <c r="A102" s="289">
        <f t="shared" si="24"/>
        <v>98</v>
      </c>
      <c r="B102" s="286"/>
      <c r="C102" s="49"/>
      <c r="D102" s="50"/>
      <c r="E102" s="286"/>
      <c r="F102" s="269">
        <f t="shared" si="25"/>
        <v>31</v>
      </c>
      <c r="G102" s="44"/>
      <c r="H102" s="41"/>
      <c r="I102" s="41"/>
      <c r="J102" s="41"/>
      <c r="K102" s="41"/>
      <c r="L102" s="41"/>
      <c r="M102" s="41"/>
      <c r="N102" s="41"/>
      <c r="O102" s="298"/>
      <c r="P102" s="41"/>
      <c r="Q102" s="41"/>
      <c r="R102" s="41"/>
      <c r="S102" s="311">
        <f t="shared" si="26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27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28"/>
        <v>0</v>
      </c>
      <c r="AT102" s="320">
        <f t="shared" si="29"/>
        <v>0</v>
      </c>
      <c r="AU102" s="320">
        <f t="shared" si="30"/>
        <v>0</v>
      </c>
      <c r="AV102" s="86"/>
      <c r="AW102" s="334"/>
      <c r="AX102" s="334"/>
      <c r="AY102" s="334"/>
      <c r="AZ102" s="334"/>
      <c r="BA102" s="320">
        <f t="shared" si="31"/>
        <v>0</v>
      </c>
      <c r="BB102" s="93"/>
      <c r="BC102" s="94"/>
      <c r="BD102" s="310" t="str">
        <f t="shared" si="32"/>
        <v>正确</v>
      </c>
    </row>
    <row r="103" s="1" customFormat="1" customHeight="1" spans="1:56">
      <c r="A103" s="289">
        <f t="shared" si="24"/>
        <v>99</v>
      </c>
      <c r="B103" s="286"/>
      <c r="C103" s="49"/>
      <c r="D103" s="50"/>
      <c r="E103" s="286"/>
      <c r="F103" s="269">
        <f t="shared" si="25"/>
        <v>31</v>
      </c>
      <c r="G103" s="44"/>
      <c r="H103" s="41"/>
      <c r="I103" s="41"/>
      <c r="J103" s="41"/>
      <c r="K103" s="41"/>
      <c r="L103" s="41"/>
      <c r="M103" s="41"/>
      <c r="N103" s="41"/>
      <c r="O103" s="298"/>
      <c r="P103" s="41"/>
      <c r="Q103" s="41"/>
      <c r="R103" s="41"/>
      <c r="S103" s="311">
        <f t="shared" si="26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27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28"/>
        <v>0</v>
      </c>
      <c r="AT103" s="320">
        <f t="shared" si="29"/>
        <v>0</v>
      </c>
      <c r="AU103" s="320">
        <f t="shared" si="30"/>
        <v>0</v>
      </c>
      <c r="AV103" s="86"/>
      <c r="AW103" s="334"/>
      <c r="AX103" s="334"/>
      <c r="AY103" s="334"/>
      <c r="AZ103" s="334"/>
      <c r="BA103" s="320">
        <f t="shared" si="31"/>
        <v>0</v>
      </c>
      <c r="BB103" s="93"/>
      <c r="BC103" s="94"/>
      <c r="BD103" s="310" t="str">
        <f t="shared" si="32"/>
        <v>正确</v>
      </c>
    </row>
    <row r="104" s="1" customFormat="1" customHeight="1" spans="1:56">
      <c r="A104" s="289">
        <f t="shared" si="24"/>
        <v>100</v>
      </c>
      <c r="B104" s="286"/>
      <c r="C104" s="49"/>
      <c r="D104" s="50"/>
      <c r="E104" s="286"/>
      <c r="F104" s="269">
        <f t="shared" si="25"/>
        <v>31</v>
      </c>
      <c r="G104" s="44"/>
      <c r="H104" s="41"/>
      <c r="I104" s="41"/>
      <c r="J104" s="41"/>
      <c r="K104" s="41"/>
      <c r="L104" s="41"/>
      <c r="M104" s="41"/>
      <c r="N104" s="41"/>
      <c r="O104" s="298"/>
      <c r="P104" s="41"/>
      <c r="Q104" s="41"/>
      <c r="R104" s="41"/>
      <c r="S104" s="311">
        <f t="shared" si="26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27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28"/>
        <v>0</v>
      </c>
      <c r="AT104" s="320">
        <f t="shared" si="29"/>
        <v>0</v>
      </c>
      <c r="AU104" s="320">
        <f t="shared" si="30"/>
        <v>0</v>
      </c>
      <c r="AV104" s="86"/>
      <c r="AW104" s="334"/>
      <c r="AX104" s="334"/>
      <c r="AY104" s="334"/>
      <c r="AZ104" s="334"/>
      <c r="BA104" s="320">
        <f t="shared" si="31"/>
        <v>0</v>
      </c>
      <c r="BB104" s="93"/>
      <c r="BC104" s="94"/>
      <c r="BD104" s="310" t="str">
        <f t="shared" si="32"/>
        <v>正确</v>
      </c>
    </row>
    <row r="105" s="1" customFormat="1" customHeight="1" spans="1:56">
      <c r="A105" s="289">
        <f t="shared" si="24"/>
        <v>101</v>
      </c>
      <c r="B105" s="286"/>
      <c r="C105" s="49"/>
      <c r="D105" s="50"/>
      <c r="E105" s="286"/>
      <c r="F105" s="269">
        <f t="shared" si="25"/>
        <v>31</v>
      </c>
      <c r="G105" s="44"/>
      <c r="H105" s="41"/>
      <c r="I105" s="41"/>
      <c r="J105" s="41"/>
      <c r="K105" s="41"/>
      <c r="L105" s="41"/>
      <c r="M105" s="41"/>
      <c r="N105" s="41"/>
      <c r="O105" s="298"/>
      <c r="P105" s="41"/>
      <c r="Q105" s="41"/>
      <c r="R105" s="41"/>
      <c r="S105" s="311">
        <f t="shared" si="26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27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28"/>
        <v>0</v>
      </c>
      <c r="AT105" s="320">
        <f t="shared" si="29"/>
        <v>0</v>
      </c>
      <c r="AU105" s="320">
        <f t="shared" si="30"/>
        <v>0</v>
      </c>
      <c r="AV105" s="86"/>
      <c r="AW105" s="334"/>
      <c r="AX105" s="334"/>
      <c r="AY105" s="334"/>
      <c r="AZ105" s="334"/>
      <c r="BA105" s="320">
        <f t="shared" si="31"/>
        <v>0</v>
      </c>
      <c r="BB105" s="93"/>
      <c r="BC105" s="94"/>
      <c r="BD105" s="310" t="str">
        <f t="shared" si="32"/>
        <v>正确</v>
      </c>
    </row>
    <row r="106" s="1" customFormat="1" customHeight="1" spans="1:56">
      <c r="A106" s="289">
        <f t="shared" si="24"/>
        <v>102</v>
      </c>
      <c r="B106" s="286"/>
      <c r="C106" s="49"/>
      <c r="D106" s="50"/>
      <c r="E106" s="286"/>
      <c r="F106" s="269">
        <f t="shared" si="25"/>
        <v>31</v>
      </c>
      <c r="G106" s="44"/>
      <c r="H106" s="41"/>
      <c r="I106" s="41"/>
      <c r="J106" s="41"/>
      <c r="K106" s="41"/>
      <c r="L106" s="41"/>
      <c r="M106" s="41"/>
      <c r="N106" s="41"/>
      <c r="O106" s="298"/>
      <c r="P106" s="41"/>
      <c r="Q106" s="41"/>
      <c r="R106" s="41"/>
      <c r="S106" s="311">
        <f t="shared" si="26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27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28"/>
        <v>0</v>
      </c>
      <c r="AT106" s="320">
        <f t="shared" si="29"/>
        <v>0</v>
      </c>
      <c r="AU106" s="320">
        <f t="shared" si="30"/>
        <v>0</v>
      </c>
      <c r="AV106" s="86"/>
      <c r="AW106" s="334"/>
      <c r="AX106" s="334"/>
      <c r="AY106" s="334"/>
      <c r="AZ106" s="334"/>
      <c r="BA106" s="320">
        <f t="shared" si="31"/>
        <v>0</v>
      </c>
      <c r="BB106" s="93"/>
      <c r="BC106" s="94"/>
      <c r="BD106" s="310" t="str">
        <f t="shared" si="32"/>
        <v>正确</v>
      </c>
    </row>
    <row r="107" s="1" customFormat="1" customHeight="1" spans="1:56">
      <c r="A107" s="289">
        <f t="shared" si="24"/>
        <v>103</v>
      </c>
      <c r="B107" s="286"/>
      <c r="C107" s="49"/>
      <c r="D107" s="50"/>
      <c r="E107" s="286"/>
      <c r="F107" s="269">
        <f t="shared" si="25"/>
        <v>31</v>
      </c>
      <c r="G107" s="44"/>
      <c r="H107" s="41"/>
      <c r="I107" s="41"/>
      <c r="J107" s="41"/>
      <c r="K107" s="41"/>
      <c r="L107" s="41"/>
      <c r="M107" s="41"/>
      <c r="N107" s="41"/>
      <c r="O107" s="298"/>
      <c r="P107" s="41"/>
      <c r="Q107" s="41"/>
      <c r="R107" s="41"/>
      <c r="S107" s="311">
        <f t="shared" si="26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27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28"/>
        <v>0</v>
      </c>
      <c r="AT107" s="320">
        <f t="shared" si="29"/>
        <v>0</v>
      </c>
      <c r="AU107" s="320">
        <f t="shared" si="30"/>
        <v>0</v>
      </c>
      <c r="AV107" s="86"/>
      <c r="AW107" s="334"/>
      <c r="AX107" s="334"/>
      <c r="AY107" s="334"/>
      <c r="AZ107" s="334"/>
      <c r="BA107" s="320">
        <f t="shared" si="31"/>
        <v>0</v>
      </c>
      <c r="BB107" s="93"/>
      <c r="BC107" s="94"/>
      <c r="BD107" s="310" t="str">
        <f t="shared" si="32"/>
        <v>正确</v>
      </c>
    </row>
    <row r="108" s="1" customFormat="1" customHeight="1" spans="1:56">
      <c r="A108" s="289">
        <f t="shared" si="24"/>
        <v>104</v>
      </c>
      <c r="B108" s="286"/>
      <c r="C108" s="49"/>
      <c r="D108" s="50"/>
      <c r="E108" s="286"/>
      <c r="F108" s="269">
        <f t="shared" si="25"/>
        <v>31</v>
      </c>
      <c r="G108" s="44"/>
      <c r="H108" s="41"/>
      <c r="I108" s="41"/>
      <c r="J108" s="41"/>
      <c r="K108" s="41"/>
      <c r="L108" s="41"/>
      <c r="M108" s="41"/>
      <c r="N108" s="41"/>
      <c r="O108" s="298"/>
      <c r="P108" s="41"/>
      <c r="Q108" s="41"/>
      <c r="R108" s="41"/>
      <c r="S108" s="311">
        <f t="shared" si="26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27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28"/>
        <v>0</v>
      </c>
      <c r="AT108" s="320">
        <f t="shared" si="29"/>
        <v>0</v>
      </c>
      <c r="AU108" s="320">
        <f t="shared" si="30"/>
        <v>0</v>
      </c>
      <c r="AV108" s="86"/>
      <c r="AW108" s="334"/>
      <c r="AX108" s="334"/>
      <c r="AY108" s="334"/>
      <c r="AZ108" s="334"/>
      <c r="BA108" s="320">
        <f t="shared" si="31"/>
        <v>0</v>
      </c>
      <c r="BB108" s="93"/>
      <c r="BC108" s="94"/>
      <c r="BD108" s="310" t="str">
        <f t="shared" si="32"/>
        <v>正确</v>
      </c>
    </row>
    <row r="109" s="1" customFormat="1" customHeight="1" spans="1:56">
      <c r="A109" s="289">
        <f t="shared" si="24"/>
        <v>105</v>
      </c>
      <c r="B109" s="286"/>
      <c r="C109" s="49"/>
      <c r="D109" s="50"/>
      <c r="E109" s="286"/>
      <c r="F109" s="269">
        <f t="shared" si="25"/>
        <v>31</v>
      </c>
      <c r="G109" s="44"/>
      <c r="H109" s="41"/>
      <c r="I109" s="41"/>
      <c r="J109" s="41"/>
      <c r="K109" s="41"/>
      <c r="L109" s="41"/>
      <c r="M109" s="41"/>
      <c r="N109" s="41"/>
      <c r="O109" s="298"/>
      <c r="P109" s="41"/>
      <c r="Q109" s="41"/>
      <c r="R109" s="41"/>
      <c r="S109" s="311">
        <f t="shared" si="26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27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28"/>
        <v>0</v>
      </c>
      <c r="AT109" s="320">
        <f t="shared" si="29"/>
        <v>0</v>
      </c>
      <c r="AU109" s="320">
        <f t="shared" si="30"/>
        <v>0</v>
      </c>
      <c r="AV109" s="86"/>
      <c r="AW109" s="334"/>
      <c r="AX109" s="334"/>
      <c r="AY109" s="334"/>
      <c r="AZ109" s="334"/>
      <c r="BA109" s="320">
        <f t="shared" si="31"/>
        <v>0</v>
      </c>
      <c r="BB109" s="93"/>
      <c r="BC109" s="94"/>
      <c r="BD109" s="310" t="str">
        <f t="shared" si="32"/>
        <v>正确</v>
      </c>
    </row>
    <row r="110" s="1" customFormat="1" customHeight="1" spans="1:56">
      <c r="A110" s="289">
        <f t="shared" si="24"/>
        <v>106</v>
      </c>
      <c r="B110" s="286"/>
      <c r="C110" s="49"/>
      <c r="D110" s="50"/>
      <c r="E110" s="286"/>
      <c r="F110" s="269">
        <f t="shared" si="25"/>
        <v>31</v>
      </c>
      <c r="G110" s="44"/>
      <c r="H110" s="41"/>
      <c r="I110" s="41"/>
      <c r="J110" s="41"/>
      <c r="K110" s="41"/>
      <c r="L110" s="41"/>
      <c r="M110" s="41"/>
      <c r="N110" s="41"/>
      <c r="O110" s="298"/>
      <c r="P110" s="41"/>
      <c r="Q110" s="41"/>
      <c r="R110" s="41"/>
      <c r="S110" s="311">
        <f t="shared" si="26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27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28"/>
        <v>0</v>
      </c>
      <c r="AT110" s="320">
        <f t="shared" si="29"/>
        <v>0</v>
      </c>
      <c r="AU110" s="320">
        <f t="shared" si="30"/>
        <v>0</v>
      </c>
      <c r="AV110" s="86"/>
      <c r="AW110" s="334"/>
      <c r="AX110" s="334"/>
      <c r="AY110" s="334"/>
      <c r="AZ110" s="334"/>
      <c r="BA110" s="320">
        <f t="shared" si="31"/>
        <v>0</v>
      </c>
      <c r="BB110" s="93"/>
      <c r="BC110" s="94"/>
      <c r="BD110" s="310" t="str">
        <f t="shared" si="32"/>
        <v>正确</v>
      </c>
    </row>
    <row r="111" s="1" customFormat="1" customHeight="1" spans="1:56">
      <c r="A111" s="289">
        <f t="shared" si="24"/>
        <v>107</v>
      </c>
      <c r="B111" s="286"/>
      <c r="C111" s="49"/>
      <c r="D111" s="50"/>
      <c r="E111" s="286"/>
      <c r="F111" s="269">
        <f t="shared" si="25"/>
        <v>31</v>
      </c>
      <c r="G111" s="44"/>
      <c r="H111" s="41"/>
      <c r="I111" s="41"/>
      <c r="J111" s="41"/>
      <c r="K111" s="41"/>
      <c r="L111" s="41"/>
      <c r="M111" s="41"/>
      <c r="N111" s="41"/>
      <c r="O111" s="298"/>
      <c r="P111" s="41"/>
      <c r="Q111" s="41"/>
      <c r="R111" s="41"/>
      <c r="S111" s="311">
        <f t="shared" si="26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27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28"/>
        <v>0</v>
      </c>
      <c r="AT111" s="320">
        <f t="shared" si="29"/>
        <v>0</v>
      </c>
      <c r="AU111" s="320">
        <f t="shared" si="30"/>
        <v>0</v>
      </c>
      <c r="AV111" s="86"/>
      <c r="AW111" s="334"/>
      <c r="AX111" s="334"/>
      <c r="AY111" s="334"/>
      <c r="AZ111" s="334"/>
      <c r="BA111" s="320">
        <f t="shared" si="31"/>
        <v>0</v>
      </c>
      <c r="BB111" s="93"/>
      <c r="BC111" s="94"/>
      <c r="BD111" s="310" t="str">
        <f t="shared" si="32"/>
        <v>正确</v>
      </c>
    </row>
    <row r="112" s="1" customFormat="1" customHeight="1" spans="1:56">
      <c r="A112" s="289">
        <f t="shared" si="24"/>
        <v>108</v>
      </c>
      <c r="B112" s="286"/>
      <c r="C112" s="49"/>
      <c r="D112" s="50"/>
      <c r="E112" s="286"/>
      <c r="F112" s="269">
        <f t="shared" si="25"/>
        <v>31</v>
      </c>
      <c r="G112" s="44"/>
      <c r="H112" s="41"/>
      <c r="I112" s="41"/>
      <c r="J112" s="41"/>
      <c r="K112" s="41"/>
      <c r="L112" s="41"/>
      <c r="M112" s="41"/>
      <c r="N112" s="41"/>
      <c r="O112" s="298"/>
      <c r="P112" s="41"/>
      <c r="Q112" s="41"/>
      <c r="R112" s="41"/>
      <c r="S112" s="311">
        <f t="shared" si="26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27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28"/>
        <v>0</v>
      </c>
      <c r="AT112" s="320">
        <f t="shared" si="29"/>
        <v>0</v>
      </c>
      <c r="AU112" s="320">
        <f t="shared" si="30"/>
        <v>0</v>
      </c>
      <c r="AV112" s="86"/>
      <c r="AW112" s="334"/>
      <c r="AX112" s="334"/>
      <c r="AY112" s="334"/>
      <c r="AZ112" s="334"/>
      <c r="BA112" s="320">
        <f t="shared" si="31"/>
        <v>0</v>
      </c>
      <c r="BB112" s="93"/>
      <c r="BC112" s="94"/>
      <c r="BD112" s="310" t="str">
        <f t="shared" si="32"/>
        <v>正确</v>
      </c>
    </row>
    <row r="113" s="1" customFormat="1" customHeight="1" spans="1:56">
      <c r="A113" s="289">
        <f t="shared" si="24"/>
        <v>109</v>
      </c>
      <c r="B113" s="286"/>
      <c r="C113" s="49"/>
      <c r="D113" s="50"/>
      <c r="E113" s="286"/>
      <c r="F113" s="269">
        <f t="shared" si="25"/>
        <v>31</v>
      </c>
      <c r="G113" s="44"/>
      <c r="H113" s="41"/>
      <c r="I113" s="41"/>
      <c r="J113" s="41"/>
      <c r="K113" s="41"/>
      <c r="L113" s="41"/>
      <c r="M113" s="41"/>
      <c r="N113" s="41"/>
      <c r="O113" s="298"/>
      <c r="P113" s="41"/>
      <c r="Q113" s="41"/>
      <c r="R113" s="41"/>
      <c r="S113" s="311">
        <f t="shared" si="26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27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28"/>
        <v>0</v>
      </c>
      <c r="AT113" s="320">
        <f t="shared" si="29"/>
        <v>0</v>
      </c>
      <c r="AU113" s="320">
        <f t="shared" si="30"/>
        <v>0</v>
      </c>
      <c r="AV113" s="86"/>
      <c r="AW113" s="334"/>
      <c r="AX113" s="334"/>
      <c r="AY113" s="334"/>
      <c r="AZ113" s="334"/>
      <c r="BA113" s="320">
        <f t="shared" si="31"/>
        <v>0</v>
      </c>
      <c r="BB113" s="93"/>
      <c r="BC113" s="94"/>
      <c r="BD113" s="310" t="str">
        <f t="shared" si="32"/>
        <v>正确</v>
      </c>
    </row>
    <row r="114" s="1" customFormat="1" customHeight="1" spans="1:56">
      <c r="A114" s="289">
        <f t="shared" si="24"/>
        <v>110</v>
      </c>
      <c r="B114" s="286"/>
      <c r="C114" s="49"/>
      <c r="D114" s="50"/>
      <c r="E114" s="286"/>
      <c r="F114" s="269">
        <f t="shared" si="25"/>
        <v>31</v>
      </c>
      <c r="G114" s="44"/>
      <c r="H114" s="41"/>
      <c r="I114" s="41"/>
      <c r="J114" s="41"/>
      <c r="K114" s="41"/>
      <c r="L114" s="41"/>
      <c r="M114" s="41"/>
      <c r="N114" s="41"/>
      <c r="O114" s="298"/>
      <c r="P114" s="41"/>
      <c r="Q114" s="41"/>
      <c r="R114" s="41"/>
      <c r="S114" s="311">
        <f t="shared" si="26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27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28"/>
        <v>0</v>
      </c>
      <c r="AT114" s="320">
        <f t="shared" si="29"/>
        <v>0</v>
      </c>
      <c r="AU114" s="320">
        <f t="shared" si="30"/>
        <v>0</v>
      </c>
      <c r="AV114" s="86"/>
      <c r="AW114" s="334"/>
      <c r="AX114" s="334"/>
      <c r="AY114" s="334"/>
      <c r="AZ114" s="334"/>
      <c r="BA114" s="320">
        <f t="shared" si="31"/>
        <v>0</v>
      </c>
      <c r="BB114" s="93"/>
      <c r="BC114" s="94"/>
      <c r="BD114" s="310" t="str">
        <f t="shared" si="32"/>
        <v>正确</v>
      </c>
    </row>
    <row r="115" s="1" customFormat="1" customHeight="1" spans="1:56">
      <c r="A115" s="289">
        <f t="shared" si="24"/>
        <v>111</v>
      </c>
      <c r="B115" s="286"/>
      <c r="C115" s="49"/>
      <c r="D115" s="50"/>
      <c r="E115" s="286"/>
      <c r="F115" s="269">
        <f t="shared" si="25"/>
        <v>31</v>
      </c>
      <c r="G115" s="44"/>
      <c r="H115" s="41"/>
      <c r="I115" s="41"/>
      <c r="J115" s="41"/>
      <c r="K115" s="41"/>
      <c r="L115" s="41"/>
      <c r="M115" s="41"/>
      <c r="N115" s="41"/>
      <c r="O115" s="298"/>
      <c r="P115" s="41"/>
      <c r="Q115" s="41"/>
      <c r="R115" s="41"/>
      <c r="S115" s="311">
        <f t="shared" si="26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27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28"/>
        <v>0</v>
      </c>
      <c r="AT115" s="320">
        <f t="shared" si="29"/>
        <v>0</v>
      </c>
      <c r="AU115" s="320">
        <f t="shared" si="30"/>
        <v>0</v>
      </c>
      <c r="AV115" s="86"/>
      <c r="AW115" s="334"/>
      <c r="AX115" s="334"/>
      <c r="AY115" s="334"/>
      <c r="AZ115" s="334"/>
      <c r="BA115" s="320">
        <f t="shared" si="31"/>
        <v>0</v>
      </c>
      <c r="BB115" s="93"/>
      <c r="BC115" s="94"/>
      <c r="BD115" s="310" t="str">
        <f t="shared" si="32"/>
        <v>正确</v>
      </c>
    </row>
    <row r="116" s="1" customFormat="1" customHeight="1" spans="1:56">
      <c r="A116" s="289">
        <f t="shared" si="24"/>
        <v>112</v>
      </c>
      <c r="B116" s="286"/>
      <c r="C116" s="49"/>
      <c r="D116" s="50"/>
      <c r="E116" s="286"/>
      <c r="F116" s="269">
        <f t="shared" si="25"/>
        <v>31</v>
      </c>
      <c r="G116" s="44"/>
      <c r="H116" s="41"/>
      <c r="I116" s="41"/>
      <c r="J116" s="41"/>
      <c r="K116" s="41"/>
      <c r="L116" s="41"/>
      <c r="M116" s="41"/>
      <c r="N116" s="41"/>
      <c r="O116" s="298"/>
      <c r="P116" s="41"/>
      <c r="Q116" s="41"/>
      <c r="R116" s="41"/>
      <c r="S116" s="311">
        <f t="shared" si="26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27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28"/>
        <v>0</v>
      </c>
      <c r="AT116" s="320">
        <f t="shared" si="29"/>
        <v>0</v>
      </c>
      <c r="AU116" s="320">
        <f t="shared" si="30"/>
        <v>0</v>
      </c>
      <c r="AV116" s="86"/>
      <c r="AW116" s="334"/>
      <c r="AX116" s="334"/>
      <c r="AY116" s="334"/>
      <c r="AZ116" s="334"/>
      <c r="BA116" s="320">
        <f t="shared" si="31"/>
        <v>0</v>
      </c>
      <c r="BB116" s="93"/>
      <c r="BC116" s="94"/>
      <c r="BD116" s="310" t="str">
        <f t="shared" si="32"/>
        <v>正确</v>
      </c>
    </row>
    <row r="117" s="1" customFormat="1" customHeight="1" spans="1:56">
      <c r="A117" s="289">
        <f t="shared" si="24"/>
        <v>113</v>
      </c>
      <c r="B117" s="286"/>
      <c r="C117" s="49"/>
      <c r="D117" s="50"/>
      <c r="E117" s="286"/>
      <c r="F117" s="269">
        <f t="shared" si="25"/>
        <v>31</v>
      </c>
      <c r="G117" s="44"/>
      <c r="H117" s="41"/>
      <c r="I117" s="41"/>
      <c r="J117" s="41"/>
      <c r="K117" s="41"/>
      <c r="L117" s="41"/>
      <c r="M117" s="41"/>
      <c r="N117" s="41"/>
      <c r="O117" s="298"/>
      <c r="P117" s="41"/>
      <c r="Q117" s="41"/>
      <c r="R117" s="41"/>
      <c r="S117" s="311">
        <f t="shared" si="26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27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28"/>
        <v>0</v>
      </c>
      <c r="AT117" s="320">
        <f t="shared" si="29"/>
        <v>0</v>
      </c>
      <c r="AU117" s="320">
        <f t="shared" si="30"/>
        <v>0</v>
      </c>
      <c r="AV117" s="86"/>
      <c r="AW117" s="334"/>
      <c r="AX117" s="334"/>
      <c r="AY117" s="334"/>
      <c r="AZ117" s="334"/>
      <c r="BA117" s="320">
        <f t="shared" si="31"/>
        <v>0</v>
      </c>
      <c r="BB117" s="93"/>
      <c r="BC117" s="94"/>
      <c r="BD117" s="310" t="str">
        <f t="shared" si="32"/>
        <v>正确</v>
      </c>
    </row>
    <row r="118" s="1" customFormat="1" customHeight="1" spans="1:56">
      <c r="A118" s="289">
        <f t="shared" si="24"/>
        <v>114</v>
      </c>
      <c r="B118" s="286"/>
      <c r="C118" s="49"/>
      <c r="D118" s="50"/>
      <c r="E118" s="286"/>
      <c r="F118" s="269">
        <f t="shared" si="25"/>
        <v>31</v>
      </c>
      <c r="G118" s="44"/>
      <c r="H118" s="41"/>
      <c r="I118" s="41"/>
      <c r="J118" s="41"/>
      <c r="K118" s="41"/>
      <c r="L118" s="41"/>
      <c r="M118" s="41"/>
      <c r="N118" s="41"/>
      <c r="O118" s="298"/>
      <c r="P118" s="41"/>
      <c r="Q118" s="41"/>
      <c r="R118" s="41"/>
      <c r="S118" s="311">
        <f t="shared" si="26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27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28"/>
        <v>0</v>
      </c>
      <c r="AT118" s="320">
        <f t="shared" si="29"/>
        <v>0</v>
      </c>
      <c r="AU118" s="320">
        <f t="shared" si="30"/>
        <v>0</v>
      </c>
      <c r="AV118" s="86"/>
      <c r="AW118" s="334"/>
      <c r="AX118" s="334"/>
      <c r="AY118" s="334"/>
      <c r="AZ118" s="334"/>
      <c r="BA118" s="320">
        <f t="shared" si="31"/>
        <v>0</v>
      </c>
      <c r="BB118" s="93"/>
      <c r="BC118" s="94"/>
      <c r="BD118" s="310" t="str">
        <f t="shared" si="32"/>
        <v>正确</v>
      </c>
    </row>
    <row r="119" s="1" customFormat="1" customHeight="1" spans="1:56">
      <c r="A119" s="289">
        <f t="shared" si="24"/>
        <v>115</v>
      </c>
      <c r="B119" s="286"/>
      <c r="C119" s="49"/>
      <c r="D119" s="50"/>
      <c r="E119" s="286"/>
      <c r="F119" s="269">
        <f t="shared" si="25"/>
        <v>31</v>
      </c>
      <c r="G119" s="44"/>
      <c r="H119" s="41"/>
      <c r="I119" s="41"/>
      <c r="J119" s="41"/>
      <c r="K119" s="41"/>
      <c r="L119" s="41"/>
      <c r="M119" s="41"/>
      <c r="N119" s="41"/>
      <c r="O119" s="298"/>
      <c r="P119" s="41"/>
      <c r="Q119" s="41"/>
      <c r="R119" s="41"/>
      <c r="S119" s="311">
        <f t="shared" si="26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27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28"/>
        <v>0</v>
      </c>
      <c r="AT119" s="320">
        <f t="shared" si="29"/>
        <v>0</v>
      </c>
      <c r="AU119" s="320">
        <f t="shared" si="30"/>
        <v>0</v>
      </c>
      <c r="AV119" s="86"/>
      <c r="AW119" s="334"/>
      <c r="AX119" s="334"/>
      <c r="AY119" s="334"/>
      <c r="AZ119" s="334"/>
      <c r="BA119" s="320">
        <f t="shared" si="31"/>
        <v>0</v>
      </c>
      <c r="BB119" s="93"/>
      <c r="BC119" s="94"/>
      <c r="BD119" s="310" t="str">
        <f t="shared" si="32"/>
        <v>正确</v>
      </c>
    </row>
    <row r="120" s="1" customFormat="1" customHeight="1" spans="1:56">
      <c r="A120" s="289">
        <f t="shared" si="24"/>
        <v>116</v>
      </c>
      <c r="B120" s="286"/>
      <c r="C120" s="49"/>
      <c r="D120" s="50"/>
      <c r="E120" s="286"/>
      <c r="F120" s="269">
        <f t="shared" si="25"/>
        <v>31</v>
      </c>
      <c r="G120" s="44"/>
      <c r="H120" s="41"/>
      <c r="I120" s="41"/>
      <c r="J120" s="41"/>
      <c r="K120" s="41"/>
      <c r="L120" s="41"/>
      <c r="M120" s="41"/>
      <c r="N120" s="41"/>
      <c r="O120" s="298"/>
      <c r="P120" s="41"/>
      <c r="Q120" s="41"/>
      <c r="R120" s="41"/>
      <c r="S120" s="311">
        <f t="shared" si="26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27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28"/>
        <v>0</v>
      </c>
      <c r="AT120" s="320">
        <f t="shared" si="29"/>
        <v>0</v>
      </c>
      <c r="AU120" s="320">
        <f t="shared" si="30"/>
        <v>0</v>
      </c>
      <c r="AV120" s="86"/>
      <c r="AW120" s="334"/>
      <c r="AX120" s="334"/>
      <c r="AY120" s="334"/>
      <c r="AZ120" s="334"/>
      <c r="BA120" s="320">
        <f t="shared" si="31"/>
        <v>0</v>
      </c>
      <c r="BB120" s="93"/>
      <c r="BC120" s="94"/>
      <c r="BD120" s="310" t="str">
        <f t="shared" si="32"/>
        <v>正确</v>
      </c>
    </row>
    <row r="121" s="1" customFormat="1" customHeight="1" spans="1:56">
      <c r="A121" s="289">
        <f t="shared" si="24"/>
        <v>117</v>
      </c>
      <c r="B121" s="286"/>
      <c r="C121" s="49"/>
      <c r="D121" s="50"/>
      <c r="E121" s="286"/>
      <c r="F121" s="269">
        <f t="shared" si="25"/>
        <v>31</v>
      </c>
      <c r="G121" s="44"/>
      <c r="H121" s="41"/>
      <c r="I121" s="41"/>
      <c r="J121" s="41"/>
      <c r="K121" s="41"/>
      <c r="L121" s="41"/>
      <c r="M121" s="41"/>
      <c r="N121" s="41"/>
      <c r="O121" s="298"/>
      <c r="P121" s="41"/>
      <c r="Q121" s="41"/>
      <c r="R121" s="41"/>
      <c r="S121" s="311">
        <f t="shared" si="26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27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28"/>
        <v>0</v>
      </c>
      <c r="AT121" s="320">
        <f t="shared" si="29"/>
        <v>0</v>
      </c>
      <c r="AU121" s="320">
        <f t="shared" si="30"/>
        <v>0</v>
      </c>
      <c r="AV121" s="86"/>
      <c r="AW121" s="334"/>
      <c r="AX121" s="334"/>
      <c r="AY121" s="334"/>
      <c r="AZ121" s="334"/>
      <c r="BA121" s="320">
        <f t="shared" si="31"/>
        <v>0</v>
      </c>
      <c r="BB121" s="93"/>
      <c r="BC121" s="94"/>
      <c r="BD121" s="310" t="str">
        <f t="shared" si="32"/>
        <v>正确</v>
      </c>
    </row>
    <row r="122" s="1" customFormat="1" customHeight="1" spans="1:56">
      <c r="A122" s="289">
        <f t="shared" si="24"/>
        <v>118</v>
      </c>
      <c r="B122" s="286"/>
      <c r="C122" s="49"/>
      <c r="D122" s="50"/>
      <c r="E122" s="286"/>
      <c r="F122" s="269">
        <f t="shared" si="25"/>
        <v>31</v>
      </c>
      <c r="G122" s="44"/>
      <c r="H122" s="41"/>
      <c r="I122" s="41"/>
      <c r="J122" s="41"/>
      <c r="K122" s="41"/>
      <c r="L122" s="41"/>
      <c r="M122" s="41"/>
      <c r="N122" s="41"/>
      <c r="O122" s="298"/>
      <c r="P122" s="41"/>
      <c r="Q122" s="41"/>
      <c r="R122" s="41"/>
      <c r="S122" s="311">
        <f t="shared" si="26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27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28"/>
        <v>0</v>
      </c>
      <c r="AT122" s="320">
        <f t="shared" si="29"/>
        <v>0</v>
      </c>
      <c r="AU122" s="320">
        <f t="shared" si="30"/>
        <v>0</v>
      </c>
      <c r="AV122" s="86"/>
      <c r="AW122" s="334"/>
      <c r="AX122" s="334"/>
      <c r="AY122" s="334"/>
      <c r="AZ122" s="334"/>
      <c r="BA122" s="320">
        <f t="shared" si="31"/>
        <v>0</v>
      </c>
      <c r="BB122" s="93"/>
      <c r="BC122" s="94"/>
      <c r="BD122" s="310" t="str">
        <f t="shared" si="32"/>
        <v>正确</v>
      </c>
    </row>
    <row r="123" s="1" customFormat="1" customHeight="1" spans="1:56">
      <c r="A123" s="289">
        <f t="shared" si="24"/>
        <v>119</v>
      </c>
      <c r="B123" s="286"/>
      <c r="C123" s="49"/>
      <c r="D123" s="50"/>
      <c r="E123" s="286"/>
      <c r="F123" s="269">
        <f t="shared" si="25"/>
        <v>31</v>
      </c>
      <c r="G123" s="44"/>
      <c r="H123" s="41"/>
      <c r="I123" s="41"/>
      <c r="J123" s="41"/>
      <c r="K123" s="41"/>
      <c r="L123" s="41"/>
      <c r="M123" s="41"/>
      <c r="N123" s="41"/>
      <c r="O123" s="298"/>
      <c r="P123" s="41"/>
      <c r="Q123" s="41"/>
      <c r="R123" s="41"/>
      <c r="S123" s="311">
        <f t="shared" si="26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27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28"/>
        <v>0</v>
      </c>
      <c r="AT123" s="320">
        <f t="shared" si="29"/>
        <v>0</v>
      </c>
      <c r="AU123" s="320">
        <f t="shared" si="30"/>
        <v>0</v>
      </c>
      <c r="AV123" s="86"/>
      <c r="AW123" s="334"/>
      <c r="AX123" s="334"/>
      <c r="AY123" s="334"/>
      <c r="AZ123" s="334"/>
      <c r="BA123" s="320">
        <f t="shared" si="31"/>
        <v>0</v>
      </c>
      <c r="BB123" s="93"/>
      <c r="BC123" s="94"/>
      <c r="BD123" s="310" t="str">
        <f t="shared" si="32"/>
        <v>正确</v>
      </c>
    </row>
    <row r="124" s="1" customFormat="1" customHeight="1" spans="1:56">
      <c r="A124" s="289">
        <f t="shared" si="24"/>
        <v>120</v>
      </c>
      <c r="B124" s="286"/>
      <c r="C124" s="49"/>
      <c r="D124" s="50"/>
      <c r="E124" s="286"/>
      <c r="F124" s="269">
        <f t="shared" si="25"/>
        <v>31</v>
      </c>
      <c r="G124" s="44"/>
      <c r="H124" s="41"/>
      <c r="I124" s="41"/>
      <c r="J124" s="41"/>
      <c r="K124" s="41"/>
      <c r="L124" s="41"/>
      <c r="M124" s="41"/>
      <c r="N124" s="41"/>
      <c r="O124" s="298"/>
      <c r="P124" s="41"/>
      <c r="Q124" s="41"/>
      <c r="R124" s="41"/>
      <c r="S124" s="311">
        <f t="shared" si="26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27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28"/>
        <v>0</v>
      </c>
      <c r="AT124" s="320">
        <f t="shared" si="29"/>
        <v>0</v>
      </c>
      <c r="AU124" s="320">
        <f t="shared" si="30"/>
        <v>0</v>
      </c>
      <c r="AV124" s="86"/>
      <c r="AW124" s="334"/>
      <c r="AX124" s="334"/>
      <c r="AY124" s="334"/>
      <c r="AZ124" s="334"/>
      <c r="BA124" s="320">
        <f t="shared" si="31"/>
        <v>0</v>
      </c>
      <c r="BB124" s="93"/>
      <c r="BC124" s="94"/>
      <c r="BD124" s="310" t="str">
        <f t="shared" si="32"/>
        <v>正确</v>
      </c>
    </row>
    <row r="125" s="1" customFormat="1" customHeight="1" spans="1:56">
      <c r="A125" s="289">
        <f t="shared" si="24"/>
        <v>121</v>
      </c>
      <c r="B125" s="286"/>
      <c r="C125" s="49"/>
      <c r="D125" s="50"/>
      <c r="E125" s="286"/>
      <c r="F125" s="269">
        <f t="shared" si="25"/>
        <v>31</v>
      </c>
      <c r="G125" s="44"/>
      <c r="H125" s="41"/>
      <c r="I125" s="41"/>
      <c r="J125" s="41"/>
      <c r="K125" s="41"/>
      <c r="L125" s="41"/>
      <c r="M125" s="41"/>
      <c r="N125" s="41"/>
      <c r="O125" s="298"/>
      <c r="P125" s="41"/>
      <c r="Q125" s="41"/>
      <c r="R125" s="41"/>
      <c r="S125" s="311">
        <f t="shared" si="26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27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28"/>
        <v>0</v>
      </c>
      <c r="AT125" s="320">
        <f t="shared" si="29"/>
        <v>0</v>
      </c>
      <c r="AU125" s="320">
        <f t="shared" si="30"/>
        <v>0</v>
      </c>
      <c r="AV125" s="86"/>
      <c r="AW125" s="334"/>
      <c r="AX125" s="334"/>
      <c r="AY125" s="334"/>
      <c r="AZ125" s="334"/>
      <c r="BA125" s="320">
        <f t="shared" si="31"/>
        <v>0</v>
      </c>
      <c r="BB125" s="93"/>
      <c r="BC125" s="94"/>
      <c r="BD125" s="310" t="str">
        <f t="shared" si="32"/>
        <v>正确</v>
      </c>
    </row>
    <row r="126" s="1" customFormat="1" customHeight="1" spans="1:56">
      <c r="A126" s="289">
        <f t="shared" si="24"/>
        <v>122</v>
      </c>
      <c r="B126" s="286"/>
      <c r="C126" s="49"/>
      <c r="D126" s="50"/>
      <c r="E126" s="286"/>
      <c r="F126" s="269">
        <f t="shared" si="25"/>
        <v>31</v>
      </c>
      <c r="G126" s="44"/>
      <c r="H126" s="41"/>
      <c r="I126" s="41"/>
      <c r="J126" s="41"/>
      <c r="K126" s="41"/>
      <c r="L126" s="41"/>
      <c r="M126" s="41"/>
      <c r="N126" s="41"/>
      <c r="O126" s="298"/>
      <c r="P126" s="41"/>
      <c r="Q126" s="41"/>
      <c r="R126" s="41"/>
      <c r="S126" s="311">
        <f t="shared" si="26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27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28"/>
        <v>0</v>
      </c>
      <c r="AT126" s="320">
        <f t="shared" si="29"/>
        <v>0</v>
      </c>
      <c r="AU126" s="320">
        <f t="shared" si="30"/>
        <v>0</v>
      </c>
      <c r="AV126" s="86"/>
      <c r="AW126" s="334"/>
      <c r="AX126" s="334"/>
      <c r="AY126" s="334"/>
      <c r="AZ126" s="334"/>
      <c r="BA126" s="320">
        <f t="shared" si="31"/>
        <v>0</v>
      </c>
      <c r="BB126" s="93"/>
      <c r="BC126" s="94"/>
      <c r="BD126" s="310" t="str">
        <f t="shared" si="32"/>
        <v>正确</v>
      </c>
    </row>
    <row r="127" s="1" customFormat="1" customHeight="1" spans="1:56">
      <c r="A127" s="289">
        <f t="shared" si="24"/>
        <v>123</v>
      </c>
      <c r="B127" s="286"/>
      <c r="C127" s="49"/>
      <c r="D127" s="50"/>
      <c r="E127" s="286"/>
      <c r="F127" s="269">
        <f t="shared" si="25"/>
        <v>31</v>
      </c>
      <c r="G127" s="44"/>
      <c r="H127" s="41"/>
      <c r="I127" s="41"/>
      <c r="J127" s="41"/>
      <c r="K127" s="41"/>
      <c r="L127" s="41"/>
      <c r="M127" s="41"/>
      <c r="N127" s="41"/>
      <c r="O127" s="298"/>
      <c r="P127" s="41"/>
      <c r="Q127" s="41"/>
      <c r="R127" s="41"/>
      <c r="S127" s="311">
        <f t="shared" si="26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27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28"/>
        <v>0</v>
      </c>
      <c r="AT127" s="320">
        <f t="shared" si="29"/>
        <v>0</v>
      </c>
      <c r="AU127" s="320">
        <f t="shared" si="30"/>
        <v>0</v>
      </c>
      <c r="AV127" s="86"/>
      <c r="AW127" s="334"/>
      <c r="AX127" s="334"/>
      <c r="AY127" s="334"/>
      <c r="AZ127" s="334"/>
      <c r="BA127" s="320">
        <f t="shared" si="31"/>
        <v>0</v>
      </c>
      <c r="BB127" s="93"/>
      <c r="BC127" s="94"/>
      <c r="BD127" s="310" t="str">
        <f t="shared" si="32"/>
        <v>正确</v>
      </c>
    </row>
    <row r="128" s="1" customFormat="1" customHeight="1" spans="1:56">
      <c r="A128" s="289">
        <f t="shared" si="24"/>
        <v>124</v>
      </c>
      <c r="B128" s="286"/>
      <c r="C128" s="49"/>
      <c r="D128" s="50"/>
      <c r="E128" s="286"/>
      <c r="F128" s="269">
        <f t="shared" si="25"/>
        <v>31</v>
      </c>
      <c r="G128" s="44"/>
      <c r="H128" s="41"/>
      <c r="I128" s="41"/>
      <c r="J128" s="41"/>
      <c r="K128" s="41"/>
      <c r="L128" s="41"/>
      <c r="M128" s="41"/>
      <c r="N128" s="41"/>
      <c r="O128" s="298"/>
      <c r="P128" s="41"/>
      <c r="Q128" s="41"/>
      <c r="R128" s="41"/>
      <c r="S128" s="311">
        <f t="shared" si="26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27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28"/>
        <v>0</v>
      </c>
      <c r="AT128" s="320">
        <f t="shared" si="29"/>
        <v>0</v>
      </c>
      <c r="AU128" s="320">
        <f t="shared" si="30"/>
        <v>0</v>
      </c>
      <c r="AV128" s="86"/>
      <c r="AW128" s="334"/>
      <c r="AX128" s="334"/>
      <c r="AY128" s="334"/>
      <c r="AZ128" s="334"/>
      <c r="BA128" s="320">
        <f t="shared" si="31"/>
        <v>0</v>
      </c>
      <c r="BB128" s="93"/>
      <c r="BC128" s="94"/>
      <c r="BD128" s="310" t="str">
        <f t="shared" si="32"/>
        <v>正确</v>
      </c>
    </row>
    <row r="129" s="1" customFormat="1" customHeight="1" spans="1:56">
      <c r="A129" s="289">
        <f t="shared" si="24"/>
        <v>125</v>
      </c>
      <c r="B129" s="286"/>
      <c r="C129" s="49"/>
      <c r="D129" s="50"/>
      <c r="E129" s="286"/>
      <c r="F129" s="269">
        <f t="shared" si="25"/>
        <v>31</v>
      </c>
      <c r="G129" s="44"/>
      <c r="H129" s="41"/>
      <c r="I129" s="41"/>
      <c r="J129" s="41"/>
      <c r="K129" s="41"/>
      <c r="L129" s="41"/>
      <c r="M129" s="41"/>
      <c r="N129" s="41"/>
      <c r="O129" s="298"/>
      <c r="P129" s="41"/>
      <c r="Q129" s="41"/>
      <c r="R129" s="41"/>
      <c r="S129" s="311">
        <f t="shared" si="26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27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28"/>
        <v>0</v>
      </c>
      <c r="AT129" s="320">
        <f t="shared" si="29"/>
        <v>0</v>
      </c>
      <c r="AU129" s="320">
        <f t="shared" si="30"/>
        <v>0</v>
      </c>
      <c r="AV129" s="86"/>
      <c r="AW129" s="334"/>
      <c r="AX129" s="334"/>
      <c r="AY129" s="334"/>
      <c r="AZ129" s="334"/>
      <c r="BA129" s="320">
        <f t="shared" si="31"/>
        <v>0</v>
      </c>
      <c r="BB129" s="93"/>
      <c r="BC129" s="94"/>
      <c r="BD129" s="310" t="str">
        <f t="shared" si="32"/>
        <v>正确</v>
      </c>
    </row>
    <row r="130" s="1" customFormat="1" customHeight="1" spans="1:56">
      <c r="A130" s="289">
        <f t="shared" si="24"/>
        <v>126</v>
      </c>
      <c r="B130" s="286"/>
      <c r="C130" s="49"/>
      <c r="D130" s="50"/>
      <c r="E130" s="286"/>
      <c r="F130" s="269">
        <f t="shared" si="25"/>
        <v>31</v>
      </c>
      <c r="G130" s="44"/>
      <c r="H130" s="41"/>
      <c r="I130" s="41"/>
      <c r="J130" s="41"/>
      <c r="K130" s="41"/>
      <c r="L130" s="41"/>
      <c r="M130" s="41"/>
      <c r="N130" s="41"/>
      <c r="O130" s="298"/>
      <c r="P130" s="41"/>
      <c r="Q130" s="41"/>
      <c r="R130" s="41"/>
      <c r="S130" s="311">
        <f t="shared" si="26"/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si="27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si="28"/>
        <v>0</v>
      </c>
      <c r="AT130" s="320">
        <f t="shared" si="29"/>
        <v>0</v>
      </c>
      <c r="AU130" s="320">
        <f t="shared" si="30"/>
        <v>0</v>
      </c>
      <c r="AV130" s="86"/>
      <c r="AW130" s="334"/>
      <c r="AX130" s="334"/>
      <c r="AY130" s="334"/>
      <c r="AZ130" s="334"/>
      <c r="BA130" s="320">
        <f t="shared" si="31"/>
        <v>0</v>
      </c>
      <c r="BB130" s="93"/>
      <c r="BC130" s="94"/>
      <c r="BD130" s="310" t="str">
        <f t="shared" si="32"/>
        <v>正确</v>
      </c>
    </row>
    <row r="131" s="1" customFormat="1" customHeight="1" spans="1:56">
      <c r="A131" s="289">
        <f t="shared" si="24"/>
        <v>127</v>
      </c>
      <c r="B131" s="286"/>
      <c r="C131" s="49"/>
      <c r="D131" s="50"/>
      <c r="E131" s="286"/>
      <c r="F131" s="269">
        <f t="shared" si="25"/>
        <v>31</v>
      </c>
      <c r="G131" s="44"/>
      <c r="H131" s="41"/>
      <c r="I131" s="41"/>
      <c r="J131" s="41"/>
      <c r="K131" s="41"/>
      <c r="L131" s="41"/>
      <c r="M131" s="41"/>
      <c r="N131" s="41"/>
      <c r="O131" s="298"/>
      <c r="P131" s="41"/>
      <c r="Q131" s="41"/>
      <c r="R131" s="41"/>
      <c r="S131" s="311">
        <f t="shared" si="26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27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28"/>
        <v>0</v>
      </c>
      <c r="AT131" s="320">
        <f t="shared" si="29"/>
        <v>0</v>
      </c>
      <c r="AU131" s="320">
        <f t="shared" si="30"/>
        <v>0</v>
      </c>
      <c r="AV131" s="86"/>
      <c r="AW131" s="334"/>
      <c r="AX131" s="334"/>
      <c r="AY131" s="334"/>
      <c r="AZ131" s="334"/>
      <c r="BA131" s="320">
        <f t="shared" si="31"/>
        <v>0</v>
      </c>
      <c r="BB131" s="93"/>
      <c r="BC131" s="94"/>
      <c r="BD131" s="310" t="str">
        <f t="shared" si="32"/>
        <v>正确</v>
      </c>
    </row>
    <row r="132" s="1" customFormat="1" customHeight="1" spans="1:56">
      <c r="A132" s="289">
        <f t="shared" si="24"/>
        <v>128</v>
      </c>
      <c r="B132" s="286"/>
      <c r="C132" s="49"/>
      <c r="D132" s="50"/>
      <c r="E132" s="286"/>
      <c r="F132" s="269">
        <f t="shared" si="25"/>
        <v>31</v>
      </c>
      <c r="G132" s="44"/>
      <c r="H132" s="41"/>
      <c r="I132" s="41"/>
      <c r="J132" s="41"/>
      <c r="K132" s="41"/>
      <c r="L132" s="41"/>
      <c r="M132" s="41"/>
      <c r="N132" s="41"/>
      <c r="O132" s="298"/>
      <c r="P132" s="41"/>
      <c r="Q132" s="41"/>
      <c r="R132" s="41"/>
      <c r="S132" s="311">
        <f t="shared" si="26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si="27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28"/>
        <v>0</v>
      </c>
      <c r="AT132" s="320">
        <f t="shared" si="29"/>
        <v>0</v>
      </c>
      <c r="AU132" s="320">
        <f t="shared" si="30"/>
        <v>0</v>
      </c>
      <c r="AV132" s="86"/>
      <c r="AW132" s="334"/>
      <c r="AX132" s="334"/>
      <c r="AY132" s="334"/>
      <c r="AZ132" s="334"/>
      <c r="BA132" s="320">
        <f t="shared" si="31"/>
        <v>0</v>
      </c>
      <c r="BB132" s="93"/>
      <c r="BC132" s="94"/>
      <c r="BD132" s="310" t="str">
        <f t="shared" si="32"/>
        <v>正确</v>
      </c>
    </row>
    <row r="133" s="1" customFormat="1" customHeight="1" spans="1:56">
      <c r="A133" s="289">
        <f t="shared" ref="A133:A160" si="33">ROW()-4</f>
        <v>129</v>
      </c>
      <c r="B133" s="286"/>
      <c r="C133" s="49"/>
      <c r="D133" s="50"/>
      <c r="E133" s="286"/>
      <c r="F133" s="269">
        <f t="shared" ref="F133:F160" si="34">IF($C$2-D133+1&lt;$E$2,$C$2-D133+1,$E$2)</f>
        <v>31</v>
      </c>
      <c r="G133" s="44"/>
      <c r="H133" s="41"/>
      <c r="I133" s="41"/>
      <c r="J133" s="41"/>
      <c r="K133" s="41"/>
      <c r="L133" s="41"/>
      <c r="M133" s="41"/>
      <c r="N133" s="41"/>
      <c r="O133" s="298"/>
      <c r="P133" s="41"/>
      <c r="Q133" s="41"/>
      <c r="R133" s="41"/>
      <c r="S133" s="311">
        <f t="shared" ref="S133:S160" si="35">P133+Q133-R133</f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ref="AC133:AC160" si="36">IF(G133="是",30,0)</f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ref="AS133:AS160" si="37">IFERROR(U133/$E$2*2*H133+I133*2,0)</f>
        <v>0</v>
      </c>
      <c r="AT133" s="320">
        <f t="shared" ref="AT133:AT160" si="38">IFERROR(U133/$E$2*(J133+K133*0.2+L133+M133*0.5),0)</f>
        <v>0</v>
      </c>
      <c r="AU133" s="320">
        <f t="shared" ref="AU133:AU160" si="39">ROUND(SUM(V133:AP133)-SUM(AQ133:AT133),2)</f>
        <v>0</v>
      </c>
      <c r="AV133" s="86"/>
      <c r="AW133" s="334"/>
      <c r="AX133" s="334"/>
      <c r="AY133" s="334"/>
      <c r="AZ133" s="334"/>
      <c r="BA133" s="320">
        <f t="shared" ref="BA133:BA160" si="40">ROUND(AU133-SUM(AV133:AZ133),2)</f>
        <v>0</v>
      </c>
      <c r="BB133" s="93"/>
      <c r="BC133" s="94"/>
      <c r="BD133" s="310" t="str">
        <f t="shared" ref="BD133:BD160" si="41">IF(U133-SUM(V133:AB133)=0,"正确","错误")</f>
        <v>正确</v>
      </c>
    </row>
    <row r="134" s="1" customFormat="1" customHeight="1" spans="1:56">
      <c r="A134" s="289">
        <f t="shared" si="33"/>
        <v>130</v>
      </c>
      <c r="B134" s="286"/>
      <c r="C134" s="49"/>
      <c r="D134" s="50"/>
      <c r="E134" s="286"/>
      <c r="F134" s="269">
        <f t="shared" si="34"/>
        <v>31</v>
      </c>
      <c r="G134" s="44"/>
      <c r="H134" s="41"/>
      <c r="I134" s="41"/>
      <c r="J134" s="41"/>
      <c r="K134" s="41"/>
      <c r="L134" s="41"/>
      <c r="M134" s="41"/>
      <c r="N134" s="41"/>
      <c r="O134" s="298"/>
      <c r="P134" s="41"/>
      <c r="Q134" s="41"/>
      <c r="R134" s="41"/>
      <c r="S134" s="311">
        <f t="shared" si="35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36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37"/>
        <v>0</v>
      </c>
      <c r="AT134" s="320">
        <f t="shared" si="38"/>
        <v>0</v>
      </c>
      <c r="AU134" s="320">
        <f t="shared" si="39"/>
        <v>0</v>
      </c>
      <c r="AV134" s="86"/>
      <c r="AW134" s="334"/>
      <c r="AX134" s="334"/>
      <c r="AY134" s="334"/>
      <c r="AZ134" s="334"/>
      <c r="BA134" s="320">
        <f t="shared" si="40"/>
        <v>0</v>
      </c>
      <c r="BB134" s="93"/>
      <c r="BC134" s="94"/>
      <c r="BD134" s="310" t="str">
        <f t="shared" si="41"/>
        <v>正确</v>
      </c>
    </row>
    <row r="135" s="1" customFormat="1" customHeight="1" spans="1:56">
      <c r="A135" s="289">
        <f t="shared" si="33"/>
        <v>131</v>
      </c>
      <c r="B135" s="286"/>
      <c r="C135" s="49"/>
      <c r="D135" s="50"/>
      <c r="E135" s="286"/>
      <c r="F135" s="269">
        <f t="shared" si="34"/>
        <v>31</v>
      </c>
      <c r="G135" s="44"/>
      <c r="H135" s="41"/>
      <c r="I135" s="41"/>
      <c r="J135" s="41"/>
      <c r="K135" s="41"/>
      <c r="L135" s="41"/>
      <c r="M135" s="41"/>
      <c r="N135" s="41"/>
      <c r="O135" s="298"/>
      <c r="P135" s="41"/>
      <c r="Q135" s="41"/>
      <c r="R135" s="41"/>
      <c r="S135" s="311">
        <f t="shared" si="35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36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37"/>
        <v>0</v>
      </c>
      <c r="AT135" s="320">
        <f t="shared" si="38"/>
        <v>0</v>
      </c>
      <c r="AU135" s="320">
        <f t="shared" si="39"/>
        <v>0</v>
      </c>
      <c r="AV135" s="86"/>
      <c r="AW135" s="334"/>
      <c r="AX135" s="334"/>
      <c r="AY135" s="334"/>
      <c r="AZ135" s="334"/>
      <c r="BA135" s="320">
        <f t="shared" si="40"/>
        <v>0</v>
      </c>
      <c r="BB135" s="93"/>
      <c r="BC135" s="94"/>
      <c r="BD135" s="310" t="str">
        <f t="shared" si="41"/>
        <v>正确</v>
      </c>
    </row>
    <row r="136" s="1" customFormat="1" customHeight="1" spans="1:56">
      <c r="A136" s="289">
        <f t="shared" si="33"/>
        <v>132</v>
      </c>
      <c r="B136" s="286"/>
      <c r="C136" s="49"/>
      <c r="D136" s="50"/>
      <c r="E136" s="286"/>
      <c r="F136" s="269">
        <f t="shared" si="34"/>
        <v>31</v>
      </c>
      <c r="G136" s="44"/>
      <c r="H136" s="41"/>
      <c r="I136" s="41"/>
      <c r="J136" s="41"/>
      <c r="K136" s="41"/>
      <c r="L136" s="41"/>
      <c r="M136" s="41"/>
      <c r="N136" s="41"/>
      <c r="O136" s="298"/>
      <c r="P136" s="41"/>
      <c r="Q136" s="41"/>
      <c r="R136" s="41"/>
      <c r="S136" s="311">
        <f t="shared" si="35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36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37"/>
        <v>0</v>
      </c>
      <c r="AT136" s="320">
        <f t="shared" si="38"/>
        <v>0</v>
      </c>
      <c r="AU136" s="320">
        <f t="shared" si="39"/>
        <v>0</v>
      </c>
      <c r="AV136" s="86"/>
      <c r="AW136" s="334"/>
      <c r="AX136" s="334"/>
      <c r="AY136" s="334"/>
      <c r="AZ136" s="334"/>
      <c r="BA136" s="320">
        <f t="shared" si="40"/>
        <v>0</v>
      </c>
      <c r="BB136" s="93"/>
      <c r="BC136" s="94"/>
      <c r="BD136" s="310" t="str">
        <f t="shared" si="41"/>
        <v>正确</v>
      </c>
    </row>
    <row r="137" s="1" customFormat="1" customHeight="1" spans="1:56">
      <c r="A137" s="289">
        <f t="shared" si="33"/>
        <v>133</v>
      </c>
      <c r="B137" s="286"/>
      <c r="C137" s="49"/>
      <c r="D137" s="50"/>
      <c r="E137" s="286"/>
      <c r="F137" s="269">
        <f t="shared" si="34"/>
        <v>31</v>
      </c>
      <c r="G137" s="44"/>
      <c r="H137" s="41"/>
      <c r="I137" s="41"/>
      <c r="J137" s="41"/>
      <c r="K137" s="41"/>
      <c r="L137" s="41"/>
      <c r="M137" s="41"/>
      <c r="N137" s="41"/>
      <c r="O137" s="298"/>
      <c r="P137" s="41"/>
      <c r="Q137" s="41"/>
      <c r="R137" s="41"/>
      <c r="S137" s="311">
        <f t="shared" si="35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36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37"/>
        <v>0</v>
      </c>
      <c r="AT137" s="320">
        <f t="shared" si="38"/>
        <v>0</v>
      </c>
      <c r="AU137" s="320">
        <f t="shared" si="39"/>
        <v>0</v>
      </c>
      <c r="AV137" s="86"/>
      <c r="AW137" s="334"/>
      <c r="AX137" s="334"/>
      <c r="AY137" s="334"/>
      <c r="AZ137" s="334"/>
      <c r="BA137" s="320">
        <f t="shared" si="40"/>
        <v>0</v>
      </c>
      <c r="BB137" s="93"/>
      <c r="BC137" s="94"/>
      <c r="BD137" s="310" t="str">
        <f t="shared" si="41"/>
        <v>正确</v>
      </c>
    </row>
    <row r="138" s="1" customFormat="1" customHeight="1" spans="1:56">
      <c r="A138" s="289">
        <f t="shared" si="33"/>
        <v>134</v>
      </c>
      <c r="B138" s="286"/>
      <c r="C138" s="49"/>
      <c r="D138" s="50"/>
      <c r="E138" s="286"/>
      <c r="F138" s="269">
        <f t="shared" si="34"/>
        <v>31</v>
      </c>
      <c r="G138" s="44"/>
      <c r="H138" s="41"/>
      <c r="I138" s="41"/>
      <c r="J138" s="41"/>
      <c r="K138" s="41"/>
      <c r="L138" s="41"/>
      <c r="M138" s="41"/>
      <c r="N138" s="41"/>
      <c r="O138" s="298"/>
      <c r="P138" s="41"/>
      <c r="Q138" s="41"/>
      <c r="R138" s="41"/>
      <c r="S138" s="311">
        <f t="shared" si="35"/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36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37"/>
        <v>0</v>
      </c>
      <c r="AT138" s="320">
        <f t="shared" si="38"/>
        <v>0</v>
      </c>
      <c r="AU138" s="320">
        <f t="shared" si="39"/>
        <v>0</v>
      </c>
      <c r="AV138" s="86"/>
      <c r="AW138" s="334"/>
      <c r="AX138" s="334"/>
      <c r="AY138" s="334"/>
      <c r="AZ138" s="334"/>
      <c r="BA138" s="320">
        <f t="shared" si="40"/>
        <v>0</v>
      </c>
      <c r="BB138" s="93"/>
      <c r="BC138" s="94"/>
      <c r="BD138" s="310" t="str">
        <f t="shared" si="41"/>
        <v>正确</v>
      </c>
    </row>
    <row r="139" s="1" customFormat="1" customHeight="1" spans="1:56">
      <c r="A139" s="289">
        <f t="shared" si="33"/>
        <v>135</v>
      </c>
      <c r="B139" s="286"/>
      <c r="C139" s="49"/>
      <c r="D139" s="50"/>
      <c r="E139" s="286"/>
      <c r="F139" s="269">
        <f t="shared" si="34"/>
        <v>31</v>
      </c>
      <c r="G139" s="44"/>
      <c r="H139" s="41"/>
      <c r="I139" s="41"/>
      <c r="J139" s="41"/>
      <c r="K139" s="41"/>
      <c r="L139" s="41"/>
      <c r="M139" s="41"/>
      <c r="N139" s="41"/>
      <c r="O139" s="298"/>
      <c r="P139" s="41"/>
      <c r="Q139" s="41"/>
      <c r="R139" s="41"/>
      <c r="S139" s="311">
        <f t="shared" si="35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36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37"/>
        <v>0</v>
      </c>
      <c r="AT139" s="320">
        <f t="shared" si="38"/>
        <v>0</v>
      </c>
      <c r="AU139" s="320">
        <f t="shared" si="39"/>
        <v>0</v>
      </c>
      <c r="AV139" s="86"/>
      <c r="AW139" s="334"/>
      <c r="AX139" s="334"/>
      <c r="AY139" s="334"/>
      <c r="AZ139" s="334"/>
      <c r="BA139" s="320">
        <f t="shared" si="40"/>
        <v>0</v>
      </c>
      <c r="BB139" s="93"/>
      <c r="BC139" s="94"/>
      <c r="BD139" s="310" t="str">
        <f t="shared" si="41"/>
        <v>正确</v>
      </c>
    </row>
    <row r="140" s="1" customFormat="1" customHeight="1" spans="1:56">
      <c r="A140" s="289">
        <f t="shared" si="33"/>
        <v>136</v>
      </c>
      <c r="B140" s="286"/>
      <c r="C140" s="49"/>
      <c r="D140" s="50"/>
      <c r="E140" s="286"/>
      <c r="F140" s="269">
        <f t="shared" si="34"/>
        <v>31</v>
      </c>
      <c r="G140" s="44"/>
      <c r="H140" s="41"/>
      <c r="I140" s="41"/>
      <c r="J140" s="41"/>
      <c r="K140" s="41"/>
      <c r="L140" s="41"/>
      <c r="M140" s="41"/>
      <c r="N140" s="41"/>
      <c r="O140" s="298"/>
      <c r="P140" s="41"/>
      <c r="Q140" s="41"/>
      <c r="R140" s="41"/>
      <c r="S140" s="311">
        <f t="shared" si="35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36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37"/>
        <v>0</v>
      </c>
      <c r="AT140" s="320">
        <f t="shared" si="38"/>
        <v>0</v>
      </c>
      <c r="AU140" s="320">
        <f t="shared" si="39"/>
        <v>0</v>
      </c>
      <c r="AV140" s="86"/>
      <c r="AW140" s="334"/>
      <c r="AX140" s="334"/>
      <c r="AY140" s="334"/>
      <c r="AZ140" s="334"/>
      <c r="BA140" s="320">
        <f t="shared" si="40"/>
        <v>0</v>
      </c>
      <c r="BB140" s="93"/>
      <c r="BC140" s="94"/>
      <c r="BD140" s="310" t="str">
        <f t="shared" si="41"/>
        <v>正确</v>
      </c>
    </row>
    <row r="141" s="1" customFormat="1" customHeight="1" spans="1:56">
      <c r="A141" s="289">
        <f t="shared" si="33"/>
        <v>137</v>
      </c>
      <c r="B141" s="286"/>
      <c r="C141" s="49"/>
      <c r="D141" s="50"/>
      <c r="E141" s="286"/>
      <c r="F141" s="269">
        <f t="shared" si="34"/>
        <v>31</v>
      </c>
      <c r="G141" s="44"/>
      <c r="H141" s="41"/>
      <c r="I141" s="41"/>
      <c r="J141" s="41"/>
      <c r="K141" s="41"/>
      <c r="L141" s="41"/>
      <c r="M141" s="41"/>
      <c r="N141" s="41"/>
      <c r="O141" s="298"/>
      <c r="P141" s="41"/>
      <c r="Q141" s="41"/>
      <c r="R141" s="41"/>
      <c r="S141" s="311">
        <f t="shared" si="35"/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si="36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si="37"/>
        <v>0</v>
      </c>
      <c r="AT141" s="320">
        <f t="shared" si="38"/>
        <v>0</v>
      </c>
      <c r="AU141" s="320">
        <f t="shared" si="39"/>
        <v>0</v>
      </c>
      <c r="AV141" s="86"/>
      <c r="AW141" s="334"/>
      <c r="AX141" s="334"/>
      <c r="AY141" s="334"/>
      <c r="AZ141" s="334"/>
      <c r="BA141" s="320">
        <f t="shared" si="40"/>
        <v>0</v>
      </c>
      <c r="BB141" s="93"/>
      <c r="BC141" s="94"/>
      <c r="BD141" s="310" t="str">
        <f t="shared" si="41"/>
        <v>正确</v>
      </c>
    </row>
    <row r="142" s="1" customFormat="1" customHeight="1" spans="1:56">
      <c r="A142" s="289">
        <f t="shared" si="33"/>
        <v>138</v>
      </c>
      <c r="B142" s="286"/>
      <c r="C142" s="49"/>
      <c r="D142" s="50"/>
      <c r="E142" s="286"/>
      <c r="F142" s="269">
        <f t="shared" si="34"/>
        <v>31</v>
      </c>
      <c r="G142" s="44"/>
      <c r="H142" s="41"/>
      <c r="I142" s="41"/>
      <c r="J142" s="41"/>
      <c r="K142" s="41"/>
      <c r="L142" s="41"/>
      <c r="M142" s="41"/>
      <c r="N142" s="41"/>
      <c r="O142" s="298"/>
      <c r="P142" s="41"/>
      <c r="Q142" s="41"/>
      <c r="R142" s="41"/>
      <c r="S142" s="311">
        <f t="shared" si="35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36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37"/>
        <v>0</v>
      </c>
      <c r="AT142" s="320">
        <f t="shared" si="38"/>
        <v>0</v>
      </c>
      <c r="AU142" s="320">
        <f t="shared" si="39"/>
        <v>0</v>
      </c>
      <c r="AV142" s="86"/>
      <c r="AW142" s="334"/>
      <c r="AX142" s="334"/>
      <c r="AY142" s="334"/>
      <c r="AZ142" s="334"/>
      <c r="BA142" s="320">
        <f t="shared" si="40"/>
        <v>0</v>
      </c>
      <c r="BB142" s="93"/>
      <c r="BC142" s="94"/>
      <c r="BD142" s="310" t="str">
        <f t="shared" si="41"/>
        <v>正确</v>
      </c>
    </row>
    <row r="143" s="1" customFormat="1" customHeight="1" spans="1:56">
      <c r="A143" s="289">
        <f t="shared" si="33"/>
        <v>139</v>
      </c>
      <c r="B143" s="286"/>
      <c r="C143" s="49"/>
      <c r="D143" s="50"/>
      <c r="E143" s="286"/>
      <c r="F143" s="269">
        <f t="shared" si="34"/>
        <v>31</v>
      </c>
      <c r="G143" s="44"/>
      <c r="H143" s="41"/>
      <c r="I143" s="41"/>
      <c r="J143" s="41"/>
      <c r="K143" s="41"/>
      <c r="L143" s="41"/>
      <c r="M143" s="41"/>
      <c r="N143" s="41"/>
      <c r="O143" s="298"/>
      <c r="P143" s="41"/>
      <c r="Q143" s="41"/>
      <c r="R143" s="41"/>
      <c r="S143" s="311">
        <f t="shared" si="35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36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37"/>
        <v>0</v>
      </c>
      <c r="AT143" s="320">
        <f t="shared" si="38"/>
        <v>0</v>
      </c>
      <c r="AU143" s="320">
        <f t="shared" si="39"/>
        <v>0</v>
      </c>
      <c r="AV143" s="86"/>
      <c r="AW143" s="334"/>
      <c r="AX143" s="334"/>
      <c r="AY143" s="334"/>
      <c r="AZ143" s="334"/>
      <c r="BA143" s="320">
        <f t="shared" si="40"/>
        <v>0</v>
      </c>
      <c r="BB143" s="93"/>
      <c r="BC143" s="94"/>
      <c r="BD143" s="310" t="str">
        <f t="shared" si="41"/>
        <v>正确</v>
      </c>
    </row>
    <row r="144" s="1" customFormat="1" customHeight="1" spans="1:56">
      <c r="A144" s="289">
        <f t="shared" si="33"/>
        <v>140</v>
      </c>
      <c r="B144" s="286"/>
      <c r="C144" s="49"/>
      <c r="D144" s="50"/>
      <c r="E144" s="286"/>
      <c r="F144" s="269">
        <f t="shared" si="34"/>
        <v>31</v>
      </c>
      <c r="G144" s="44"/>
      <c r="H144" s="41"/>
      <c r="I144" s="41"/>
      <c r="J144" s="41"/>
      <c r="K144" s="41"/>
      <c r="L144" s="41"/>
      <c r="M144" s="41"/>
      <c r="N144" s="41"/>
      <c r="O144" s="298"/>
      <c r="P144" s="41"/>
      <c r="Q144" s="41"/>
      <c r="R144" s="41"/>
      <c r="S144" s="311">
        <f t="shared" si="35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36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37"/>
        <v>0</v>
      </c>
      <c r="AT144" s="320">
        <f t="shared" si="38"/>
        <v>0</v>
      </c>
      <c r="AU144" s="320">
        <f t="shared" si="39"/>
        <v>0</v>
      </c>
      <c r="AV144" s="86"/>
      <c r="AW144" s="334"/>
      <c r="AX144" s="334"/>
      <c r="AY144" s="334"/>
      <c r="AZ144" s="334"/>
      <c r="BA144" s="320">
        <f t="shared" si="40"/>
        <v>0</v>
      </c>
      <c r="BB144" s="93"/>
      <c r="BC144" s="94"/>
      <c r="BD144" s="310" t="str">
        <f t="shared" si="41"/>
        <v>正确</v>
      </c>
    </row>
    <row r="145" s="1" customFormat="1" customHeight="1" spans="1:56">
      <c r="A145" s="289">
        <f t="shared" si="33"/>
        <v>141</v>
      </c>
      <c r="B145" s="286"/>
      <c r="C145" s="49"/>
      <c r="D145" s="50"/>
      <c r="E145" s="286"/>
      <c r="F145" s="269">
        <f t="shared" si="34"/>
        <v>31</v>
      </c>
      <c r="G145" s="44"/>
      <c r="H145" s="41"/>
      <c r="I145" s="41"/>
      <c r="J145" s="41"/>
      <c r="K145" s="41"/>
      <c r="L145" s="41"/>
      <c r="M145" s="41"/>
      <c r="N145" s="41"/>
      <c r="O145" s="298"/>
      <c r="P145" s="41"/>
      <c r="Q145" s="41"/>
      <c r="R145" s="41"/>
      <c r="S145" s="311">
        <f t="shared" si="35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36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37"/>
        <v>0</v>
      </c>
      <c r="AT145" s="320">
        <f t="shared" si="38"/>
        <v>0</v>
      </c>
      <c r="AU145" s="320">
        <f t="shared" si="39"/>
        <v>0</v>
      </c>
      <c r="AV145" s="86"/>
      <c r="AW145" s="334"/>
      <c r="AX145" s="334"/>
      <c r="AY145" s="334"/>
      <c r="AZ145" s="334"/>
      <c r="BA145" s="320">
        <f t="shared" si="40"/>
        <v>0</v>
      </c>
      <c r="BB145" s="93"/>
      <c r="BC145" s="94"/>
      <c r="BD145" s="310" t="str">
        <f t="shared" si="41"/>
        <v>正确</v>
      </c>
    </row>
    <row r="146" s="1" customFormat="1" customHeight="1" spans="1:56">
      <c r="A146" s="289">
        <f t="shared" si="33"/>
        <v>142</v>
      </c>
      <c r="B146" s="286"/>
      <c r="C146" s="49"/>
      <c r="D146" s="50"/>
      <c r="E146" s="286"/>
      <c r="F146" s="269">
        <f t="shared" si="34"/>
        <v>31</v>
      </c>
      <c r="G146" s="44"/>
      <c r="H146" s="41"/>
      <c r="I146" s="41"/>
      <c r="J146" s="41"/>
      <c r="K146" s="41"/>
      <c r="L146" s="41"/>
      <c r="M146" s="41"/>
      <c r="N146" s="41"/>
      <c r="O146" s="298"/>
      <c r="P146" s="41"/>
      <c r="Q146" s="41"/>
      <c r="R146" s="41"/>
      <c r="S146" s="311">
        <f t="shared" si="35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36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37"/>
        <v>0</v>
      </c>
      <c r="AT146" s="320">
        <f t="shared" si="38"/>
        <v>0</v>
      </c>
      <c r="AU146" s="320">
        <f t="shared" si="39"/>
        <v>0</v>
      </c>
      <c r="AV146" s="86"/>
      <c r="AW146" s="334"/>
      <c r="AX146" s="334"/>
      <c r="AY146" s="334"/>
      <c r="AZ146" s="334"/>
      <c r="BA146" s="320">
        <f t="shared" si="40"/>
        <v>0</v>
      </c>
      <c r="BB146" s="93"/>
      <c r="BC146" s="94"/>
      <c r="BD146" s="310" t="str">
        <f t="shared" si="41"/>
        <v>正确</v>
      </c>
    </row>
    <row r="147" s="1" customFormat="1" customHeight="1" spans="1:56">
      <c r="A147" s="289">
        <f t="shared" si="33"/>
        <v>143</v>
      </c>
      <c r="B147" s="286"/>
      <c r="C147" s="49"/>
      <c r="D147" s="50"/>
      <c r="E147" s="286"/>
      <c r="F147" s="269">
        <f t="shared" si="34"/>
        <v>31</v>
      </c>
      <c r="G147" s="44"/>
      <c r="H147" s="41"/>
      <c r="I147" s="41"/>
      <c r="J147" s="41"/>
      <c r="K147" s="41"/>
      <c r="L147" s="41"/>
      <c r="M147" s="41"/>
      <c r="N147" s="41"/>
      <c r="O147" s="298"/>
      <c r="P147" s="41"/>
      <c r="Q147" s="41"/>
      <c r="R147" s="41"/>
      <c r="S147" s="311">
        <f t="shared" si="35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36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37"/>
        <v>0</v>
      </c>
      <c r="AT147" s="320">
        <f t="shared" si="38"/>
        <v>0</v>
      </c>
      <c r="AU147" s="320">
        <f t="shared" si="39"/>
        <v>0</v>
      </c>
      <c r="AV147" s="86"/>
      <c r="AW147" s="334"/>
      <c r="AX147" s="334"/>
      <c r="AY147" s="334"/>
      <c r="AZ147" s="334"/>
      <c r="BA147" s="320">
        <f t="shared" si="40"/>
        <v>0</v>
      </c>
      <c r="BB147" s="93"/>
      <c r="BC147" s="94"/>
      <c r="BD147" s="310" t="str">
        <f t="shared" si="41"/>
        <v>正确</v>
      </c>
    </row>
    <row r="148" s="1" customFormat="1" customHeight="1" spans="1:56">
      <c r="A148" s="289">
        <f t="shared" si="33"/>
        <v>144</v>
      </c>
      <c r="B148" s="286"/>
      <c r="C148" s="49"/>
      <c r="D148" s="50"/>
      <c r="E148" s="286"/>
      <c r="F148" s="269">
        <f t="shared" si="34"/>
        <v>31</v>
      </c>
      <c r="G148" s="44"/>
      <c r="H148" s="41"/>
      <c r="I148" s="41"/>
      <c r="J148" s="41"/>
      <c r="K148" s="41"/>
      <c r="L148" s="41"/>
      <c r="M148" s="41"/>
      <c r="N148" s="41"/>
      <c r="O148" s="298"/>
      <c r="P148" s="41"/>
      <c r="Q148" s="41"/>
      <c r="R148" s="41"/>
      <c r="S148" s="311">
        <f t="shared" si="35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36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37"/>
        <v>0</v>
      </c>
      <c r="AT148" s="320">
        <f t="shared" si="38"/>
        <v>0</v>
      </c>
      <c r="AU148" s="320">
        <f t="shared" si="39"/>
        <v>0</v>
      </c>
      <c r="AV148" s="86"/>
      <c r="AW148" s="334"/>
      <c r="AX148" s="334"/>
      <c r="AY148" s="334"/>
      <c r="AZ148" s="334"/>
      <c r="BA148" s="320">
        <f t="shared" si="40"/>
        <v>0</v>
      </c>
      <c r="BB148" s="93"/>
      <c r="BC148" s="94"/>
      <c r="BD148" s="310" t="str">
        <f t="shared" si="41"/>
        <v>正确</v>
      </c>
    </row>
    <row r="149" s="1" customFormat="1" customHeight="1" spans="1:56">
      <c r="A149" s="289">
        <f t="shared" si="33"/>
        <v>145</v>
      </c>
      <c r="B149" s="286"/>
      <c r="C149" s="49"/>
      <c r="D149" s="50"/>
      <c r="E149" s="286"/>
      <c r="F149" s="269">
        <f t="shared" si="34"/>
        <v>31</v>
      </c>
      <c r="G149" s="44"/>
      <c r="H149" s="41"/>
      <c r="I149" s="41"/>
      <c r="J149" s="41"/>
      <c r="K149" s="41"/>
      <c r="L149" s="41"/>
      <c r="M149" s="41"/>
      <c r="N149" s="41"/>
      <c r="O149" s="298"/>
      <c r="P149" s="41"/>
      <c r="Q149" s="41"/>
      <c r="R149" s="41"/>
      <c r="S149" s="311">
        <f t="shared" si="35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36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37"/>
        <v>0</v>
      </c>
      <c r="AT149" s="320">
        <f t="shared" si="38"/>
        <v>0</v>
      </c>
      <c r="AU149" s="320">
        <f t="shared" si="39"/>
        <v>0</v>
      </c>
      <c r="AV149" s="86"/>
      <c r="AW149" s="334"/>
      <c r="AX149" s="334"/>
      <c r="AY149" s="334"/>
      <c r="AZ149" s="334"/>
      <c r="BA149" s="320">
        <f t="shared" si="40"/>
        <v>0</v>
      </c>
      <c r="BB149" s="93"/>
      <c r="BC149" s="94"/>
      <c r="BD149" s="310" t="str">
        <f t="shared" si="41"/>
        <v>正确</v>
      </c>
    </row>
    <row r="150" s="1" customFormat="1" customHeight="1" spans="1:56">
      <c r="A150" s="289">
        <f t="shared" si="33"/>
        <v>146</v>
      </c>
      <c r="B150" s="286"/>
      <c r="C150" s="49"/>
      <c r="D150" s="50"/>
      <c r="E150" s="286"/>
      <c r="F150" s="269">
        <f t="shared" si="34"/>
        <v>31</v>
      </c>
      <c r="G150" s="44"/>
      <c r="H150" s="41"/>
      <c r="I150" s="41"/>
      <c r="J150" s="41"/>
      <c r="K150" s="41"/>
      <c r="L150" s="41"/>
      <c r="M150" s="41"/>
      <c r="N150" s="41"/>
      <c r="O150" s="298"/>
      <c r="P150" s="41"/>
      <c r="Q150" s="41"/>
      <c r="R150" s="41"/>
      <c r="S150" s="311">
        <f t="shared" si="35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36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37"/>
        <v>0</v>
      </c>
      <c r="AT150" s="320">
        <f t="shared" si="38"/>
        <v>0</v>
      </c>
      <c r="AU150" s="320">
        <f t="shared" si="39"/>
        <v>0</v>
      </c>
      <c r="AV150" s="86"/>
      <c r="AW150" s="334"/>
      <c r="AX150" s="334"/>
      <c r="AY150" s="334"/>
      <c r="AZ150" s="334"/>
      <c r="BA150" s="320">
        <f t="shared" si="40"/>
        <v>0</v>
      </c>
      <c r="BB150" s="93"/>
      <c r="BC150" s="94"/>
      <c r="BD150" s="310" t="str">
        <f t="shared" si="41"/>
        <v>正确</v>
      </c>
    </row>
    <row r="151" s="1" customFormat="1" customHeight="1" spans="1:56">
      <c r="A151" s="289">
        <f t="shared" si="33"/>
        <v>147</v>
      </c>
      <c r="B151" s="286"/>
      <c r="C151" s="49"/>
      <c r="D151" s="50"/>
      <c r="E151" s="286"/>
      <c r="F151" s="269">
        <f t="shared" si="34"/>
        <v>31</v>
      </c>
      <c r="G151" s="44"/>
      <c r="H151" s="41"/>
      <c r="I151" s="41"/>
      <c r="J151" s="41"/>
      <c r="K151" s="41"/>
      <c r="L151" s="41"/>
      <c r="M151" s="41"/>
      <c r="N151" s="41"/>
      <c r="O151" s="298"/>
      <c r="P151" s="41"/>
      <c r="Q151" s="41"/>
      <c r="R151" s="41"/>
      <c r="S151" s="311">
        <f t="shared" si="35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36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37"/>
        <v>0</v>
      </c>
      <c r="AT151" s="320">
        <f t="shared" si="38"/>
        <v>0</v>
      </c>
      <c r="AU151" s="320">
        <f t="shared" si="39"/>
        <v>0</v>
      </c>
      <c r="AV151" s="86"/>
      <c r="AW151" s="334"/>
      <c r="AX151" s="334"/>
      <c r="AY151" s="334"/>
      <c r="AZ151" s="334"/>
      <c r="BA151" s="320">
        <f t="shared" si="40"/>
        <v>0</v>
      </c>
      <c r="BB151" s="93"/>
      <c r="BC151" s="94"/>
      <c r="BD151" s="310" t="str">
        <f t="shared" si="41"/>
        <v>正确</v>
      </c>
    </row>
    <row r="152" s="1" customFormat="1" customHeight="1" spans="1:56">
      <c r="A152" s="289">
        <f t="shared" si="33"/>
        <v>148</v>
      </c>
      <c r="B152" s="286"/>
      <c r="C152" s="49"/>
      <c r="D152" s="50"/>
      <c r="E152" s="286"/>
      <c r="F152" s="269">
        <f t="shared" si="34"/>
        <v>31</v>
      </c>
      <c r="G152" s="44"/>
      <c r="H152" s="41"/>
      <c r="I152" s="41"/>
      <c r="J152" s="41"/>
      <c r="K152" s="41"/>
      <c r="L152" s="41"/>
      <c r="M152" s="41"/>
      <c r="N152" s="41"/>
      <c r="O152" s="298"/>
      <c r="P152" s="41"/>
      <c r="Q152" s="41"/>
      <c r="R152" s="41"/>
      <c r="S152" s="311">
        <f t="shared" si="35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36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37"/>
        <v>0</v>
      </c>
      <c r="AT152" s="320">
        <f t="shared" si="38"/>
        <v>0</v>
      </c>
      <c r="AU152" s="320">
        <f t="shared" si="39"/>
        <v>0</v>
      </c>
      <c r="AV152" s="86"/>
      <c r="AW152" s="334"/>
      <c r="AX152" s="334"/>
      <c r="AY152" s="334"/>
      <c r="AZ152" s="334"/>
      <c r="BA152" s="320">
        <f t="shared" si="40"/>
        <v>0</v>
      </c>
      <c r="BB152" s="93"/>
      <c r="BC152" s="94"/>
      <c r="BD152" s="310" t="str">
        <f t="shared" si="41"/>
        <v>正确</v>
      </c>
    </row>
    <row r="153" s="1" customFormat="1" customHeight="1" spans="1:56">
      <c r="A153" s="289">
        <f t="shared" si="33"/>
        <v>149</v>
      </c>
      <c r="B153" s="286"/>
      <c r="C153" s="49"/>
      <c r="D153" s="50"/>
      <c r="E153" s="286"/>
      <c r="F153" s="269">
        <f t="shared" si="34"/>
        <v>31</v>
      </c>
      <c r="G153" s="44"/>
      <c r="H153" s="41"/>
      <c r="I153" s="41"/>
      <c r="J153" s="41"/>
      <c r="K153" s="41"/>
      <c r="L153" s="41"/>
      <c r="M153" s="41"/>
      <c r="N153" s="41"/>
      <c r="O153" s="298"/>
      <c r="P153" s="41"/>
      <c r="Q153" s="41"/>
      <c r="R153" s="41"/>
      <c r="S153" s="311">
        <f t="shared" si="35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36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37"/>
        <v>0</v>
      </c>
      <c r="AT153" s="320">
        <f t="shared" si="38"/>
        <v>0</v>
      </c>
      <c r="AU153" s="320">
        <f t="shared" si="39"/>
        <v>0</v>
      </c>
      <c r="AV153" s="86"/>
      <c r="AW153" s="334"/>
      <c r="AX153" s="334"/>
      <c r="AY153" s="334"/>
      <c r="AZ153" s="334"/>
      <c r="BA153" s="320">
        <f t="shared" si="40"/>
        <v>0</v>
      </c>
      <c r="BB153" s="93"/>
      <c r="BC153" s="94"/>
      <c r="BD153" s="310" t="str">
        <f t="shared" si="41"/>
        <v>正确</v>
      </c>
    </row>
    <row r="154" s="1" customFormat="1" customHeight="1" spans="1:56">
      <c r="A154" s="289">
        <f t="shared" si="33"/>
        <v>150</v>
      </c>
      <c r="B154" s="286"/>
      <c r="C154" s="49"/>
      <c r="D154" s="50"/>
      <c r="E154" s="286"/>
      <c r="F154" s="269">
        <f t="shared" si="34"/>
        <v>31</v>
      </c>
      <c r="G154" s="44"/>
      <c r="H154" s="41"/>
      <c r="I154" s="41"/>
      <c r="J154" s="41"/>
      <c r="K154" s="41"/>
      <c r="L154" s="41"/>
      <c r="M154" s="41"/>
      <c r="N154" s="41"/>
      <c r="O154" s="298"/>
      <c r="P154" s="41"/>
      <c r="Q154" s="41"/>
      <c r="R154" s="41"/>
      <c r="S154" s="311">
        <f t="shared" si="35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36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37"/>
        <v>0</v>
      </c>
      <c r="AT154" s="320">
        <f t="shared" si="38"/>
        <v>0</v>
      </c>
      <c r="AU154" s="320">
        <f t="shared" si="39"/>
        <v>0</v>
      </c>
      <c r="AV154" s="86"/>
      <c r="AW154" s="334"/>
      <c r="AX154" s="334"/>
      <c r="AY154" s="334"/>
      <c r="AZ154" s="334"/>
      <c r="BA154" s="320">
        <f t="shared" si="40"/>
        <v>0</v>
      </c>
      <c r="BB154" s="93"/>
      <c r="BC154" s="94"/>
      <c r="BD154" s="310" t="str">
        <f t="shared" si="41"/>
        <v>正确</v>
      </c>
    </row>
    <row r="155" s="1" customFormat="1" customHeight="1" spans="1:56">
      <c r="A155" s="289">
        <f t="shared" si="33"/>
        <v>151</v>
      </c>
      <c r="B155" s="286"/>
      <c r="C155" s="49"/>
      <c r="D155" s="50"/>
      <c r="E155" s="286"/>
      <c r="F155" s="269">
        <f t="shared" si="34"/>
        <v>31</v>
      </c>
      <c r="G155" s="44"/>
      <c r="H155" s="41"/>
      <c r="I155" s="41"/>
      <c r="J155" s="41"/>
      <c r="K155" s="41"/>
      <c r="L155" s="41"/>
      <c r="M155" s="41"/>
      <c r="N155" s="41"/>
      <c r="O155" s="298"/>
      <c r="P155" s="41"/>
      <c r="Q155" s="41"/>
      <c r="R155" s="41"/>
      <c r="S155" s="311">
        <f t="shared" si="35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36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37"/>
        <v>0</v>
      </c>
      <c r="AT155" s="320">
        <f t="shared" si="38"/>
        <v>0</v>
      </c>
      <c r="AU155" s="320">
        <f t="shared" si="39"/>
        <v>0</v>
      </c>
      <c r="AV155" s="86"/>
      <c r="AW155" s="334"/>
      <c r="AX155" s="334"/>
      <c r="AY155" s="334"/>
      <c r="AZ155" s="334"/>
      <c r="BA155" s="320">
        <f t="shared" si="40"/>
        <v>0</v>
      </c>
      <c r="BB155" s="93"/>
      <c r="BC155" s="94"/>
      <c r="BD155" s="310" t="str">
        <f t="shared" si="41"/>
        <v>正确</v>
      </c>
    </row>
    <row r="156" s="1" customFormat="1" customHeight="1" spans="1:56">
      <c r="A156" s="289">
        <f t="shared" si="33"/>
        <v>152</v>
      </c>
      <c r="B156" s="286"/>
      <c r="C156" s="49"/>
      <c r="D156" s="50"/>
      <c r="E156" s="286"/>
      <c r="F156" s="269">
        <f t="shared" si="34"/>
        <v>31</v>
      </c>
      <c r="G156" s="44"/>
      <c r="H156" s="41"/>
      <c r="I156" s="41"/>
      <c r="J156" s="41"/>
      <c r="K156" s="41"/>
      <c r="L156" s="41"/>
      <c r="M156" s="41"/>
      <c r="N156" s="41"/>
      <c r="O156" s="298"/>
      <c r="P156" s="41"/>
      <c r="Q156" s="41"/>
      <c r="R156" s="41"/>
      <c r="S156" s="311">
        <f t="shared" si="35"/>
        <v>0</v>
      </c>
      <c r="T156" s="74"/>
      <c r="U156" s="313"/>
      <c r="V156" s="71"/>
      <c r="W156" s="72"/>
      <c r="X156" s="72"/>
      <c r="Y156" s="72"/>
      <c r="Z156" s="72"/>
      <c r="AA156" s="72"/>
      <c r="AB156" s="78"/>
      <c r="AC156" s="320">
        <f t="shared" si="36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31">
        <f t="shared" si="37"/>
        <v>0</v>
      </c>
      <c r="AT156" s="320">
        <f t="shared" si="38"/>
        <v>0</v>
      </c>
      <c r="AU156" s="320">
        <f t="shared" si="39"/>
        <v>0</v>
      </c>
      <c r="AV156" s="86"/>
      <c r="AW156" s="334"/>
      <c r="AX156" s="334"/>
      <c r="AY156" s="334"/>
      <c r="AZ156" s="334"/>
      <c r="BA156" s="320">
        <f t="shared" si="40"/>
        <v>0</v>
      </c>
      <c r="BB156" s="93"/>
      <c r="BC156" s="94"/>
      <c r="BD156" s="310" t="str">
        <f t="shared" si="41"/>
        <v>正确</v>
      </c>
    </row>
    <row r="157" s="1" customFormat="1" customHeight="1" spans="1:56">
      <c r="A157" s="289">
        <f t="shared" si="33"/>
        <v>153</v>
      </c>
      <c r="B157" s="286"/>
      <c r="C157" s="49"/>
      <c r="D157" s="50"/>
      <c r="E157" s="286"/>
      <c r="F157" s="269">
        <f t="shared" si="34"/>
        <v>31</v>
      </c>
      <c r="G157" s="44"/>
      <c r="H157" s="41"/>
      <c r="I157" s="41"/>
      <c r="J157" s="41"/>
      <c r="K157" s="41"/>
      <c r="L157" s="41"/>
      <c r="M157" s="41"/>
      <c r="N157" s="41"/>
      <c r="O157" s="298"/>
      <c r="P157" s="41"/>
      <c r="Q157" s="41"/>
      <c r="R157" s="41"/>
      <c r="S157" s="311">
        <f t="shared" si="35"/>
        <v>0</v>
      </c>
      <c r="T157" s="74"/>
      <c r="U157" s="313"/>
      <c r="V157" s="71"/>
      <c r="W157" s="72"/>
      <c r="X157" s="72"/>
      <c r="Y157" s="72"/>
      <c r="Z157" s="72"/>
      <c r="AA157" s="72"/>
      <c r="AB157" s="78"/>
      <c r="AC157" s="320">
        <f t="shared" si="36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331">
        <f t="shared" si="37"/>
        <v>0</v>
      </c>
      <c r="AT157" s="320">
        <f t="shared" si="38"/>
        <v>0</v>
      </c>
      <c r="AU157" s="320">
        <f t="shared" si="39"/>
        <v>0</v>
      </c>
      <c r="AV157" s="86"/>
      <c r="AW157" s="334"/>
      <c r="AX157" s="334"/>
      <c r="AY157" s="334"/>
      <c r="AZ157" s="334"/>
      <c r="BA157" s="320">
        <f t="shared" si="40"/>
        <v>0</v>
      </c>
      <c r="BB157" s="93"/>
      <c r="BC157" s="94"/>
      <c r="BD157" s="310" t="str">
        <f t="shared" si="41"/>
        <v>正确</v>
      </c>
    </row>
    <row r="158" s="1" customFormat="1" customHeight="1" spans="1:56">
      <c r="A158" s="289">
        <f t="shared" si="33"/>
        <v>154</v>
      </c>
      <c r="B158" s="286"/>
      <c r="C158" s="49"/>
      <c r="D158" s="50"/>
      <c r="E158" s="286"/>
      <c r="F158" s="269">
        <f t="shared" si="34"/>
        <v>31</v>
      </c>
      <c r="G158" s="44"/>
      <c r="H158" s="41"/>
      <c r="I158" s="41"/>
      <c r="J158" s="41"/>
      <c r="K158" s="41"/>
      <c r="L158" s="41"/>
      <c r="M158" s="41"/>
      <c r="N158" s="41"/>
      <c r="O158" s="298"/>
      <c r="P158" s="41"/>
      <c r="Q158" s="41"/>
      <c r="R158" s="41"/>
      <c r="S158" s="311">
        <f t="shared" si="35"/>
        <v>0</v>
      </c>
      <c r="T158" s="74"/>
      <c r="U158" s="313"/>
      <c r="V158" s="71"/>
      <c r="W158" s="72"/>
      <c r="X158" s="72"/>
      <c r="Y158" s="72"/>
      <c r="Z158" s="72"/>
      <c r="AA158" s="72"/>
      <c r="AB158" s="78"/>
      <c r="AC158" s="320">
        <f t="shared" si="36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331">
        <f t="shared" si="37"/>
        <v>0</v>
      </c>
      <c r="AT158" s="320">
        <f t="shared" si="38"/>
        <v>0</v>
      </c>
      <c r="AU158" s="320">
        <f t="shared" si="39"/>
        <v>0</v>
      </c>
      <c r="AV158" s="86"/>
      <c r="AW158" s="334"/>
      <c r="AX158" s="334"/>
      <c r="AY158" s="334"/>
      <c r="AZ158" s="334"/>
      <c r="BA158" s="320">
        <f t="shared" si="40"/>
        <v>0</v>
      </c>
      <c r="BB158" s="93"/>
      <c r="BC158" s="94"/>
      <c r="BD158" s="310" t="str">
        <f t="shared" si="41"/>
        <v>正确</v>
      </c>
    </row>
    <row r="159" s="1" customFormat="1" customHeight="1" spans="1:56">
      <c r="A159" s="289">
        <f t="shared" si="33"/>
        <v>155</v>
      </c>
      <c r="B159" s="286"/>
      <c r="C159" s="49"/>
      <c r="D159" s="50"/>
      <c r="E159" s="286"/>
      <c r="F159" s="269">
        <f t="shared" si="34"/>
        <v>31</v>
      </c>
      <c r="G159" s="44"/>
      <c r="H159" s="41"/>
      <c r="I159" s="41"/>
      <c r="J159" s="41"/>
      <c r="K159" s="41"/>
      <c r="L159" s="41"/>
      <c r="M159" s="41"/>
      <c r="N159" s="41"/>
      <c r="O159" s="298"/>
      <c r="P159" s="41"/>
      <c r="Q159" s="41"/>
      <c r="R159" s="41"/>
      <c r="S159" s="311">
        <f t="shared" si="35"/>
        <v>0</v>
      </c>
      <c r="T159" s="74"/>
      <c r="U159" s="313"/>
      <c r="V159" s="71"/>
      <c r="W159" s="72"/>
      <c r="X159" s="72"/>
      <c r="Y159" s="72"/>
      <c r="Z159" s="72"/>
      <c r="AA159" s="72"/>
      <c r="AB159" s="78"/>
      <c r="AC159" s="320">
        <f t="shared" si="36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331">
        <f t="shared" si="37"/>
        <v>0</v>
      </c>
      <c r="AT159" s="320">
        <f t="shared" si="38"/>
        <v>0</v>
      </c>
      <c r="AU159" s="320">
        <f t="shared" si="39"/>
        <v>0</v>
      </c>
      <c r="AV159" s="86"/>
      <c r="AW159" s="334"/>
      <c r="AX159" s="334"/>
      <c r="AY159" s="334"/>
      <c r="AZ159" s="334"/>
      <c r="BA159" s="320">
        <f t="shared" si="40"/>
        <v>0</v>
      </c>
      <c r="BB159" s="93"/>
      <c r="BC159" s="94"/>
      <c r="BD159" s="310" t="str">
        <f t="shared" si="41"/>
        <v>正确</v>
      </c>
    </row>
    <row r="160" s="1" customFormat="1" ht="35" customHeight="1" spans="1:56">
      <c r="A160" s="289">
        <f t="shared" si="33"/>
        <v>156</v>
      </c>
      <c r="B160" s="286"/>
      <c r="C160" s="49"/>
      <c r="D160" s="50"/>
      <c r="E160" s="286"/>
      <c r="F160" s="269">
        <f t="shared" si="34"/>
        <v>31</v>
      </c>
      <c r="G160" s="44"/>
      <c r="H160" s="41"/>
      <c r="I160" s="41"/>
      <c r="J160" s="41"/>
      <c r="K160" s="41"/>
      <c r="L160" s="41"/>
      <c r="M160" s="41"/>
      <c r="N160" s="41"/>
      <c r="O160" s="298"/>
      <c r="P160" s="41"/>
      <c r="Q160" s="41"/>
      <c r="R160" s="41"/>
      <c r="S160" s="311">
        <f t="shared" si="35"/>
        <v>0</v>
      </c>
      <c r="T160" s="74"/>
      <c r="U160" s="313"/>
      <c r="V160" s="71"/>
      <c r="W160" s="72"/>
      <c r="X160" s="72"/>
      <c r="Y160" s="72"/>
      <c r="Z160" s="72"/>
      <c r="AA160" s="72"/>
      <c r="AB160" s="78"/>
      <c r="AC160" s="320">
        <f t="shared" si="36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331">
        <f t="shared" si="37"/>
        <v>0</v>
      </c>
      <c r="AT160" s="320">
        <f t="shared" si="38"/>
        <v>0</v>
      </c>
      <c r="AU160" s="320">
        <f t="shared" si="39"/>
        <v>0</v>
      </c>
      <c r="AV160" s="86"/>
      <c r="AW160" s="334"/>
      <c r="AX160" s="334"/>
      <c r="AY160" s="334"/>
      <c r="AZ160" s="334"/>
      <c r="BA160" s="320">
        <f t="shared" si="40"/>
        <v>0</v>
      </c>
      <c r="BB160" s="93"/>
      <c r="BC160" s="94"/>
      <c r="BD160" s="310" t="str">
        <f t="shared" si="41"/>
        <v>正确</v>
      </c>
    </row>
  </sheetData>
  <sheetProtection algorithmName="SHA-512" hashValue="fHK38GI1KNUZoorOOwj/RnUeaFFAL77li5TXFmkmUCpd7BCs5bGQ5Ai9MF21p8KlAVMeA0uF7v+P2nOaBoQ5bg==" saltValue="u7m3ln/c2Qy57Qlri5xGXg==" spinCount="100000" sheet="1" formatCells="0" formatRows="0" deleteRows="0" autoFilter="0" objects="1"/>
  <mergeCells count="2">
    <mergeCell ref="A1:BB1"/>
    <mergeCell ref="A4:E4"/>
  </mergeCells>
  <conditionalFormatting sqref="B8">
    <cfRule type="duplicateValues" dxfId="0" priority="14"/>
  </conditionalFormatting>
  <conditionalFormatting sqref="C17">
    <cfRule type="duplicateValues" dxfId="0" priority="10"/>
  </conditionalFormatting>
  <conditionalFormatting sqref="C32">
    <cfRule type="duplicateValues" dxfId="0" priority="11"/>
  </conditionalFormatting>
  <conditionalFormatting sqref="B53">
    <cfRule type="duplicateValues" dxfId="0" priority="12"/>
  </conditionalFormatting>
  <conditionalFormatting sqref="C58">
    <cfRule type="duplicateValues" dxfId="0" priority="9"/>
  </conditionalFormatting>
  <conditionalFormatting sqref="B63">
    <cfRule type="duplicateValues" dxfId="0" priority="1"/>
    <cfRule type="duplicateValues" dxfId="0" priority="2"/>
  </conditionalFormatting>
  <conditionalFormatting sqref="B5:B52">
    <cfRule type="duplicateValues" dxfId="0" priority="13"/>
  </conditionalFormatting>
  <conditionalFormatting sqref="B30:B31">
    <cfRule type="duplicateValues" dxfId="0" priority="15"/>
  </conditionalFormatting>
  <conditionalFormatting sqref="B9:B27 B5:B7">
    <cfRule type="duplicateValues" dxfId="0" priority="16"/>
  </conditionalFormatting>
  <conditionalFormatting sqref="B54:B62 B64:B160">
    <cfRule type="duplicateValues" dxfId="0" priority="18"/>
  </conditionalFormatting>
  <conditionalFormatting sqref="C65 C70:C160">
    <cfRule type="duplicateValues" dxfId="0" priority="17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68"/>
  <sheetViews>
    <sheetView tabSelected="1" zoomScale="80" zoomScaleNormal="80" workbookViewId="0">
      <pane xSplit="7" ySplit="4" topLeftCell="AS5" activePane="bottomRight" state="frozen"/>
      <selection/>
      <selection pane="topRight"/>
      <selection pane="bottomLeft"/>
      <selection pane="bottomRight" activeCell="BC16" sqref="BC16"/>
    </sheetView>
  </sheetViews>
  <sheetFormatPr defaultColWidth="12.7583333333333" defaultRowHeight="17.25"/>
  <cols>
    <col min="1" max="1" width="8.5" style="101" customWidth="1"/>
    <col min="2" max="2" width="16.5" style="102" customWidth="1"/>
    <col min="3" max="3" width="11.5" style="102" customWidth="1"/>
    <col min="4" max="4" width="11.125" style="103" customWidth="1"/>
    <col min="5" max="5" width="9.875" style="102" customWidth="1"/>
    <col min="6" max="6" width="9.75833333333333" style="104" customWidth="1"/>
    <col min="7" max="7" width="12.2583333333333" style="105" customWidth="1"/>
    <col min="8" max="8" width="11.2083333333333" style="106" customWidth="1"/>
    <col min="9" max="9" width="10.375" style="106" customWidth="1"/>
    <col min="10" max="10" width="11.875" style="106" customWidth="1"/>
    <col min="11" max="11" width="8.25833333333333" style="106" customWidth="1"/>
    <col min="12" max="12" width="9.75833333333333" style="106" customWidth="1"/>
    <col min="13" max="13" width="9.25833333333333" style="106" customWidth="1"/>
    <col min="14" max="14" width="15.375" style="106" customWidth="1"/>
    <col min="15" max="15" width="8.75833333333333" style="102" customWidth="1"/>
    <col min="16" max="16" width="7.875" style="102" customWidth="1"/>
    <col min="17" max="17" width="8.375" style="102" customWidth="1"/>
    <col min="18" max="18" width="7.875" style="102" customWidth="1"/>
    <col min="19" max="19" width="8.5" style="102" customWidth="1"/>
    <col min="20" max="20" width="39.1166666666667" style="107" customWidth="1"/>
    <col min="21" max="21" width="13.5" style="108" customWidth="1"/>
    <col min="22" max="22" width="11.175" style="102" customWidth="1"/>
    <col min="23" max="28" width="10.125" style="102" customWidth="1"/>
    <col min="29" max="29" width="10.125" style="109" customWidth="1"/>
    <col min="30" max="32" width="10" style="110" customWidth="1"/>
    <col min="33" max="33" width="10.125" style="110" customWidth="1"/>
    <col min="34" max="34" width="11.375" style="110" customWidth="1"/>
    <col min="35" max="35" width="14.5" style="102" customWidth="1"/>
    <col min="36" max="36" width="15" style="110" customWidth="1"/>
    <col min="37" max="37" width="10" style="110" customWidth="1"/>
    <col min="38" max="38" width="9.625" style="110" customWidth="1"/>
    <col min="39" max="39" width="8.875" style="110" customWidth="1"/>
    <col min="40" max="40" width="9.5" style="110" customWidth="1"/>
    <col min="41" max="41" width="9.125" style="110" customWidth="1"/>
    <col min="42" max="42" width="12.125" style="110" customWidth="1"/>
    <col min="43" max="43" width="16" style="110" customWidth="1"/>
    <col min="44" max="44" width="20.2583333333333" style="102" customWidth="1"/>
    <col min="45" max="46" width="13.875" style="110" customWidth="1"/>
    <col min="47" max="47" width="14" style="102" customWidth="1"/>
    <col min="48" max="48" width="16.375" style="102" customWidth="1"/>
    <col min="49" max="49" width="10.375" style="102" customWidth="1"/>
    <col min="50" max="53" width="10.4416666666667" style="110" customWidth="1"/>
    <col min="54" max="54" width="16.2583333333333" style="102" customWidth="1"/>
    <col min="55" max="55" width="12.7583333333333" style="102" customWidth="1"/>
    <col min="56" max="56" width="53.675" style="102" customWidth="1"/>
    <col min="57" max="57" width="15.2916666666667" style="102" customWidth="1"/>
    <col min="58" max="58" width="26.9083333333333" style="12" customWidth="1"/>
    <col min="59" max="59" width="23.3833333333333" style="12" customWidth="1"/>
    <col min="60" max="62" width="12.7583333333333" style="12" customWidth="1"/>
    <col min="63" max="16381" width="12.7583333333333" style="12" hidden="1" customWidth="1"/>
    <col min="16382" max="16384" width="12.7583333333333" style="12"/>
  </cols>
  <sheetData>
    <row r="1" s="1" customFormat="1" ht="38" customHeight="1" spans="1:57">
      <c r="A1" s="111" t="s">
        <v>881</v>
      </c>
      <c r="B1" s="112"/>
      <c r="C1" s="112"/>
      <c r="D1" s="112"/>
      <c r="E1" s="112"/>
      <c r="F1" s="113"/>
      <c r="G1" s="114"/>
      <c r="H1" s="115"/>
      <c r="I1" s="115"/>
      <c r="J1" s="115"/>
      <c r="K1" s="115"/>
      <c r="L1" s="115"/>
      <c r="M1" s="115"/>
      <c r="N1" s="115"/>
      <c r="O1" s="149"/>
      <c r="P1" s="112"/>
      <c r="Q1" s="112"/>
      <c r="R1" s="112"/>
      <c r="S1" s="112"/>
      <c r="T1" s="164"/>
      <c r="U1" s="165"/>
      <c r="V1" s="112"/>
      <c r="W1" s="112"/>
      <c r="X1" s="112"/>
      <c r="Y1" s="112"/>
      <c r="Z1" s="112"/>
      <c r="AA1" s="112"/>
      <c r="AB1" s="112"/>
      <c r="AC1" s="181"/>
      <c r="AD1" s="182"/>
      <c r="AE1" s="182"/>
      <c r="AF1" s="182"/>
      <c r="AG1" s="182"/>
      <c r="AH1" s="182"/>
      <c r="AI1" s="112"/>
      <c r="AJ1" s="182"/>
      <c r="AK1" s="182"/>
      <c r="AL1" s="182"/>
      <c r="AM1" s="182"/>
      <c r="AN1" s="182"/>
      <c r="AO1" s="182"/>
      <c r="AP1" s="182"/>
      <c r="AQ1" s="182"/>
      <c r="AR1" s="149"/>
      <c r="AS1" s="182"/>
      <c r="AT1" s="182"/>
      <c r="AU1" s="112"/>
      <c r="AV1" s="112"/>
      <c r="AW1" s="112"/>
      <c r="AX1" s="182"/>
      <c r="AY1" s="182"/>
      <c r="AZ1" s="182"/>
      <c r="BA1" s="182"/>
      <c r="BB1" s="112"/>
      <c r="BC1" s="201"/>
      <c r="BD1" s="102"/>
      <c r="BE1" s="112"/>
    </row>
    <row r="2" s="95" customFormat="1" ht="33" customHeight="1" spans="1:57">
      <c r="A2" s="116" t="s">
        <v>1</v>
      </c>
      <c r="B2" s="117" t="s">
        <v>2</v>
      </c>
      <c r="C2" s="118">
        <v>45900</v>
      </c>
      <c r="D2" s="119" t="s">
        <v>3</v>
      </c>
      <c r="E2" s="120">
        <v>31</v>
      </c>
      <c r="F2" s="116" t="s">
        <v>1</v>
      </c>
      <c r="G2" s="119" t="s">
        <v>4</v>
      </c>
      <c r="H2" s="119" t="s">
        <v>4</v>
      </c>
      <c r="I2" s="119" t="s">
        <v>4</v>
      </c>
      <c r="J2" s="119" t="s">
        <v>4</v>
      </c>
      <c r="K2" s="119" t="s">
        <v>4</v>
      </c>
      <c r="L2" s="119" t="s">
        <v>4</v>
      </c>
      <c r="M2" s="119" t="s">
        <v>4</v>
      </c>
      <c r="N2" s="119" t="s">
        <v>4</v>
      </c>
      <c r="O2" s="150" t="s">
        <v>4</v>
      </c>
      <c r="P2" s="151" t="s">
        <v>4</v>
      </c>
      <c r="Q2" s="151" t="s">
        <v>4</v>
      </c>
      <c r="R2" s="151" t="s">
        <v>4</v>
      </c>
      <c r="S2" s="166" t="s">
        <v>1</v>
      </c>
      <c r="T2" s="151" t="s">
        <v>5</v>
      </c>
      <c r="U2" s="167" t="s">
        <v>6</v>
      </c>
      <c r="V2" s="151" t="s">
        <v>7</v>
      </c>
      <c r="W2" s="151" t="s">
        <v>7</v>
      </c>
      <c r="X2" s="151" t="s">
        <v>7</v>
      </c>
      <c r="Y2" s="151" t="s">
        <v>7</v>
      </c>
      <c r="Z2" s="151" t="s">
        <v>7</v>
      </c>
      <c r="AA2" s="151" t="s">
        <v>7</v>
      </c>
      <c r="AB2" s="151" t="s">
        <v>7</v>
      </c>
      <c r="AC2" s="183" t="s">
        <v>8</v>
      </c>
      <c r="AD2" s="184" t="s">
        <v>7</v>
      </c>
      <c r="AE2" s="184" t="s">
        <v>7</v>
      </c>
      <c r="AF2" s="184" t="s">
        <v>7</v>
      </c>
      <c r="AG2" s="184" t="s">
        <v>7</v>
      </c>
      <c r="AH2" s="184" t="s">
        <v>7</v>
      </c>
      <c r="AI2" s="191" t="s">
        <v>7</v>
      </c>
      <c r="AJ2" s="184" t="s">
        <v>7</v>
      </c>
      <c r="AK2" s="184" t="s">
        <v>7</v>
      </c>
      <c r="AL2" s="184" t="s">
        <v>7</v>
      </c>
      <c r="AM2" s="184" t="s">
        <v>7</v>
      </c>
      <c r="AN2" s="184" t="s">
        <v>7</v>
      </c>
      <c r="AO2" s="184" t="s">
        <v>7</v>
      </c>
      <c r="AP2" s="184" t="s">
        <v>7</v>
      </c>
      <c r="AQ2" s="184" t="s">
        <v>9</v>
      </c>
      <c r="AR2" s="150" t="s">
        <v>9</v>
      </c>
      <c r="AS2" s="183"/>
      <c r="AT2" s="183" t="s">
        <v>10</v>
      </c>
      <c r="AU2" s="166" t="s">
        <v>10</v>
      </c>
      <c r="AV2" s="166" t="s">
        <v>11</v>
      </c>
      <c r="AW2" s="151" t="s">
        <v>12</v>
      </c>
      <c r="AX2" s="184" t="s">
        <v>12</v>
      </c>
      <c r="AY2" s="184" t="s">
        <v>12</v>
      </c>
      <c r="AZ2" s="184" t="s">
        <v>13</v>
      </c>
      <c r="BA2" s="184" t="s">
        <v>13</v>
      </c>
      <c r="BB2" s="166" t="s">
        <v>14</v>
      </c>
      <c r="BC2" s="151"/>
      <c r="BD2" s="191"/>
      <c r="BE2" s="166" t="s">
        <v>15</v>
      </c>
    </row>
    <row r="3" s="96" customFormat="1" ht="62" customHeight="1" spans="1:57">
      <c r="A3" s="121" t="s">
        <v>16</v>
      </c>
      <c r="B3" s="122" t="s">
        <v>17</v>
      </c>
      <c r="C3" s="122" t="s">
        <v>18</v>
      </c>
      <c r="D3" s="123" t="s">
        <v>19</v>
      </c>
      <c r="E3" s="122" t="s">
        <v>20</v>
      </c>
      <c r="F3" s="124" t="s">
        <v>21</v>
      </c>
      <c r="G3" s="125" t="s">
        <v>22</v>
      </c>
      <c r="H3" s="126" t="s">
        <v>23</v>
      </c>
      <c r="I3" s="125" t="s">
        <v>24</v>
      </c>
      <c r="J3" s="152" t="s">
        <v>25</v>
      </c>
      <c r="K3" s="125" t="s">
        <v>26</v>
      </c>
      <c r="L3" s="125" t="s">
        <v>27</v>
      </c>
      <c r="M3" s="125" t="s">
        <v>28</v>
      </c>
      <c r="N3" s="125" t="s">
        <v>29</v>
      </c>
      <c r="O3" s="153" t="s">
        <v>30</v>
      </c>
      <c r="P3" s="154" t="s">
        <v>31</v>
      </c>
      <c r="Q3" s="154" t="s">
        <v>32</v>
      </c>
      <c r="R3" s="154" t="s">
        <v>33</v>
      </c>
      <c r="S3" s="168" t="s">
        <v>34</v>
      </c>
      <c r="T3" s="169"/>
      <c r="U3" s="170" t="s">
        <v>35</v>
      </c>
      <c r="V3" s="171" t="s">
        <v>36</v>
      </c>
      <c r="W3" s="171" t="s">
        <v>37</v>
      </c>
      <c r="X3" s="171" t="s">
        <v>38</v>
      </c>
      <c r="Y3" s="171" t="s">
        <v>39</v>
      </c>
      <c r="Z3" s="171" t="s">
        <v>40</v>
      </c>
      <c r="AA3" s="171" t="s">
        <v>41</v>
      </c>
      <c r="AB3" s="171" t="s">
        <v>42</v>
      </c>
      <c r="AC3" s="185" t="s">
        <v>43</v>
      </c>
      <c r="AD3" s="186" t="s">
        <v>44</v>
      </c>
      <c r="AE3" s="186" t="s">
        <v>45</v>
      </c>
      <c r="AF3" s="186" t="s">
        <v>46</v>
      </c>
      <c r="AG3" s="186" t="s">
        <v>47</v>
      </c>
      <c r="AH3" s="186" t="s">
        <v>48</v>
      </c>
      <c r="AI3" s="192" t="s">
        <v>49</v>
      </c>
      <c r="AJ3" s="186" t="s">
        <v>50</v>
      </c>
      <c r="AK3" s="193" t="s">
        <v>51</v>
      </c>
      <c r="AL3" s="193" t="s">
        <v>52</v>
      </c>
      <c r="AM3" s="193" t="s">
        <v>53</v>
      </c>
      <c r="AN3" s="193" t="s">
        <v>54</v>
      </c>
      <c r="AO3" s="193" t="s">
        <v>55</v>
      </c>
      <c r="AP3" s="193" t="s">
        <v>56</v>
      </c>
      <c r="AQ3" s="195" t="s">
        <v>57</v>
      </c>
      <c r="AR3" s="196" t="s">
        <v>58</v>
      </c>
      <c r="AS3" s="197"/>
      <c r="AT3" s="197" t="s">
        <v>59</v>
      </c>
      <c r="AU3" s="198" t="s">
        <v>60</v>
      </c>
      <c r="AV3" s="198" t="s">
        <v>61</v>
      </c>
      <c r="AW3" s="202" t="s">
        <v>62</v>
      </c>
      <c r="AX3" s="203" t="s">
        <v>63</v>
      </c>
      <c r="AY3" s="203" t="s">
        <v>64</v>
      </c>
      <c r="AZ3" s="204" t="s">
        <v>65</v>
      </c>
      <c r="BA3" s="204" t="s">
        <v>66</v>
      </c>
      <c r="BB3" s="198" t="s">
        <v>67</v>
      </c>
      <c r="BC3" s="205" t="s">
        <v>68</v>
      </c>
      <c r="BD3" s="205" t="s">
        <v>69</v>
      </c>
      <c r="BE3" s="198" t="s">
        <v>70</v>
      </c>
    </row>
    <row r="4" s="97" customFormat="1" ht="33" customHeight="1" spans="1:57">
      <c r="A4" s="127" t="s">
        <v>71</v>
      </c>
      <c r="B4" s="128"/>
      <c r="C4" s="128"/>
      <c r="D4" s="128"/>
      <c r="E4" s="128"/>
      <c r="F4" s="129"/>
      <c r="G4" s="130"/>
      <c r="H4" s="131"/>
      <c r="I4" s="155"/>
      <c r="J4" s="155"/>
      <c r="K4" s="155"/>
      <c r="L4" s="155"/>
      <c r="M4" s="155"/>
      <c r="N4" s="155"/>
      <c r="O4" s="156"/>
      <c r="P4" s="156"/>
      <c r="Q4" s="156"/>
      <c r="R4" s="156"/>
      <c r="S4" s="156"/>
      <c r="T4" s="172"/>
      <c r="U4" s="173"/>
      <c r="V4" s="128">
        <f t="shared" ref="V4:AR4" si="0">SUBTOTAL(9,V5:V168)</f>
        <v>165351.612903226</v>
      </c>
      <c r="W4" s="128">
        <f t="shared" si="0"/>
        <v>36600</v>
      </c>
      <c r="X4" s="128">
        <f t="shared" si="0"/>
        <v>29900</v>
      </c>
      <c r="Y4" s="128">
        <f t="shared" si="0"/>
        <v>26800</v>
      </c>
      <c r="Z4" s="128">
        <f t="shared" si="0"/>
        <v>22000</v>
      </c>
      <c r="AA4" s="128">
        <f t="shared" si="0"/>
        <v>14600</v>
      </c>
      <c r="AB4" s="128">
        <f t="shared" si="0"/>
        <v>14500</v>
      </c>
      <c r="AC4" s="187">
        <f t="shared" si="0"/>
        <v>0</v>
      </c>
      <c r="AD4" s="187">
        <f t="shared" si="0"/>
        <v>0</v>
      </c>
      <c r="AE4" s="187">
        <f t="shared" si="0"/>
        <v>0</v>
      </c>
      <c r="AF4" s="187">
        <f t="shared" si="0"/>
        <v>0</v>
      </c>
      <c r="AG4" s="187">
        <f t="shared" si="0"/>
        <v>0</v>
      </c>
      <c r="AH4" s="187">
        <f t="shared" si="0"/>
        <v>0</v>
      </c>
      <c r="AI4" s="128">
        <f t="shared" si="0"/>
        <v>16752.8061290323</v>
      </c>
      <c r="AJ4" s="187">
        <f t="shared" si="0"/>
        <v>0</v>
      </c>
      <c r="AK4" s="187">
        <f t="shared" si="0"/>
        <v>0</v>
      </c>
      <c r="AL4" s="187">
        <f t="shared" si="0"/>
        <v>0</v>
      </c>
      <c r="AM4" s="187">
        <f t="shared" si="0"/>
        <v>0</v>
      </c>
      <c r="AN4" s="187">
        <f t="shared" si="0"/>
        <v>0</v>
      </c>
      <c r="AO4" s="187">
        <f t="shared" si="0"/>
        <v>0</v>
      </c>
      <c r="AP4" s="187">
        <f t="shared" si="0"/>
        <v>0</v>
      </c>
      <c r="AQ4" s="187">
        <f t="shared" si="0"/>
        <v>550</v>
      </c>
      <c r="AR4" s="199">
        <f t="shared" si="0"/>
        <v>31323.3870967742</v>
      </c>
      <c r="AS4" s="187"/>
      <c r="AT4" s="187">
        <f t="shared" ref="AT4:BB4" si="1">SUBTOTAL(9,AT5:AT168)</f>
        <v>0</v>
      </c>
      <c r="AU4" s="128">
        <f t="shared" si="1"/>
        <v>7625.8064516129</v>
      </c>
      <c r="AV4" s="128">
        <f t="shared" si="1"/>
        <v>287005.26</v>
      </c>
      <c r="AW4" s="128">
        <f t="shared" si="1"/>
        <v>6986.2</v>
      </c>
      <c r="AX4" s="187">
        <f t="shared" si="1"/>
        <v>0</v>
      </c>
      <c r="AY4" s="187">
        <f t="shared" si="1"/>
        <v>0</v>
      </c>
      <c r="AZ4" s="187">
        <f t="shared" si="1"/>
        <v>0</v>
      </c>
      <c r="BA4" s="187">
        <f t="shared" si="1"/>
        <v>0</v>
      </c>
      <c r="BB4" s="128">
        <f t="shared" si="1"/>
        <v>280019.06</v>
      </c>
      <c r="BC4" s="128"/>
      <c r="BD4" s="128"/>
      <c r="BE4" s="128"/>
    </row>
    <row r="5" s="98" customFormat="1" ht="32" customHeight="1" spans="1:57">
      <c r="A5" s="132">
        <f t="shared" ref="A5:A68" si="2">ROW()-4</f>
        <v>1</v>
      </c>
      <c r="B5" s="133" t="s">
        <v>882</v>
      </c>
      <c r="C5" s="134" t="s">
        <v>190</v>
      </c>
      <c r="D5" s="135">
        <v>45593</v>
      </c>
      <c r="E5" s="136" t="s">
        <v>78</v>
      </c>
      <c r="F5" s="137">
        <f t="shared" ref="F5:F68" si="3">IF($C$2-D5+1&lt;$E$2,$C$2-D5+1,$E$2)</f>
        <v>31</v>
      </c>
      <c r="G5" s="138" t="s">
        <v>79</v>
      </c>
      <c r="H5" s="139"/>
      <c r="I5" s="139"/>
      <c r="J5" s="139"/>
      <c r="K5" s="139"/>
      <c r="L5" s="139"/>
      <c r="M5" s="139"/>
      <c r="N5" s="139"/>
      <c r="O5" s="157">
        <v>8.5</v>
      </c>
      <c r="P5" s="158"/>
      <c r="Q5" s="158"/>
      <c r="R5" s="158"/>
      <c r="S5" s="174">
        <f t="shared" ref="S5:S68" si="4">P5+Q5-R5</f>
        <v>0</v>
      </c>
      <c r="T5" s="175" t="s">
        <v>717</v>
      </c>
      <c r="U5" s="176">
        <v>2100</v>
      </c>
      <c r="V5" s="177">
        <v>1000</v>
      </c>
      <c r="W5" s="177">
        <v>300</v>
      </c>
      <c r="X5" s="177">
        <v>200</v>
      </c>
      <c r="Y5" s="177">
        <v>200</v>
      </c>
      <c r="Z5" s="177">
        <v>200</v>
      </c>
      <c r="AA5" s="177">
        <v>100</v>
      </c>
      <c r="AB5" s="177">
        <v>100</v>
      </c>
      <c r="AC5" s="188">
        <f t="shared" ref="AC5:AC68" si="5">IF(G5="是",30,0)</f>
        <v>0</v>
      </c>
      <c r="AD5" s="189"/>
      <c r="AE5" s="189"/>
      <c r="AF5" s="189"/>
      <c r="AG5" s="189"/>
      <c r="AH5" s="189"/>
      <c r="AI5" s="194"/>
      <c r="AJ5" s="189"/>
      <c r="AK5" s="189"/>
      <c r="AL5" s="189"/>
      <c r="AM5" s="189"/>
      <c r="AN5" s="189"/>
      <c r="AO5" s="189"/>
      <c r="AP5" s="189"/>
      <c r="AQ5" s="189"/>
      <c r="AR5" s="194">
        <f t="shared" ref="AR5:AR16" si="6">U5/31*O5*0.5</f>
        <v>287.903225806452</v>
      </c>
      <c r="AS5" s="200"/>
      <c r="AT5" s="200">
        <f t="shared" ref="AT5:AT68" si="7">IFERROR(U5/$E$2*2*H5+I5*2,0)</f>
        <v>0</v>
      </c>
      <c r="AU5" s="156">
        <f t="shared" ref="AU5:AU68" si="8">IFERROR(U5/$E$2*(J5+K5*0.2+L5+M5*0.5),0)</f>
        <v>0</v>
      </c>
      <c r="AV5" s="156">
        <f t="shared" ref="AV5:AV68" si="9">ROUND(SUM(V5:AP5)-SUM(AQ5:AU5),2)</f>
        <v>1812.1</v>
      </c>
      <c r="AW5" s="206">
        <f>VLOOKUP(B5,'[7]2025.08'!$B:$Q,16,0)</f>
        <v>537.4</v>
      </c>
      <c r="AX5" s="190"/>
      <c r="AY5" s="190"/>
      <c r="AZ5" s="190"/>
      <c r="BA5" s="190"/>
      <c r="BB5" s="156">
        <f t="shared" ref="BB5:BB68" si="10">ROUND(AV5-SUM(AW5:BA5),2)</f>
        <v>1274.7</v>
      </c>
      <c r="BC5" s="207"/>
      <c r="BD5" s="194"/>
      <c r="BE5" s="128" t="str">
        <f t="shared" ref="BE5:BE68" si="11">IF(U5-SUM(V5:AB5)=0,"正确","错误")</f>
        <v>正确</v>
      </c>
    </row>
    <row r="6" s="98" customFormat="1" ht="37" customHeight="1" spans="1:57">
      <c r="A6" s="132">
        <f t="shared" si="2"/>
        <v>2</v>
      </c>
      <c r="B6" s="133" t="s">
        <v>883</v>
      </c>
      <c r="C6" s="134" t="s">
        <v>699</v>
      </c>
      <c r="D6" s="140">
        <v>45594</v>
      </c>
      <c r="E6" s="136" t="s">
        <v>78</v>
      </c>
      <c r="F6" s="141">
        <f t="shared" si="3"/>
        <v>31</v>
      </c>
      <c r="G6" s="138" t="s">
        <v>79</v>
      </c>
      <c r="H6" s="139"/>
      <c r="I6" s="139"/>
      <c r="J6" s="139"/>
      <c r="K6" s="139"/>
      <c r="L6" s="139"/>
      <c r="M6" s="139"/>
      <c r="N6" s="139"/>
      <c r="O6" s="159"/>
      <c r="P6" s="158"/>
      <c r="Q6" s="158"/>
      <c r="R6" s="158"/>
      <c r="S6" s="174">
        <f t="shared" si="4"/>
        <v>0</v>
      </c>
      <c r="T6" s="175"/>
      <c r="U6" s="176">
        <v>1700</v>
      </c>
      <c r="V6" s="177">
        <v>1000</v>
      </c>
      <c r="W6" s="177">
        <v>200</v>
      </c>
      <c r="X6" s="177">
        <v>100</v>
      </c>
      <c r="Y6" s="177">
        <v>100</v>
      </c>
      <c r="Z6" s="177">
        <v>100</v>
      </c>
      <c r="AA6" s="177">
        <v>100</v>
      </c>
      <c r="AB6" s="177">
        <v>100</v>
      </c>
      <c r="AC6" s="188">
        <f t="shared" si="5"/>
        <v>0</v>
      </c>
      <c r="AD6" s="189"/>
      <c r="AE6" s="189"/>
      <c r="AF6" s="189"/>
      <c r="AG6" s="189"/>
      <c r="AH6" s="189"/>
      <c r="AI6" s="194"/>
      <c r="AJ6" s="189"/>
      <c r="AK6" s="189"/>
      <c r="AL6" s="189"/>
      <c r="AM6" s="189"/>
      <c r="AN6" s="189"/>
      <c r="AO6" s="189"/>
      <c r="AP6" s="189"/>
      <c r="AQ6" s="189"/>
      <c r="AR6" s="194"/>
      <c r="AS6" s="200"/>
      <c r="AT6" s="200">
        <f t="shared" si="7"/>
        <v>0</v>
      </c>
      <c r="AU6" s="156">
        <f t="shared" si="8"/>
        <v>0</v>
      </c>
      <c r="AV6" s="156">
        <f t="shared" si="9"/>
        <v>1700</v>
      </c>
      <c r="AW6" s="206">
        <f>VLOOKUP(B6,'[7]2025.08'!$B:$Q,16,0)</f>
        <v>537.4</v>
      </c>
      <c r="AX6" s="190"/>
      <c r="AY6" s="190"/>
      <c r="AZ6" s="190"/>
      <c r="BA6" s="190"/>
      <c r="BB6" s="156">
        <f t="shared" si="10"/>
        <v>1162.6</v>
      </c>
      <c r="BC6" s="207"/>
      <c r="BD6" s="194"/>
      <c r="BE6" s="128" t="str">
        <f t="shared" si="11"/>
        <v>正确</v>
      </c>
    </row>
    <row r="7" s="98" customFormat="1" ht="33" customHeight="1" spans="1:57">
      <c r="A7" s="132">
        <f t="shared" si="2"/>
        <v>3</v>
      </c>
      <c r="B7" s="133" t="s">
        <v>884</v>
      </c>
      <c r="C7" s="134" t="s">
        <v>190</v>
      </c>
      <c r="D7" s="135">
        <v>45597</v>
      </c>
      <c r="E7" s="136" t="s">
        <v>78</v>
      </c>
      <c r="F7" s="141">
        <f t="shared" si="3"/>
        <v>31</v>
      </c>
      <c r="G7" s="138" t="s">
        <v>79</v>
      </c>
      <c r="H7" s="139"/>
      <c r="I7" s="139"/>
      <c r="J7" s="139"/>
      <c r="K7" s="139"/>
      <c r="L7" s="139"/>
      <c r="M7" s="139"/>
      <c r="N7" s="139"/>
      <c r="O7" s="160">
        <v>8</v>
      </c>
      <c r="P7" s="158"/>
      <c r="Q7" s="158"/>
      <c r="R7" s="158"/>
      <c r="S7" s="174">
        <f t="shared" si="4"/>
        <v>0</v>
      </c>
      <c r="T7" s="175" t="s">
        <v>737</v>
      </c>
      <c r="U7" s="176">
        <v>2100</v>
      </c>
      <c r="V7" s="177">
        <v>1000</v>
      </c>
      <c r="W7" s="177">
        <v>300</v>
      </c>
      <c r="X7" s="177">
        <v>200</v>
      </c>
      <c r="Y7" s="177">
        <v>200</v>
      </c>
      <c r="Z7" s="177">
        <v>200</v>
      </c>
      <c r="AA7" s="177">
        <v>100</v>
      </c>
      <c r="AB7" s="177">
        <v>100</v>
      </c>
      <c r="AC7" s="188">
        <f t="shared" si="5"/>
        <v>0</v>
      </c>
      <c r="AD7" s="189"/>
      <c r="AE7" s="189"/>
      <c r="AF7" s="189"/>
      <c r="AG7" s="189"/>
      <c r="AH7" s="189"/>
      <c r="AI7" s="194"/>
      <c r="AJ7" s="189"/>
      <c r="AK7" s="189"/>
      <c r="AL7" s="189"/>
      <c r="AM7" s="189"/>
      <c r="AN7" s="189"/>
      <c r="AO7" s="189"/>
      <c r="AP7" s="189"/>
      <c r="AQ7" s="189"/>
      <c r="AR7" s="194">
        <f t="shared" si="6"/>
        <v>270.967741935484</v>
      </c>
      <c r="AS7" s="200"/>
      <c r="AT7" s="200">
        <f t="shared" si="7"/>
        <v>0</v>
      </c>
      <c r="AU7" s="156">
        <f t="shared" si="8"/>
        <v>0</v>
      </c>
      <c r="AV7" s="156">
        <f t="shared" si="9"/>
        <v>1829.03</v>
      </c>
      <c r="AW7" s="206">
        <f>VLOOKUP(B7,'[7]2025.08'!$B:$Q,16,0)</f>
        <v>537.4</v>
      </c>
      <c r="AX7" s="190"/>
      <c r="AY7" s="190"/>
      <c r="AZ7" s="190"/>
      <c r="BA7" s="190"/>
      <c r="BB7" s="156">
        <f t="shared" si="10"/>
        <v>1291.63</v>
      </c>
      <c r="BC7" s="207"/>
      <c r="BD7" s="194"/>
      <c r="BE7" s="128" t="str">
        <f t="shared" si="11"/>
        <v>正确</v>
      </c>
    </row>
    <row r="8" s="98" customFormat="1" ht="38" customHeight="1" spans="1:57">
      <c r="A8" s="132">
        <f t="shared" si="2"/>
        <v>4</v>
      </c>
      <c r="B8" s="133" t="s">
        <v>885</v>
      </c>
      <c r="C8" s="134" t="s">
        <v>190</v>
      </c>
      <c r="D8" s="135">
        <v>45596</v>
      </c>
      <c r="E8" s="136" t="s">
        <v>78</v>
      </c>
      <c r="F8" s="141">
        <f t="shared" si="3"/>
        <v>31</v>
      </c>
      <c r="G8" s="138" t="s">
        <v>79</v>
      </c>
      <c r="H8" s="139"/>
      <c r="I8" s="139"/>
      <c r="J8" s="139"/>
      <c r="K8" s="139"/>
      <c r="L8" s="139"/>
      <c r="M8" s="139"/>
      <c r="N8" s="139"/>
      <c r="O8" s="160">
        <v>8.5</v>
      </c>
      <c r="P8" s="158"/>
      <c r="Q8" s="158"/>
      <c r="R8" s="158"/>
      <c r="S8" s="174">
        <f t="shared" si="4"/>
        <v>0</v>
      </c>
      <c r="T8" s="175" t="s">
        <v>717</v>
      </c>
      <c r="U8" s="176">
        <v>2100</v>
      </c>
      <c r="V8" s="177">
        <v>1000</v>
      </c>
      <c r="W8" s="177">
        <v>300</v>
      </c>
      <c r="X8" s="177">
        <v>200</v>
      </c>
      <c r="Y8" s="177">
        <v>200</v>
      </c>
      <c r="Z8" s="177">
        <v>200</v>
      </c>
      <c r="AA8" s="177">
        <v>100</v>
      </c>
      <c r="AB8" s="177">
        <v>100</v>
      </c>
      <c r="AC8" s="188">
        <f t="shared" si="5"/>
        <v>0</v>
      </c>
      <c r="AD8" s="189"/>
      <c r="AE8" s="189"/>
      <c r="AF8" s="189"/>
      <c r="AG8" s="189"/>
      <c r="AH8" s="189"/>
      <c r="AI8" s="194"/>
      <c r="AJ8" s="189"/>
      <c r="AK8" s="189"/>
      <c r="AL8" s="189"/>
      <c r="AM8" s="189"/>
      <c r="AN8" s="189"/>
      <c r="AO8" s="189"/>
      <c r="AP8" s="189"/>
      <c r="AQ8" s="189"/>
      <c r="AR8" s="194">
        <f t="shared" si="6"/>
        <v>287.903225806452</v>
      </c>
      <c r="AS8" s="200"/>
      <c r="AT8" s="200">
        <f t="shared" si="7"/>
        <v>0</v>
      </c>
      <c r="AU8" s="156">
        <f t="shared" si="8"/>
        <v>0</v>
      </c>
      <c r="AV8" s="156">
        <f t="shared" si="9"/>
        <v>1812.1</v>
      </c>
      <c r="AW8" s="206">
        <f>VLOOKUP(B8,'[7]2025.08'!$B:$Q,16,0)</f>
        <v>537.4</v>
      </c>
      <c r="AX8" s="190"/>
      <c r="AY8" s="190"/>
      <c r="AZ8" s="190"/>
      <c r="BA8" s="190"/>
      <c r="BB8" s="156">
        <f t="shared" si="10"/>
        <v>1274.7</v>
      </c>
      <c r="BC8" s="207"/>
      <c r="BD8" s="194"/>
      <c r="BE8" s="128" t="str">
        <f t="shared" si="11"/>
        <v>正确</v>
      </c>
    </row>
    <row r="9" s="98" customFormat="1" ht="33" customHeight="1" spans="1:57">
      <c r="A9" s="132">
        <f t="shared" si="2"/>
        <v>5</v>
      </c>
      <c r="B9" s="133" t="s">
        <v>886</v>
      </c>
      <c r="C9" s="134" t="s">
        <v>190</v>
      </c>
      <c r="D9" s="140">
        <v>45597</v>
      </c>
      <c r="E9" s="136" t="s">
        <v>78</v>
      </c>
      <c r="F9" s="141">
        <f t="shared" si="3"/>
        <v>31</v>
      </c>
      <c r="G9" s="138" t="s">
        <v>79</v>
      </c>
      <c r="H9" s="139"/>
      <c r="I9" s="139"/>
      <c r="J9" s="139"/>
      <c r="K9" s="106"/>
      <c r="L9" s="139"/>
      <c r="M9" s="139"/>
      <c r="N9" s="139"/>
      <c r="O9" s="160">
        <v>11</v>
      </c>
      <c r="P9" s="158"/>
      <c r="Q9" s="158"/>
      <c r="R9" s="158"/>
      <c r="S9" s="174">
        <f t="shared" si="4"/>
        <v>0</v>
      </c>
      <c r="T9" s="175" t="s">
        <v>887</v>
      </c>
      <c r="U9" s="176">
        <v>2100</v>
      </c>
      <c r="V9" s="177">
        <v>1000</v>
      </c>
      <c r="W9" s="177">
        <v>300</v>
      </c>
      <c r="X9" s="177">
        <v>200</v>
      </c>
      <c r="Y9" s="177">
        <v>200</v>
      </c>
      <c r="Z9" s="177">
        <v>200</v>
      </c>
      <c r="AA9" s="177">
        <v>100</v>
      </c>
      <c r="AB9" s="177">
        <v>100</v>
      </c>
      <c r="AC9" s="188">
        <f t="shared" si="5"/>
        <v>0</v>
      </c>
      <c r="AD9" s="189"/>
      <c r="AE9" s="189"/>
      <c r="AF9" s="189"/>
      <c r="AG9" s="189"/>
      <c r="AH9" s="189"/>
      <c r="AI9" s="194"/>
      <c r="AJ9" s="189"/>
      <c r="AK9" s="189"/>
      <c r="AL9" s="189"/>
      <c r="AM9" s="189"/>
      <c r="AN9" s="189"/>
      <c r="AO9" s="189"/>
      <c r="AP9" s="189"/>
      <c r="AQ9" s="189"/>
      <c r="AR9" s="194">
        <f t="shared" si="6"/>
        <v>372.58064516129</v>
      </c>
      <c r="AS9" s="200"/>
      <c r="AT9" s="200">
        <f t="shared" si="7"/>
        <v>0</v>
      </c>
      <c r="AU9" s="156">
        <f t="shared" si="8"/>
        <v>0</v>
      </c>
      <c r="AV9" s="156">
        <f t="shared" si="9"/>
        <v>1727.42</v>
      </c>
      <c r="AW9" s="206">
        <f>VLOOKUP(B9,'[7]2025.08'!$B:$Q,16,0)</f>
        <v>537.4</v>
      </c>
      <c r="AX9" s="190"/>
      <c r="AY9" s="190"/>
      <c r="AZ9" s="190"/>
      <c r="BA9" s="190"/>
      <c r="BB9" s="156">
        <f t="shared" si="10"/>
        <v>1190.02</v>
      </c>
      <c r="BC9" s="207"/>
      <c r="BD9" s="194"/>
      <c r="BE9" s="128" t="str">
        <f t="shared" si="11"/>
        <v>正确</v>
      </c>
    </row>
    <row r="10" s="98" customFormat="1" ht="36" customHeight="1" spans="1:57">
      <c r="A10" s="132">
        <f t="shared" si="2"/>
        <v>6</v>
      </c>
      <c r="B10" s="133" t="s">
        <v>888</v>
      </c>
      <c r="C10" s="134" t="s">
        <v>190</v>
      </c>
      <c r="D10" s="140">
        <v>45606</v>
      </c>
      <c r="E10" s="136" t="s">
        <v>78</v>
      </c>
      <c r="F10" s="141">
        <f t="shared" si="3"/>
        <v>31</v>
      </c>
      <c r="G10" s="138" t="s">
        <v>79</v>
      </c>
      <c r="H10" s="139"/>
      <c r="I10" s="139"/>
      <c r="J10" s="139"/>
      <c r="K10" s="139"/>
      <c r="L10" s="139"/>
      <c r="M10" s="139"/>
      <c r="N10" s="139"/>
      <c r="O10" s="161">
        <v>8</v>
      </c>
      <c r="P10" s="158"/>
      <c r="Q10" s="158"/>
      <c r="R10" s="158"/>
      <c r="S10" s="174">
        <f t="shared" si="4"/>
        <v>0</v>
      </c>
      <c r="T10" s="175" t="s">
        <v>737</v>
      </c>
      <c r="U10" s="176">
        <v>2100</v>
      </c>
      <c r="V10" s="177">
        <v>1000</v>
      </c>
      <c r="W10" s="177">
        <v>300</v>
      </c>
      <c r="X10" s="177">
        <v>200</v>
      </c>
      <c r="Y10" s="177">
        <v>200</v>
      </c>
      <c r="Z10" s="177">
        <v>200</v>
      </c>
      <c r="AA10" s="177">
        <v>100</v>
      </c>
      <c r="AB10" s="177">
        <v>100</v>
      </c>
      <c r="AC10" s="188">
        <f t="shared" si="5"/>
        <v>0</v>
      </c>
      <c r="AD10" s="189"/>
      <c r="AE10" s="189"/>
      <c r="AF10" s="189"/>
      <c r="AG10" s="189"/>
      <c r="AH10" s="189"/>
      <c r="AI10" s="194"/>
      <c r="AJ10" s="189"/>
      <c r="AK10" s="189"/>
      <c r="AL10" s="189"/>
      <c r="AM10" s="189"/>
      <c r="AN10" s="189"/>
      <c r="AO10" s="189"/>
      <c r="AP10" s="189"/>
      <c r="AQ10" s="189"/>
      <c r="AR10" s="194">
        <f t="shared" si="6"/>
        <v>270.967741935484</v>
      </c>
      <c r="AS10" s="200"/>
      <c r="AT10" s="200">
        <f t="shared" si="7"/>
        <v>0</v>
      </c>
      <c r="AU10" s="156">
        <f t="shared" si="8"/>
        <v>0</v>
      </c>
      <c r="AV10" s="156">
        <f t="shared" si="9"/>
        <v>1829.03</v>
      </c>
      <c r="AW10" s="206">
        <f>VLOOKUP(B10,'[7]2025.08'!$B:$Q,16,0)</f>
        <v>537.4</v>
      </c>
      <c r="AX10" s="190"/>
      <c r="AY10" s="190"/>
      <c r="AZ10" s="190"/>
      <c r="BA10" s="190"/>
      <c r="BB10" s="156">
        <f t="shared" si="10"/>
        <v>1291.63</v>
      </c>
      <c r="BC10" s="207"/>
      <c r="BD10" s="194"/>
      <c r="BE10" s="128" t="str">
        <f t="shared" si="11"/>
        <v>正确</v>
      </c>
    </row>
    <row r="11" s="98" customFormat="1" ht="33" customHeight="1" spans="1:57">
      <c r="A11" s="132">
        <f t="shared" si="2"/>
        <v>7</v>
      </c>
      <c r="B11" s="133" t="s">
        <v>889</v>
      </c>
      <c r="C11" s="134" t="s">
        <v>190</v>
      </c>
      <c r="D11" s="135">
        <v>45624</v>
      </c>
      <c r="E11" s="136" t="s">
        <v>78</v>
      </c>
      <c r="F11" s="141">
        <f t="shared" si="3"/>
        <v>31</v>
      </c>
      <c r="G11" s="138" t="s">
        <v>79</v>
      </c>
      <c r="H11" s="139"/>
      <c r="I11" s="139"/>
      <c r="J11" s="139"/>
      <c r="K11" s="139"/>
      <c r="L11" s="139"/>
      <c r="M11" s="139"/>
      <c r="N11" s="139"/>
      <c r="O11" s="157">
        <v>10.5</v>
      </c>
      <c r="P11" s="158"/>
      <c r="Q11" s="158"/>
      <c r="R11" s="158"/>
      <c r="S11" s="174">
        <f t="shared" si="4"/>
        <v>0</v>
      </c>
      <c r="T11" s="175" t="s">
        <v>890</v>
      </c>
      <c r="U11" s="176">
        <v>2100</v>
      </c>
      <c r="V11" s="177">
        <v>1000</v>
      </c>
      <c r="W11" s="177">
        <v>300</v>
      </c>
      <c r="X11" s="177">
        <v>200</v>
      </c>
      <c r="Y11" s="177">
        <v>200</v>
      </c>
      <c r="Z11" s="177">
        <v>200</v>
      </c>
      <c r="AA11" s="177">
        <v>100</v>
      </c>
      <c r="AB11" s="177">
        <v>100</v>
      </c>
      <c r="AC11" s="188">
        <f t="shared" si="5"/>
        <v>0</v>
      </c>
      <c r="AD11" s="189"/>
      <c r="AE11" s="189"/>
      <c r="AF11" s="189"/>
      <c r="AG11" s="189"/>
      <c r="AH11" s="189"/>
      <c r="AI11" s="194"/>
      <c r="AJ11" s="189"/>
      <c r="AK11" s="189"/>
      <c r="AL11" s="189"/>
      <c r="AM11" s="189"/>
      <c r="AN11" s="189"/>
      <c r="AO11" s="189"/>
      <c r="AP11" s="189"/>
      <c r="AQ11" s="189"/>
      <c r="AR11" s="194">
        <f t="shared" si="6"/>
        <v>355.645161290323</v>
      </c>
      <c r="AS11" s="200"/>
      <c r="AT11" s="200">
        <f t="shared" si="7"/>
        <v>0</v>
      </c>
      <c r="AU11" s="156">
        <f t="shared" si="8"/>
        <v>0</v>
      </c>
      <c r="AV11" s="156">
        <f t="shared" si="9"/>
        <v>1744.35</v>
      </c>
      <c r="AW11" s="206">
        <f>VLOOKUP(B11,'[7]2025.08'!$B:$Q,16,0)</f>
        <v>537.4</v>
      </c>
      <c r="AX11" s="190"/>
      <c r="AY11" s="190"/>
      <c r="AZ11" s="190"/>
      <c r="BA11" s="190"/>
      <c r="BB11" s="156">
        <f t="shared" si="10"/>
        <v>1206.95</v>
      </c>
      <c r="BC11" s="207"/>
      <c r="BD11" s="194"/>
      <c r="BE11" s="128" t="str">
        <f t="shared" si="11"/>
        <v>正确</v>
      </c>
    </row>
    <row r="12" s="98" customFormat="1" ht="30" customHeight="1" spans="1:57">
      <c r="A12" s="132">
        <f t="shared" si="2"/>
        <v>8</v>
      </c>
      <c r="B12" s="133" t="s">
        <v>891</v>
      </c>
      <c r="C12" s="134" t="s">
        <v>190</v>
      </c>
      <c r="D12" s="140">
        <v>45602</v>
      </c>
      <c r="E12" s="136" t="s">
        <v>78</v>
      </c>
      <c r="F12" s="141">
        <f t="shared" si="3"/>
        <v>31</v>
      </c>
      <c r="G12" s="138" t="s">
        <v>79</v>
      </c>
      <c r="H12" s="139"/>
      <c r="I12" s="139"/>
      <c r="J12" s="139"/>
      <c r="K12" s="139"/>
      <c r="L12" s="139"/>
      <c r="M12" s="139"/>
      <c r="N12" s="139"/>
      <c r="O12" s="157">
        <v>8</v>
      </c>
      <c r="P12" s="158"/>
      <c r="Q12" s="158"/>
      <c r="R12" s="158"/>
      <c r="S12" s="174">
        <f t="shared" si="4"/>
        <v>0</v>
      </c>
      <c r="T12" s="175" t="s">
        <v>737</v>
      </c>
      <c r="U12" s="176">
        <v>2100</v>
      </c>
      <c r="V12" s="177">
        <v>1000</v>
      </c>
      <c r="W12" s="177">
        <v>300</v>
      </c>
      <c r="X12" s="177">
        <v>200</v>
      </c>
      <c r="Y12" s="177">
        <v>200</v>
      </c>
      <c r="Z12" s="177">
        <v>200</v>
      </c>
      <c r="AA12" s="177">
        <v>100</v>
      </c>
      <c r="AB12" s="177">
        <v>100</v>
      </c>
      <c r="AC12" s="188">
        <f t="shared" si="5"/>
        <v>0</v>
      </c>
      <c r="AD12" s="189"/>
      <c r="AE12" s="189"/>
      <c r="AF12" s="189"/>
      <c r="AG12" s="189"/>
      <c r="AH12" s="189"/>
      <c r="AI12" s="194"/>
      <c r="AJ12" s="189"/>
      <c r="AK12" s="189"/>
      <c r="AL12" s="189"/>
      <c r="AM12" s="189"/>
      <c r="AN12" s="189"/>
      <c r="AO12" s="189"/>
      <c r="AP12" s="189"/>
      <c r="AQ12" s="189"/>
      <c r="AR12" s="194">
        <f t="shared" si="6"/>
        <v>270.967741935484</v>
      </c>
      <c r="AS12" s="200"/>
      <c r="AT12" s="200">
        <f t="shared" si="7"/>
        <v>0</v>
      </c>
      <c r="AU12" s="156">
        <f t="shared" si="8"/>
        <v>0</v>
      </c>
      <c r="AV12" s="156">
        <f t="shared" si="9"/>
        <v>1829.03</v>
      </c>
      <c r="AW12" s="206">
        <f>VLOOKUP(B12,'[7]2025.08'!$B:$Q,16,0)</f>
        <v>537.4</v>
      </c>
      <c r="AX12" s="190"/>
      <c r="AY12" s="190"/>
      <c r="AZ12" s="190"/>
      <c r="BA12" s="190"/>
      <c r="BB12" s="156">
        <f t="shared" si="10"/>
        <v>1291.63</v>
      </c>
      <c r="BC12" s="207"/>
      <c r="BD12" s="194"/>
      <c r="BE12" s="128" t="str">
        <f t="shared" si="11"/>
        <v>正确</v>
      </c>
    </row>
    <row r="13" s="98" customFormat="1" ht="36" customHeight="1" spans="1:57">
      <c r="A13" s="132">
        <f t="shared" si="2"/>
        <v>9</v>
      </c>
      <c r="B13" s="133" t="s">
        <v>892</v>
      </c>
      <c r="C13" s="134" t="s">
        <v>190</v>
      </c>
      <c r="D13" s="135">
        <v>45644</v>
      </c>
      <c r="E13" s="136" t="s">
        <v>78</v>
      </c>
      <c r="F13" s="141">
        <f t="shared" si="3"/>
        <v>31</v>
      </c>
      <c r="G13" s="138" t="s">
        <v>79</v>
      </c>
      <c r="H13" s="139"/>
      <c r="I13" s="139"/>
      <c r="J13" s="139"/>
      <c r="K13" s="139"/>
      <c r="L13" s="139"/>
      <c r="M13" s="139"/>
      <c r="N13" s="139"/>
      <c r="O13" s="157">
        <v>13</v>
      </c>
      <c r="P13" s="158"/>
      <c r="Q13" s="158"/>
      <c r="R13" s="158"/>
      <c r="S13" s="174">
        <f t="shared" si="4"/>
        <v>0</v>
      </c>
      <c r="T13" s="175" t="s">
        <v>893</v>
      </c>
      <c r="U13" s="176">
        <v>2100</v>
      </c>
      <c r="V13" s="177">
        <v>1000</v>
      </c>
      <c r="W13" s="177">
        <v>300</v>
      </c>
      <c r="X13" s="177">
        <v>200</v>
      </c>
      <c r="Y13" s="177">
        <v>200</v>
      </c>
      <c r="Z13" s="177">
        <v>200</v>
      </c>
      <c r="AA13" s="177">
        <v>100</v>
      </c>
      <c r="AB13" s="177">
        <v>100</v>
      </c>
      <c r="AC13" s="188">
        <f t="shared" si="5"/>
        <v>0</v>
      </c>
      <c r="AD13" s="189"/>
      <c r="AE13" s="189"/>
      <c r="AF13" s="189"/>
      <c r="AG13" s="189"/>
      <c r="AH13" s="189"/>
      <c r="AI13" s="194"/>
      <c r="AJ13" s="189"/>
      <c r="AK13" s="189"/>
      <c r="AL13" s="189"/>
      <c r="AM13" s="189"/>
      <c r="AN13" s="189"/>
      <c r="AO13" s="189"/>
      <c r="AP13" s="189"/>
      <c r="AQ13" s="189"/>
      <c r="AR13" s="194">
        <f t="shared" si="6"/>
        <v>440.322580645161</v>
      </c>
      <c r="AS13" s="200"/>
      <c r="AT13" s="200">
        <f t="shared" si="7"/>
        <v>0</v>
      </c>
      <c r="AU13" s="156">
        <f t="shared" si="8"/>
        <v>0</v>
      </c>
      <c r="AV13" s="156">
        <f t="shared" si="9"/>
        <v>1659.68</v>
      </c>
      <c r="AW13" s="206">
        <f>VLOOKUP(B13,'[7]2025.08'!$B:$Q,16,0)</f>
        <v>537.4</v>
      </c>
      <c r="AX13" s="190"/>
      <c r="AY13" s="190"/>
      <c r="AZ13" s="190"/>
      <c r="BA13" s="190"/>
      <c r="BB13" s="156">
        <f t="shared" si="10"/>
        <v>1122.28</v>
      </c>
      <c r="BC13" s="207"/>
      <c r="BD13" s="194"/>
      <c r="BE13" s="128" t="str">
        <f t="shared" si="11"/>
        <v>正确</v>
      </c>
    </row>
    <row r="14" s="98" customFormat="1" ht="36" customHeight="1" spans="1:57">
      <c r="A14" s="132">
        <f t="shared" si="2"/>
        <v>10</v>
      </c>
      <c r="B14" s="133" t="s">
        <v>894</v>
      </c>
      <c r="C14" s="134" t="s">
        <v>190</v>
      </c>
      <c r="D14" s="135">
        <v>45674</v>
      </c>
      <c r="E14" s="136" t="s">
        <v>78</v>
      </c>
      <c r="F14" s="141">
        <f t="shared" si="3"/>
        <v>31</v>
      </c>
      <c r="G14" s="138" t="s">
        <v>79</v>
      </c>
      <c r="H14" s="139"/>
      <c r="I14" s="139"/>
      <c r="J14" s="139"/>
      <c r="K14" s="139"/>
      <c r="L14" s="139"/>
      <c r="M14" s="139"/>
      <c r="N14" s="139"/>
      <c r="O14" s="157">
        <v>9</v>
      </c>
      <c r="P14" s="158"/>
      <c r="Q14" s="158"/>
      <c r="R14" s="158"/>
      <c r="S14" s="178">
        <f t="shared" si="4"/>
        <v>0</v>
      </c>
      <c r="T14" s="175" t="s">
        <v>825</v>
      </c>
      <c r="U14" s="176">
        <v>2100</v>
      </c>
      <c r="V14" s="177">
        <v>1000</v>
      </c>
      <c r="W14" s="177">
        <v>300</v>
      </c>
      <c r="X14" s="177">
        <v>200</v>
      </c>
      <c r="Y14" s="177">
        <v>200</v>
      </c>
      <c r="Z14" s="177">
        <v>200</v>
      </c>
      <c r="AA14" s="177">
        <v>100</v>
      </c>
      <c r="AB14" s="177">
        <v>100</v>
      </c>
      <c r="AC14" s="188">
        <f t="shared" si="5"/>
        <v>0</v>
      </c>
      <c r="AD14" s="189"/>
      <c r="AE14" s="189"/>
      <c r="AF14" s="189"/>
      <c r="AG14" s="189"/>
      <c r="AH14" s="189"/>
      <c r="AI14" s="194"/>
      <c r="AJ14" s="189"/>
      <c r="AK14" s="189"/>
      <c r="AL14" s="189"/>
      <c r="AM14" s="189"/>
      <c r="AN14" s="189"/>
      <c r="AO14" s="189"/>
      <c r="AP14" s="189"/>
      <c r="AQ14" s="189"/>
      <c r="AR14" s="194">
        <f t="shared" si="6"/>
        <v>304.838709677419</v>
      </c>
      <c r="AS14" s="200"/>
      <c r="AT14" s="200">
        <f t="shared" si="7"/>
        <v>0</v>
      </c>
      <c r="AU14" s="156">
        <f t="shared" si="8"/>
        <v>0</v>
      </c>
      <c r="AV14" s="156">
        <f t="shared" si="9"/>
        <v>1795.16</v>
      </c>
      <c r="AW14" s="206">
        <f>VLOOKUP(B14,'[7]2025.08'!$B:$Q,16,0)</f>
        <v>537.4</v>
      </c>
      <c r="AX14" s="190"/>
      <c r="AY14" s="190"/>
      <c r="AZ14" s="190"/>
      <c r="BA14" s="190"/>
      <c r="BB14" s="156">
        <f t="shared" si="10"/>
        <v>1257.76</v>
      </c>
      <c r="BC14" s="207"/>
      <c r="BD14" s="194"/>
      <c r="BE14" s="128" t="str">
        <f t="shared" si="11"/>
        <v>正确</v>
      </c>
    </row>
    <row r="15" s="98" customFormat="1" ht="70" customHeight="1" spans="1:57">
      <c r="A15" s="132">
        <f t="shared" si="2"/>
        <v>11</v>
      </c>
      <c r="B15" s="133" t="s">
        <v>895</v>
      </c>
      <c r="C15" s="134" t="s">
        <v>190</v>
      </c>
      <c r="D15" s="135">
        <v>45671</v>
      </c>
      <c r="E15" s="136" t="s">
        <v>78</v>
      </c>
      <c r="F15" s="141">
        <f t="shared" si="3"/>
        <v>31</v>
      </c>
      <c r="G15" s="138" t="s">
        <v>79</v>
      </c>
      <c r="H15" s="139"/>
      <c r="I15" s="139"/>
      <c r="J15" s="139"/>
      <c r="K15" s="139"/>
      <c r="L15" s="139"/>
      <c r="M15" s="139"/>
      <c r="N15" s="139"/>
      <c r="O15" s="157">
        <v>12</v>
      </c>
      <c r="P15" s="158"/>
      <c r="Q15" s="158"/>
      <c r="R15" s="158"/>
      <c r="S15" s="178">
        <f t="shared" si="4"/>
        <v>0</v>
      </c>
      <c r="T15" s="175" t="s">
        <v>896</v>
      </c>
      <c r="U15" s="176">
        <v>2100</v>
      </c>
      <c r="V15" s="177">
        <v>1000</v>
      </c>
      <c r="W15" s="177">
        <v>300</v>
      </c>
      <c r="X15" s="177">
        <v>200</v>
      </c>
      <c r="Y15" s="177">
        <v>200</v>
      </c>
      <c r="Z15" s="177">
        <v>200</v>
      </c>
      <c r="AA15" s="177">
        <v>100</v>
      </c>
      <c r="AB15" s="177">
        <v>100</v>
      </c>
      <c r="AC15" s="188">
        <f t="shared" si="5"/>
        <v>0</v>
      </c>
      <c r="AD15" s="189"/>
      <c r="AE15" s="189"/>
      <c r="AF15" s="189"/>
      <c r="AG15" s="189"/>
      <c r="AH15" s="189"/>
      <c r="AI15" s="194">
        <f>(150+480+50)/31*14</f>
        <v>307.096774193548</v>
      </c>
      <c r="AJ15" s="189"/>
      <c r="AK15" s="189"/>
      <c r="AL15" s="189"/>
      <c r="AM15" s="189"/>
      <c r="AN15" s="189"/>
      <c r="AO15" s="189"/>
      <c r="AP15" s="189"/>
      <c r="AQ15" s="189"/>
      <c r="AR15" s="194">
        <f t="shared" si="6"/>
        <v>406.451612903226</v>
      </c>
      <c r="AS15" s="200"/>
      <c r="AT15" s="200">
        <f t="shared" si="7"/>
        <v>0</v>
      </c>
      <c r="AU15" s="156">
        <f t="shared" si="8"/>
        <v>0</v>
      </c>
      <c r="AV15" s="156">
        <f t="shared" si="9"/>
        <v>2000.65</v>
      </c>
      <c r="AW15" s="206">
        <f>VLOOKUP(B15,'[7]2025.08'!$B:$Q,16,0)</f>
        <v>537.4</v>
      </c>
      <c r="AX15" s="190"/>
      <c r="AY15" s="190"/>
      <c r="AZ15" s="190"/>
      <c r="BA15" s="190"/>
      <c r="BB15" s="156">
        <f t="shared" si="10"/>
        <v>1463.25</v>
      </c>
      <c r="BC15" s="207"/>
      <c r="BD15" s="194" t="s">
        <v>897</v>
      </c>
      <c r="BE15" s="128" t="str">
        <f t="shared" si="11"/>
        <v>正确</v>
      </c>
    </row>
    <row r="16" s="99" customFormat="1" ht="45" customHeight="1" spans="1:57">
      <c r="A16" s="132">
        <f t="shared" si="2"/>
        <v>12</v>
      </c>
      <c r="B16" s="142" t="s">
        <v>898</v>
      </c>
      <c r="C16" s="134" t="s">
        <v>899</v>
      </c>
      <c r="D16" s="140">
        <v>45658</v>
      </c>
      <c r="E16" s="143" t="s">
        <v>78</v>
      </c>
      <c r="F16" s="141">
        <f t="shared" si="3"/>
        <v>31</v>
      </c>
      <c r="G16" s="138" t="s">
        <v>79</v>
      </c>
      <c r="H16" s="144"/>
      <c r="I16" s="144"/>
      <c r="J16" s="144"/>
      <c r="K16" s="144"/>
      <c r="L16" s="144"/>
      <c r="M16" s="144"/>
      <c r="N16" s="144"/>
      <c r="O16" s="157">
        <v>12</v>
      </c>
      <c r="P16" s="162"/>
      <c r="Q16" s="162"/>
      <c r="R16" s="162"/>
      <c r="S16" s="174">
        <f t="shared" si="4"/>
        <v>0</v>
      </c>
      <c r="T16" s="175" t="s">
        <v>697</v>
      </c>
      <c r="U16" s="176">
        <v>2100</v>
      </c>
      <c r="V16" s="177">
        <v>1000</v>
      </c>
      <c r="W16" s="177">
        <v>300</v>
      </c>
      <c r="X16" s="177">
        <v>200</v>
      </c>
      <c r="Y16" s="177">
        <v>200</v>
      </c>
      <c r="Z16" s="177">
        <v>200</v>
      </c>
      <c r="AA16" s="177">
        <v>100</v>
      </c>
      <c r="AB16" s="177">
        <v>100</v>
      </c>
      <c r="AC16" s="188">
        <f t="shared" si="5"/>
        <v>0</v>
      </c>
      <c r="AD16" s="190"/>
      <c r="AE16" s="190"/>
      <c r="AF16" s="190"/>
      <c r="AG16" s="190"/>
      <c r="AH16" s="190"/>
      <c r="AI16" s="194">
        <f>200/31*18+1700+200</f>
        <v>2016.12903225806</v>
      </c>
      <c r="AJ16" s="190"/>
      <c r="AK16" s="190"/>
      <c r="AL16" s="190"/>
      <c r="AM16" s="190"/>
      <c r="AN16" s="190"/>
      <c r="AO16" s="190"/>
      <c r="AP16" s="190"/>
      <c r="AQ16" s="190"/>
      <c r="AR16" s="194">
        <f t="shared" si="6"/>
        <v>406.451612903226</v>
      </c>
      <c r="AS16" s="200"/>
      <c r="AT16" s="200">
        <f t="shared" si="7"/>
        <v>0</v>
      </c>
      <c r="AU16" s="156">
        <f t="shared" si="8"/>
        <v>0</v>
      </c>
      <c r="AV16" s="156">
        <f t="shared" si="9"/>
        <v>3709.68</v>
      </c>
      <c r="AW16" s="206">
        <f>VLOOKUP(B16,'[7]2025.08'!$B:$Q,16,0)</f>
        <v>537.4</v>
      </c>
      <c r="AX16" s="190"/>
      <c r="AY16" s="190"/>
      <c r="AZ16" s="190"/>
      <c r="BA16" s="190"/>
      <c r="BB16" s="156">
        <f t="shared" si="10"/>
        <v>3172.28</v>
      </c>
      <c r="BC16" s="208"/>
      <c r="BD16" s="194" t="s">
        <v>900</v>
      </c>
      <c r="BE16" s="199" t="str">
        <f t="shared" si="11"/>
        <v>正确</v>
      </c>
    </row>
    <row r="17" s="98" customFormat="1" ht="34" customHeight="1" spans="1:57">
      <c r="A17" s="132">
        <f t="shared" si="2"/>
        <v>13</v>
      </c>
      <c r="B17" s="145" t="s">
        <v>901</v>
      </c>
      <c r="C17" s="134" t="s">
        <v>190</v>
      </c>
      <c r="D17" s="135">
        <v>45727</v>
      </c>
      <c r="E17" s="145" t="s">
        <v>265</v>
      </c>
      <c r="F17" s="141">
        <f t="shared" si="3"/>
        <v>31</v>
      </c>
      <c r="G17" s="138" t="s">
        <v>79</v>
      </c>
      <c r="H17" s="139"/>
      <c r="I17" s="139"/>
      <c r="J17" s="139">
        <v>31</v>
      </c>
      <c r="K17" s="139"/>
      <c r="L17" s="139"/>
      <c r="M17" s="139"/>
      <c r="N17" s="139"/>
      <c r="O17" s="163"/>
      <c r="P17" s="158"/>
      <c r="Q17" s="158"/>
      <c r="R17" s="158"/>
      <c r="S17" s="174">
        <f t="shared" si="4"/>
        <v>0</v>
      </c>
      <c r="T17" s="179" t="s">
        <v>902</v>
      </c>
      <c r="U17" s="176">
        <v>2100</v>
      </c>
      <c r="V17" s="177">
        <v>1200</v>
      </c>
      <c r="W17" s="177">
        <v>200</v>
      </c>
      <c r="X17" s="177">
        <v>200</v>
      </c>
      <c r="Y17" s="177">
        <v>100</v>
      </c>
      <c r="Z17" s="177">
        <v>200</v>
      </c>
      <c r="AA17" s="177">
        <v>100</v>
      </c>
      <c r="AB17" s="177">
        <v>100</v>
      </c>
      <c r="AC17" s="188">
        <f t="shared" si="5"/>
        <v>0</v>
      </c>
      <c r="AD17" s="189"/>
      <c r="AE17" s="189"/>
      <c r="AF17" s="189"/>
      <c r="AG17" s="189"/>
      <c r="AH17" s="189"/>
      <c r="AI17" s="194">
        <v>537.4</v>
      </c>
      <c r="AJ17" s="189"/>
      <c r="AK17" s="189"/>
      <c r="AL17" s="189"/>
      <c r="AM17" s="189"/>
      <c r="AN17" s="189"/>
      <c r="AO17" s="189"/>
      <c r="AP17" s="189"/>
      <c r="AQ17" s="189"/>
      <c r="AR17" s="194"/>
      <c r="AS17" s="200"/>
      <c r="AT17" s="200">
        <f t="shared" si="7"/>
        <v>0</v>
      </c>
      <c r="AU17" s="156">
        <f t="shared" si="8"/>
        <v>2100</v>
      </c>
      <c r="AV17" s="156">
        <f t="shared" si="9"/>
        <v>537.4</v>
      </c>
      <c r="AW17" s="206">
        <f>VLOOKUP(B17,'[7]2025.08'!$B:$Q,16,0)</f>
        <v>537.4</v>
      </c>
      <c r="AX17" s="190"/>
      <c r="AY17" s="190"/>
      <c r="AZ17" s="190"/>
      <c r="BA17" s="190"/>
      <c r="BB17" s="156">
        <f t="shared" si="10"/>
        <v>0</v>
      </c>
      <c r="BC17" s="207"/>
      <c r="BD17" s="209" t="s">
        <v>903</v>
      </c>
      <c r="BE17" s="128" t="str">
        <f t="shared" si="11"/>
        <v>正确</v>
      </c>
    </row>
    <row r="18" s="98" customFormat="1" ht="35" customHeight="1" spans="1:57">
      <c r="A18" s="132">
        <f t="shared" si="2"/>
        <v>14</v>
      </c>
      <c r="B18" s="146" t="s">
        <v>904</v>
      </c>
      <c r="C18" s="134" t="s">
        <v>190</v>
      </c>
      <c r="D18" s="135">
        <v>45627</v>
      </c>
      <c r="E18" s="134" t="s">
        <v>78</v>
      </c>
      <c r="F18" s="141">
        <f t="shared" si="3"/>
        <v>31</v>
      </c>
      <c r="G18" s="138" t="s">
        <v>79</v>
      </c>
      <c r="H18" s="139"/>
      <c r="I18" s="139"/>
      <c r="J18" s="139"/>
      <c r="K18" s="139"/>
      <c r="L18" s="139"/>
      <c r="M18" s="139"/>
      <c r="N18" s="139"/>
      <c r="O18" s="163">
        <v>10</v>
      </c>
      <c r="P18" s="158"/>
      <c r="Q18" s="158"/>
      <c r="R18" s="158"/>
      <c r="S18" s="174">
        <f t="shared" si="4"/>
        <v>0</v>
      </c>
      <c r="T18" s="69" t="s">
        <v>905</v>
      </c>
      <c r="U18" s="176">
        <v>2300</v>
      </c>
      <c r="V18" s="177">
        <v>1200</v>
      </c>
      <c r="W18" s="177">
        <v>300</v>
      </c>
      <c r="X18" s="177">
        <v>200</v>
      </c>
      <c r="Y18" s="177">
        <v>200</v>
      </c>
      <c r="Z18" s="177">
        <v>200</v>
      </c>
      <c r="AA18" s="177">
        <v>100</v>
      </c>
      <c r="AB18" s="177">
        <v>100</v>
      </c>
      <c r="AC18" s="188">
        <f t="shared" si="5"/>
        <v>0</v>
      </c>
      <c r="AD18" s="189"/>
      <c r="AE18" s="189"/>
      <c r="AF18" s="189"/>
      <c r="AG18" s="189"/>
      <c r="AH18" s="189"/>
      <c r="AI18" s="194"/>
      <c r="AJ18" s="189"/>
      <c r="AK18" s="189"/>
      <c r="AL18" s="189"/>
      <c r="AM18" s="189"/>
      <c r="AN18" s="189"/>
      <c r="AO18" s="189"/>
      <c r="AP18" s="189"/>
      <c r="AQ18" s="189"/>
      <c r="AR18" s="194">
        <f t="shared" ref="AR18:AR20" si="12">U18/31*O18*0.5</f>
        <v>370.967741935484</v>
      </c>
      <c r="AS18" s="200"/>
      <c r="AT18" s="200">
        <f t="shared" si="7"/>
        <v>0</v>
      </c>
      <c r="AU18" s="156">
        <f t="shared" si="8"/>
        <v>0</v>
      </c>
      <c r="AV18" s="156">
        <f t="shared" si="9"/>
        <v>1929.03</v>
      </c>
      <c r="AW18" s="206"/>
      <c r="AX18" s="190"/>
      <c r="AY18" s="190"/>
      <c r="AZ18" s="190"/>
      <c r="BA18" s="190"/>
      <c r="BB18" s="156">
        <f t="shared" si="10"/>
        <v>1929.03</v>
      </c>
      <c r="BC18" s="207"/>
      <c r="BD18" s="194"/>
      <c r="BE18" s="128" t="str">
        <f t="shared" si="11"/>
        <v>正确</v>
      </c>
    </row>
    <row r="19" s="99" customFormat="1" ht="35" customHeight="1" spans="1:57">
      <c r="A19" s="132">
        <f t="shared" si="2"/>
        <v>15</v>
      </c>
      <c r="B19" s="134" t="s">
        <v>906</v>
      </c>
      <c r="C19" s="134" t="s">
        <v>190</v>
      </c>
      <c r="D19" s="140">
        <v>45702</v>
      </c>
      <c r="E19" s="147" t="s">
        <v>78</v>
      </c>
      <c r="F19" s="141">
        <f t="shared" si="3"/>
        <v>31</v>
      </c>
      <c r="G19" s="138" t="s">
        <v>79</v>
      </c>
      <c r="H19" s="144"/>
      <c r="I19" s="144"/>
      <c r="J19" s="144"/>
      <c r="K19" s="144"/>
      <c r="L19" s="144"/>
      <c r="M19" s="144"/>
      <c r="N19" s="144"/>
      <c r="O19" s="157">
        <v>13</v>
      </c>
      <c r="P19" s="162"/>
      <c r="Q19" s="162"/>
      <c r="R19" s="162"/>
      <c r="S19" s="174">
        <f t="shared" si="4"/>
        <v>0</v>
      </c>
      <c r="T19" s="175" t="s">
        <v>907</v>
      </c>
      <c r="U19" s="176">
        <v>2400</v>
      </c>
      <c r="V19" s="177">
        <v>1200</v>
      </c>
      <c r="W19" s="177">
        <v>300</v>
      </c>
      <c r="X19" s="177">
        <v>300</v>
      </c>
      <c r="Y19" s="177">
        <v>200</v>
      </c>
      <c r="Z19" s="177">
        <v>200</v>
      </c>
      <c r="AA19" s="177">
        <v>100</v>
      </c>
      <c r="AB19" s="177">
        <v>100</v>
      </c>
      <c r="AC19" s="188">
        <f t="shared" si="5"/>
        <v>0</v>
      </c>
      <c r="AD19" s="190"/>
      <c r="AE19" s="190"/>
      <c r="AF19" s="190"/>
      <c r="AG19" s="190"/>
      <c r="AH19" s="190"/>
      <c r="AI19" s="194">
        <f>(80*14+50)/31*14</f>
        <v>528.387096774194</v>
      </c>
      <c r="AJ19" s="190"/>
      <c r="AK19" s="190"/>
      <c r="AL19" s="190"/>
      <c r="AM19" s="190"/>
      <c r="AN19" s="190"/>
      <c r="AO19" s="190"/>
      <c r="AP19" s="190"/>
      <c r="AQ19" s="190"/>
      <c r="AR19" s="194">
        <f t="shared" si="12"/>
        <v>503.225806451613</v>
      </c>
      <c r="AS19" s="200"/>
      <c r="AT19" s="200">
        <f t="shared" si="7"/>
        <v>0</v>
      </c>
      <c r="AU19" s="156">
        <f t="shared" si="8"/>
        <v>0</v>
      </c>
      <c r="AV19" s="156">
        <f t="shared" si="9"/>
        <v>2425.16</v>
      </c>
      <c r="AW19" s="206"/>
      <c r="AX19" s="190"/>
      <c r="AY19" s="190"/>
      <c r="AZ19" s="190"/>
      <c r="BA19" s="190"/>
      <c r="BB19" s="156">
        <f t="shared" si="10"/>
        <v>2425.16</v>
      </c>
      <c r="BC19" s="208"/>
      <c r="BD19" s="194" t="s">
        <v>908</v>
      </c>
      <c r="BE19" s="128" t="str">
        <f t="shared" si="11"/>
        <v>正确</v>
      </c>
    </row>
    <row r="20" s="99" customFormat="1" ht="35" customHeight="1" spans="1:57">
      <c r="A20" s="132">
        <f t="shared" si="2"/>
        <v>16</v>
      </c>
      <c r="B20" s="134" t="s">
        <v>909</v>
      </c>
      <c r="C20" s="134" t="s">
        <v>190</v>
      </c>
      <c r="D20" s="140">
        <v>45703</v>
      </c>
      <c r="E20" s="147" t="s">
        <v>78</v>
      </c>
      <c r="F20" s="141">
        <f t="shared" si="3"/>
        <v>31</v>
      </c>
      <c r="G20" s="138" t="s">
        <v>79</v>
      </c>
      <c r="H20" s="144"/>
      <c r="I20" s="144"/>
      <c r="J20" s="144"/>
      <c r="K20" s="144"/>
      <c r="L20" s="144"/>
      <c r="M20" s="144"/>
      <c r="N20" s="144"/>
      <c r="O20" s="157">
        <v>12</v>
      </c>
      <c r="P20" s="162"/>
      <c r="Q20" s="162"/>
      <c r="R20" s="162"/>
      <c r="S20" s="174">
        <f t="shared" si="4"/>
        <v>0</v>
      </c>
      <c r="T20" s="175" t="s">
        <v>910</v>
      </c>
      <c r="U20" s="176">
        <v>2400</v>
      </c>
      <c r="V20" s="177">
        <v>1200</v>
      </c>
      <c r="W20" s="177">
        <v>300</v>
      </c>
      <c r="X20" s="177">
        <v>300</v>
      </c>
      <c r="Y20" s="177">
        <v>200</v>
      </c>
      <c r="Z20" s="177">
        <v>200</v>
      </c>
      <c r="AA20" s="177">
        <v>100</v>
      </c>
      <c r="AB20" s="177">
        <v>100</v>
      </c>
      <c r="AC20" s="188">
        <f t="shared" si="5"/>
        <v>0</v>
      </c>
      <c r="AD20" s="190"/>
      <c r="AE20" s="190"/>
      <c r="AF20" s="190"/>
      <c r="AG20" s="190"/>
      <c r="AH20" s="190"/>
      <c r="AI20" s="194">
        <f>(150+80*5+50*2)/31*14</f>
        <v>293.548387096774</v>
      </c>
      <c r="AJ20" s="190"/>
      <c r="AK20" s="190"/>
      <c r="AL20" s="190"/>
      <c r="AM20" s="190"/>
      <c r="AN20" s="190"/>
      <c r="AO20" s="190"/>
      <c r="AP20" s="190"/>
      <c r="AQ20" s="190"/>
      <c r="AR20" s="194">
        <f t="shared" si="12"/>
        <v>464.516129032258</v>
      </c>
      <c r="AS20" s="200"/>
      <c r="AT20" s="200">
        <f t="shared" si="7"/>
        <v>0</v>
      </c>
      <c r="AU20" s="156">
        <f t="shared" si="8"/>
        <v>0</v>
      </c>
      <c r="AV20" s="156">
        <f t="shared" si="9"/>
        <v>2229.03</v>
      </c>
      <c r="AW20" s="206"/>
      <c r="AX20" s="190"/>
      <c r="AY20" s="190"/>
      <c r="AZ20" s="190"/>
      <c r="BA20" s="190"/>
      <c r="BB20" s="156">
        <f t="shared" si="10"/>
        <v>2229.03</v>
      </c>
      <c r="BC20" s="208"/>
      <c r="BD20" s="194" t="s">
        <v>911</v>
      </c>
      <c r="BE20" s="128" t="str">
        <f t="shared" si="11"/>
        <v>正确</v>
      </c>
    </row>
    <row r="21" s="98" customFormat="1" ht="33" customHeight="1" spans="1:57">
      <c r="A21" s="132">
        <f t="shared" si="2"/>
        <v>17</v>
      </c>
      <c r="B21" s="146" t="s">
        <v>912</v>
      </c>
      <c r="C21" s="134" t="s">
        <v>913</v>
      </c>
      <c r="D21" s="135">
        <v>45596</v>
      </c>
      <c r="E21" s="134" t="s">
        <v>78</v>
      </c>
      <c r="F21" s="141">
        <f t="shared" si="3"/>
        <v>31</v>
      </c>
      <c r="G21" s="138" t="s">
        <v>79</v>
      </c>
      <c r="H21" s="139"/>
      <c r="I21" s="139"/>
      <c r="J21" s="139"/>
      <c r="K21" s="139"/>
      <c r="L21" s="139"/>
      <c r="M21" s="139"/>
      <c r="N21" s="139"/>
      <c r="O21" s="163"/>
      <c r="P21" s="158"/>
      <c r="Q21" s="158"/>
      <c r="R21" s="158"/>
      <c r="S21" s="174">
        <f t="shared" si="4"/>
        <v>0</v>
      </c>
      <c r="T21" s="175"/>
      <c r="U21" s="176">
        <v>1700</v>
      </c>
      <c r="V21" s="177">
        <v>1000</v>
      </c>
      <c r="W21" s="177">
        <v>200</v>
      </c>
      <c r="X21" s="177">
        <v>100</v>
      </c>
      <c r="Y21" s="177">
        <v>100</v>
      </c>
      <c r="Z21" s="177">
        <v>100</v>
      </c>
      <c r="AA21" s="177">
        <v>100</v>
      </c>
      <c r="AB21" s="177">
        <v>100</v>
      </c>
      <c r="AC21" s="188">
        <f t="shared" si="5"/>
        <v>0</v>
      </c>
      <c r="AD21" s="189"/>
      <c r="AE21" s="189"/>
      <c r="AF21" s="189"/>
      <c r="AG21" s="189"/>
      <c r="AH21" s="189"/>
      <c r="AI21" s="194"/>
      <c r="AJ21" s="189"/>
      <c r="AK21" s="189"/>
      <c r="AL21" s="189"/>
      <c r="AM21" s="189"/>
      <c r="AN21" s="189"/>
      <c r="AO21" s="189"/>
      <c r="AP21" s="189"/>
      <c r="AQ21" s="189"/>
      <c r="AR21" s="194"/>
      <c r="AS21" s="200"/>
      <c r="AT21" s="200">
        <f t="shared" si="7"/>
        <v>0</v>
      </c>
      <c r="AU21" s="156">
        <f t="shared" si="8"/>
        <v>0</v>
      </c>
      <c r="AV21" s="156">
        <f t="shared" si="9"/>
        <v>1700</v>
      </c>
      <c r="AW21" s="206"/>
      <c r="AX21" s="190"/>
      <c r="AY21" s="190"/>
      <c r="AZ21" s="190"/>
      <c r="BA21" s="190"/>
      <c r="BB21" s="156">
        <f t="shared" si="10"/>
        <v>1700</v>
      </c>
      <c r="BC21" s="207"/>
      <c r="BD21" s="194"/>
      <c r="BE21" s="128" t="str">
        <f t="shared" si="11"/>
        <v>正确</v>
      </c>
    </row>
    <row r="22" s="98" customFormat="1" ht="32" customHeight="1" spans="1:57">
      <c r="A22" s="132">
        <f t="shared" si="2"/>
        <v>18</v>
      </c>
      <c r="B22" s="146" t="s">
        <v>914</v>
      </c>
      <c r="C22" s="134" t="s">
        <v>913</v>
      </c>
      <c r="D22" s="135">
        <v>45596</v>
      </c>
      <c r="E22" s="134" t="s">
        <v>78</v>
      </c>
      <c r="F22" s="141">
        <f t="shared" si="3"/>
        <v>31</v>
      </c>
      <c r="G22" s="138" t="s">
        <v>79</v>
      </c>
      <c r="H22" s="139"/>
      <c r="I22" s="139"/>
      <c r="J22" s="139"/>
      <c r="K22" s="139"/>
      <c r="L22" s="139"/>
      <c r="M22" s="139"/>
      <c r="N22" s="139"/>
      <c r="O22" s="163"/>
      <c r="P22" s="158"/>
      <c r="Q22" s="158"/>
      <c r="R22" s="158"/>
      <c r="S22" s="174">
        <f t="shared" si="4"/>
        <v>0</v>
      </c>
      <c r="T22" s="175"/>
      <c r="U22" s="176">
        <v>1700</v>
      </c>
      <c r="V22" s="177">
        <v>1000</v>
      </c>
      <c r="W22" s="177">
        <v>200</v>
      </c>
      <c r="X22" s="177">
        <v>100</v>
      </c>
      <c r="Y22" s="177">
        <v>100</v>
      </c>
      <c r="Z22" s="177">
        <v>100</v>
      </c>
      <c r="AA22" s="177">
        <v>100</v>
      </c>
      <c r="AB22" s="177">
        <v>100</v>
      </c>
      <c r="AC22" s="188">
        <f t="shared" si="5"/>
        <v>0</v>
      </c>
      <c r="AD22" s="189"/>
      <c r="AE22" s="189"/>
      <c r="AF22" s="189"/>
      <c r="AG22" s="189"/>
      <c r="AH22" s="189"/>
      <c r="AI22" s="194"/>
      <c r="AJ22" s="189"/>
      <c r="AK22" s="189"/>
      <c r="AL22" s="189"/>
      <c r="AM22" s="189"/>
      <c r="AN22" s="189"/>
      <c r="AO22" s="189"/>
      <c r="AP22" s="189"/>
      <c r="AQ22" s="189"/>
      <c r="AR22" s="194"/>
      <c r="AS22" s="200"/>
      <c r="AT22" s="200">
        <f t="shared" si="7"/>
        <v>0</v>
      </c>
      <c r="AU22" s="156">
        <f t="shared" si="8"/>
        <v>0</v>
      </c>
      <c r="AV22" s="156">
        <f t="shared" si="9"/>
        <v>1700</v>
      </c>
      <c r="AW22" s="206"/>
      <c r="AX22" s="190"/>
      <c r="AY22" s="190"/>
      <c r="AZ22" s="190"/>
      <c r="BA22" s="190"/>
      <c r="BB22" s="156">
        <f t="shared" si="10"/>
        <v>1700</v>
      </c>
      <c r="BC22" s="207"/>
      <c r="BD22" s="194"/>
      <c r="BE22" s="128" t="str">
        <f t="shared" si="11"/>
        <v>正确</v>
      </c>
    </row>
    <row r="23" s="98" customFormat="1" ht="37" customHeight="1" spans="1:57">
      <c r="A23" s="132">
        <f t="shared" si="2"/>
        <v>19</v>
      </c>
      <c r="B23" s="146" t="s">
        <v>915</v>
      </c>
      <c r="C23" s="134" t="s">
        <v>190</v>
      </c>
      <c r="D23" s="135">
        <v>45597</v>
      </c>
      <c r="E23" s="134" t="s">
        <v>78</v>
      </c>
      <c r="F23" s="141">
        <f t="shared" si="3"/>
        <v>31</v>
      </c>
      <c r="G23" s="138" t="s">
        <v>79</v>
      </c>
      <c r="H23" s="139"/>
      <c r="I23" s="139"/>
      <c r="J23" s="139"/>
      <c r="K23" s="139"/>
      <c r="L23" s="139"/>
      <c r="M23" s="139"/>
      <c r="N23" s="139"/>
      <c r="O23" s="157">
        <v>8</v>
      </c>
      <c r="P23" s="158"/>
      <c r="Q23" s="158"/>
      <c r="R23" s="158"/>
      <c r="S23" s="174">
        <f t="shared" si="4"/>
        <v>0</v>
      </c>
      <c r="T23" s="175" t="s">
        <v>916</v>
      </c>
      <c r="U23" s="176">
        <v>2300</v>
      </c>
      <c r="V23" s="177">
        <v>1200</v>
      </c>
      <c r="W23" s="177">
        <v>300</v>
      </c>
      <c r="X23" s="177">
        <v>200</v>
      </c>
      <c r="Y23" s="177">
        <v>200</v>
      </c>
      <c r="Z23" s="177">
        <v>200</v>
      </c>
      <c r="AA23" s="177">
        <v>100</v>
      </c>
      <c r="AB23" s="177">
        <v>100</v>
      </c>
      <c r="AC23" s="188">
        <f t="shared" si="5"/>
        <v>0</v>
      </c>
      <c r="AD23" s="189"/>
      <c r="AE23" s="189"/>
      <c r="AF23" s="189"/>
      <c r="AG23" s="189"/>
      <c r="AH23" s="189"/>
      <c r="AI23" s="194"/>
      <c r="AJ23" s="189"/>
      <c r="AK23" s="189"/>
      <c r="AL23" s="189"/>
      <c r="AM23" s="189"/>
      <c r="AN23" s="189"/>
      <c r="AO23" s="189"/>
      <c r="AP23" s="189"/>
      <c r="AQ23" s="189"/>
      <c r="AR23" s="194">
        <f t="shared" ref="AR23:AR26" si="13">U23/31*O23*0.5</f>
        <v>296.774193548387</v>
      </c>
      <c r="AS23" s="200"/>
      <c r="AT23" s="200">
        <f t="shared" si="7"/>
        <v>0</v>
      </c>
      <c r="AU23" s="156">
        <f t="shared" si="8"/>
        <v>0</v>
      </c>
      <c r="AV23" s="156">
        <f t="shared" si="9"/>
        <v>2003.23</v>
      </c>
      <c r="AW23" s="206"/>
      <c r="AX23" s="190"/>
      <c r="AY23" s="190"/>
      <c r="AZ23" s="190"/>
      <c r="BA23" s="190"/>
      <c r="BB23" s="156">
        <f t="shared" si="10"/>
        <v>2003.23</v>
      </c>
      <c r="BC23" s="207"/>
      <c r="BD23" s="194"/>
      <c r="BE23" s="128" t="str">
        <f t="shared" si="11"/>
        <v>正确</v>
      </c>
    </row>
    <row r="24" s="98" customFormat="1" ht="36" customHeight="1" spans="1:57">
      <c r="A24" s="132">
        <f t="shared" si="2"/>
        <v>20</v>
      </c>
      <c r="B24" s="146" t="s">
        <v>917</v>
      </c>
      <c r="C24" s="134" t="s">
        <v>190</v>
      </c>
      <c r="D24" s="135">
        <v>45597</v>
      </c>
      <c r="E24" s="134" t="s">
        <v>78</v>
      </c>
      <c r="F24" s="141">
        <f t="shared" si="3"/>
        <v>31</v>
      </c>
      <c r="G24" s="138" t="s">
        <v>79</v>
      </c>
      <c r="H24" s="139"/>
      <c r="I24" s="139"/>
      <c r="J24" s="139"/>
      <c r="K24" s="139"/>
      <c r="L24" s="139"/>
      <c r="M24" s="139"/>
      <c r="N24" s="139"/>
      <c r="O24" s="157">
        <v>9</v>
      </c>
      <c r="P24" s="158"/>
      <c r="Q24" s="158"/>
      <c r="R24" s="158"/>
      <c r="S24" s="174">
        <f t="shared" si="4"/>
        <v>0</v>
      </c>
      <c r="T24" s="175" t="s">
        <v>825</v>
      </c>
      <c r="U24" s="176">
        <v>2300</v>
      </c>
      <c r="V24" s="177">
        <v>1200</v>
      </c>
      <c r="W24" s="177">
        <v>300</v>
      </c>
      <c r="X24" s="177">
        <v>200</v>
      </c>
      <c r="Y24" s="177">
        <v>200</v>
      </c>
      <c r="Z24" s="177">
        <v>200</v>
      </c>
      <c r="AA24" s="177">
        <v>100</v>
      </c>
      <c r="AB24" s="177">
        <v>100</v>
      </c>
      <c r="AC24" s="188">
        <f t="shared" si="5"/>
        <v>0</v>
      </c>
      <c r="AD24" s="189"/>
      <c r="AE24" s="189"/>
      <c r="AF24" s="189"/>
      <c r="AG24" s="189"/>
      <c r="AH24" s="189"/>
      <c r="AI24" s="194"/>
      <c r="AJ24" s="189"/>
      <c r="AK24" s="189"/>
      <c r="AL24" s="189"/>
      <c r="AM24" s="189"/>
      <c r="AN24" s="189"/>
      <c r="AO24" s="189"/>
      <c r="AP24" s="189"/>
      <c r="AQ24" s="189"/>
      <c r="AR24" s="194">
        <f t="shared" si="13"/>
        <v>333.870967741935</v>
      </c>
      <c r="AS24" s="200"/>
      <c r="AT24" s="200">
        <f t="shared" si="7"/>
        <v>0</v>
      </c>
      <c r="AU24" s="156">
        <f t="shared" si="8"/>
        <v>0</v>
      </c>
      <c r="AV24" s="156">
        <f t="shared" si="9"/>
        <v>1966.13</v>
      </c>
      <c r="AW24" s="206"/>
      <c r="AX24" s="190"/>
      <c r="AY24" s="190"/>
      <c r="AZ24" s="190"/>
      <c r="BA24" s="190"/>
      <c r="BB24" s="156">
        <f t="shared" si="10"/>
        <v>1966.13</v>
      </c>
      <c r="BC24" s="207"/>
      <c r="BD24" s="194"/>
      <c r="BE24" s="128" t="str">
        <f t="shared" si="11"/>
        <v>正确</v>
      </c>
    </row>
    <row r="25" s="98" customFormat="1" ht="37" customHeight="1" spans="1:57">
      <c r="A25" s="132">
        <f t="shared" si="2"/>
        <v>21</v>
      </c>
      <c r="B25" s="146" t="s">
        <v>918</v>
      </c>
      <c r="C25" s="134" t="s">
        <v>190</v>
      </c>
      <c r="D25" s="135">
        <v>45601</v>
      </c>
      <c r="E25" s="134" t="s">
        <v>78</v>
      </c>
      <c r="F25" s="141">
        <f t="shared" si="3"/>
        <v>31</v>
      </c>
      <c r="G25" s="138" t="s">
        <v>79</v>
      </c>
      <c r="H25" s="139"/>
      <c r="I25" s="139"/>
      <c r="J25" s="139"/>
      <c r="K25" s="139"/>
      <c r="L25" s="139"/>
      <c r="M25" s="139"/>
      <c r="N25" s="139"/>
      <c r="O25" s="157">
        <v>9</v>
      </c>
      <c r="P25" s="158"/>
      <c r="Q25" s="158"/>
      <c r="R25" s="158"/>
      <c r="S25" s="174">
        <f t="shared" si="4"/>
        <v>0</v>
      </c>
      <c r="T25" s="175" t="s">
        <v>825</v>
      </c>
      <c r="U25" s="176">
        <v>2300</v>
      </c>
      <c r="V25" s="177">
        <v>1200</v>
      </c>
      <c r="W25" s="177">
        <v>300</v>
      </c>
      <c r="X25" s="177">
        <v>200</v>
      </c>
      <c r="Y25" s="177">
        <v>200</v>
      </c>
      <c r="Z25" s="177">
        <v>200</v>
      </c>
      <c r="AA25" s="177">
        <v>100</v>
      </c>
      <c r="AB25" s="177">
        <v>100</v>
      </c>
      <c r="AC25" s="188">
        <f t="shared" si="5"/>
        <v>0</v>
      </c>
      <c r="AD25" s="189"/>
      <c r="AE25" s="189"/>
      <c r="AF25" s="189"/>
      <c r="AG25" s="189"/>
      <c r="AH25" s="189"/>
      <c r="AI25" s="194"/>
      <c r="AJ25" s="189"/>
      <c r="AK25" s="189"/>
      <c r="AL25" s="189"/>
      <c r="AM25" s="189"/>
      <c r="AN25" s="189"/>
      <c r="AO25" s="189"/>
      <c r="AP25" s="189"/>
      <c r="AQ25" s="189">
        <v>50</v>
      </c>
      <c r="AR25" s="194">
        <f t="shared" si="13"/>
        <v>333.870967741935</v>
      </c>
      <c r="AS25" s="200"/>
      <c r="AT25" s="200">
        <f t="shared" si="7"/>
        <v>0</v>
      </c>
      <c r="AU25" s="156">
        <f t="shared" si="8"/>
        <v>0</v>
      </c>
      <c r="AV25" s="156">
        <f t="shared" si="9"/>
        <v>1916.13</v>
      </c>
      <c r="AW25" s="206"/>
      <c r="AX25" s="190"/>
      <c r="AY25" s="190"/>
      <c r="AZ25" s="190"/>
      <c r="BA25" s="190"/>
      <c r="BB25" s="156">
        <f t="shared" si="10"/>
        <v>1916.13</v>
      </c>
      <c r="BC25" s="207"/>
      <c r="BD25" s="194" t="s">
        <v>919</v>
      </c>
      <c r="BE25" s="128" t="str">
        <f t="shared" si="11"/>
        <v>正确</v>
      </c>
    </row>
    <row r="26" s="98" customFormat="1" ht="36" customHeight="1" spans="1:57">
      <c r="A26" s="132">
        <f t="shared" si="2"/>
        <v>22</v>
      </c>
      <c r="B26" s="146" t="s">
        <v>920</v>
      </c>
      <c r="C26" s="134" t="s">
        <v>190</v>
      </c>
      <c r="D26" s="135">
        <v>45597</v>
      </c>
      <c r="E26" s="134" t="s">
        <v>78</v>
      </c>
      <c r="F26" s="141">
        <f t="shared" si="3"/>
        <v>31</v>
      </c>
      <c r="G26" s="138" t="s">
        <v>79</v>
      </c>
      <c r="H26" s="139"/>
      <c r="I26" s="139"/>
      <c r="J26" s="139"/>
      <c r="K26" s="139"/>
      <c r="L26" s="139"/>
      <c r="M26" s="139"/>
      <c r="N26" s="139"/>
      <c r="O26" s="157">
        <v>8</v>
      </c>
      <c r="P26" s="158"/>
      <c r="Q26" s="158"/>
      <c r="R26" s="158"/>
      <c r="S26" s="174">
        <f t="shared" si="4"/>
        <v>0</v>
      </c>
      <c r="T26" s="175" t="s">
        <v>921</v>
      </c>
      <c r="U26" s="176">
        <v>2300</v>
      </c>
      <c r="V26" s="177">
        <v>1200</v>
      </c>
      <c r="W26" s="177">
        <v>300</v>
      </c>
      <c r="X26" s="177">
        <v>200</v>
      </c>
      <c r="Y26" s="177">
        <v>200</v>
      </c>
      <c r="Z26" s="177">
        <v>200</v>
      </c>
      <c r="AA26" s="177">
        <v>100</v>
      </c>
      <c r="AB26" s="177">
        <v>100</v>
      </c>
      <c r="AC26" s="188">
        <f t="shared" si="5"/>
        <v>0</v>
      </c>
      <c r="AD26" s="189"/>
      <c r="AE26" s="189"/>
      <c r="AF26" s="189"/>
      <c r="AG26" s="189"/>
      <c r="AH26" s="189"/>
      <c r="AI26" s="194"/>
      <c r="AJ26" s="189"/>
      <c r="AK26" s="189"/>
      <c r="AL26" s="189"/>
      <c r="AM26" s="189"/>
      <c r="AN26" s="189"/>
      <c r="AO26" s="189"/>
      <c r="AP26" s="189"/>
      <c r="AQ26" s="189"/>
      <c r="AR26" s="194">
        <f t="shared" si="13"/>
        <v>296.774193548387</v>
      </c>
      <c r="AS26" s="200"/>
      <c r="AT26" s="200">
        <f t="shared" si="7"/>
        <v>0</v>
      </c>
      <c r="AU26" s="156">
        <f t="shared" si="8"/>
        <v>0</v>
      </c>
      <c r="AV26" s="156">
        <f t="shared" si="9"/>
        <v>2003.23</v>
      </c>
      <c r="AW26" s="206"/>
      <c r="AX26" s="190"/>
      <c r="AY26" s="190"/>
      <c r="AZ26" s="190"/>
      <c r="BA26" s="190"/>
      <c r="BB26" s="156">
        <f t="shared" si="10"/>
        <v>2003.23</v>
      </c>
      <c r="BC26" s="207"/>
      <c r="BD26" s="194"/>
      <c r="BE26" s="128" t="str">
        <f t="shared" si="11"/>
        <v>正确</v>
      </c>
    </row>
    <row r="27" s="98" customFormat="1" ht="33" customHeight="1" spans="1:57">
      <c r="A27" s="132">
        <f t="shared" si="2"/>
        <v>23</v>
      </c>
      <c r="B27" s="146" t="s">
        <v>922</v>
      </c>
      <c r="C27" s="134" t="s">
        <v>923</v>
      </c>
      <c r="D27" s="135">
        <v>45596</v>
      </c>
      <c r="E27" s="134" t="s">
        <v>78</v>
      </c>
      <c r="F27" s="141">
        <f t="shared" si="3"/>
        <v>31</v>
      </c>
      <c r="G27" s="138" t="s">
        <v>79</v>
      </c>
      <c r="H27" s="139"/>
      <c r="I27" s="139"/>
      <c r="J27" s="139"/>
      <c r="K27" s="139"/>
      <c r="L27" s="139"/>
      <c r="M27" s="139"/>
      <c r="N27" s="139"/>
      <c r="O27" s="163"/>
      <c r="P27" s="158"/>
      <c r="Q27" s="158"/>
      <c r="R27" s="158"/>
      <c r="S27" s="174">
        <f t="shared" si="4"/>
        <v>0</v>
      </c>
      <c r="T27" s="175"/>
      <c r="U27" s="176">
        <v>2600</v>
      </c>
      <c r="V27" s="177">
        <v>1200</v>
      </c>
      <c r="W27" s="177">
        <v>300</v>
      </c>
      <c r="X27" s="177">
        <v>300</v>
      </c>
      <c r="Y27" s="177">
        <v>300</v>
      </c>
      <c r="Z27" s="177">
        <v>300</v>
      </c>
      <c r="AA27" s="177">
        <v>100</v>
      </c>
      <c r="AB27" s="177">
        <v>100</v>
      </c>
      <c r="AC27" s="188">
        <f t="shared" si="5"/>
        <v>0</v>
      </c>
      <c r="AD27" s="189"/>
      <c r="AE27" s="189"/>
      <c r="AF27" s="189"/>
      <c r="AG27" s="189"/>
      <c r="AH27" s="189"/>
      <c r="AI27" s="194"/>
      <c r="AJ27" s="189"/>
      <c r="AK27" s="189"/>
      <c r="AL27" s="189"/>
      <c r="AM27" s="189"/>
      <c r="AN27" s="189"/>
      <c r="AO27" s="189"/>
      <c r="AP27" s="189"/>
      <c r="AQ27" s="189"/>
      <c r="AR27" s="194"/>
      <c r="AS27" s="200"/>
      <c r="AT27" s="200">
        <f t="shared" si="7"/>
        <v>0</v>
      </c>
      <c r="AU27" s="156">
        <f t="shared" si="8"/>
        <v>0</v>
      </c>
      <c r="AV27" s="156">
        <f t="shared" si="9"/>
        <v>2600</v>
      </c>
      <c r="AW27" s="206"/>
      <c r="AX27" s="190"/>
      <c r="AY27" s="190"/>
      <c r="AZ27" s="190"/>
      <c r="BA27" s="190"/>
      <c r="BB27" s="156">
        <f t="shared" si="10"/>
        <v>2600</v>
      </c>
      <c r="BC27" s="207"/>
      <c r="BD27" s="194"/>
      <c r="BE27" s="128" t="str">
        <f t="shared" si="11"/>
        <v>正确</v>
      </c>
    </row>
    <row r="28" s="98" customFormat="1" ht="33" customHeight="1" spans="1:57">
      <c r="A28" s="132">
        <f t="shared" si="2"/>
        <v>24</v>
      </c>
      <c r="B28" s="146" t="s">
        <v>924</v>
      </c>
      <c r="C28" s="134" t="s">
        <v>923</v>
      </c>
      <c r="D28" s="135">
        <v>45594</v>
      </c>
      <c r="E28" s="134" t="s">
        <v>78</v>
      </c>
      <c r="F28" s="141">
        <f t="shared" si="3"/>
        <v>31</v>
      </c>
      <c r="G28" s="138" t="s">
        <v>79</v>
      </c>
      <c r="H28" s="139"/>
      <c r="I28" s="139"/>
      <c r="J28" s="139"/>
      <c r="K28" s="139"/>
      <c r="L28" s="139"/>
      <c r="M28" s="139"/>
      <c r="N28" s="139"/>
      <c r="O28" s="163"/>
      <c r="P28" s="158"/>
      <c r="Q28" s="158"/>
      <c r="R28" s="158"/>
      <c r="S28" s="174">
        <f t="shared" si="4"/>
        <v>0</v>
      </c>
      <c r="T28" s="175"/>
      <c r="U28" s="176">
        <v>2600</v>
      </c>
      <c r="V28" s="177">
        <v>1200</v>
      </c>
      <c r="W28" s="177">
        <v>300</v>
      </c>
      <c r="X28" s="177">
        <v>300</v>
      </c>
      <c r="Y28" s="177">
        <v>300</v>
      </c>
      <c r="Z28" s="177">
        <v>300</v>
      </c>
      <c r="AA28" s="177">
        <v>100</v>
      </c>
      <c r="AB28" s="177">
        <v>100</v>
      </c>
      <c r="AC28" s="188">
        <f t="shared" si="5"/>
        <v>0</v>
      </c>
      <c r="AD28" s="189"/>
      <c r="AE28" s="189"/>
      <c r="AF28" s="189"/>
      <c r="AG28" s="189"/>
      <c r="AH28" s="189"/>
      <c r="AI28" s="194"/>
      <c r="AJ28" s="189"/>
      <c r="AK28" s="189"/>
      <c r="AL28" s="189"/>
      <c r="AM28" s="189"/>
      <c r="AN28" s="189"/>
      <c r="AO28" s="189"/>
      <c r="AP28" s="189"/>
      <c r="AQ28" s="189"/>
      <c r="AR28" s="194"/>
      <c r="AS28" s="200"/>
      <c r="AT28" s="200">
        <f t="shared" si="7"/>
        <v>0</v>
      </c>
      <c r="AU28" s="156">
        <f t="shared" si="8"/>
        <v>0</v>
      </c>
      <c r="AV28" s="156">
        <f t="shared" si="9"/>
        <v>2600</v>
      </c>
      <c r="AW28" s="206"/>
      <c r="AX28" s="190"/>
      <c r="AY28" s="190"/>
      <c r="AZ28" s="190"/>
      <c r="BA28" s="190"/>
      <c r="BB28" s="156">
        <f t="shared" si="10"/>
        <v>2600</v>
      </c>
      <c r="BC28" s="207"/>
      <c r="BD28" s="194"/>
      <c r="BE28" s="128" t="str">
        <f t="shared" si="11"/>
        <v>正确</v>
      </c>
    </row>
    <row r="29" s="98" customFormat="1" ht="33" customHeight="1" spans="1:57">
      <c r="A29" s="132">
        <f t="shared" si="2"/>
        <v>25</v>
      </c>
      <c r="B29" s="146" t="s">
        <v>925</v>
      </c>
      <c r="C29" s="134" t="s">
        <v>699</v>
      </c>
      <c r="D29" s="135">
        <v>45593</v>
      </c>
      <c r="E29" s="134" t="s">
        <v>78</v>
      </c>
      <c r="F29" s="141">
        <f t="shared" si="3"/>
        <v>31</v>
      </c>
      <c r="G29" s="138" t="s">
        <v>79</v>
      </c>
      <c r="H29" s="139"/>
      <c r="I29" s="139"/>
      <c r="J29" s="139"/>
      <c r="K29" s="139"/>
      <c r="L29" s="139"/>
      <c r="M29" s="139"/>
      <c r="N29" s="139"/>
      <c r="O29" s="163"/>
      <c r="P29" s="158"/>
      <c r="Q29" s="158"/>
      <c r="R29" s="158"/>
      <c r="S29" s="174">
        <f t="shared" si="4"/>
        <v>0</v>
      </c>
      <c r="T29" s="175"/>
      <c r="U29" s="176">
        <v>1900</v>
      </c>
      <c r="V29" s="177">
        <v>1000</v>
      </c>
      <c r="W29" s="177">
        <v>200</v>
      </c>
      <c r="X29" s="177">
        <v>200</v>
      </c>
      <c r="Y29" s="177">
        <v>200</v>
      </c>
      <c r="Z29" s="177">
        <v>100</v>
      </c>
      <c r="AA29" s="177">
        <v>100</v>
      </c>
      <c r="AB29" s="177">
        <v>100</v>
      </c>
      <c r="AC29" s="188">
        <f t="shared" si="5"/>
        <v>0</v>
      </c>
      <c r="AD29" s="189"/>
      <c r="AE29" s="189"/>
      <c r="AF29" s="189"/>
      <c r="AG29" s="189"/>
      <c r="AH29" s="189"/>
      <c r="AI29" s="194"/>
      <c r="AJ29" s="189"/>
      <c r="AK29" s="189"/>
      <c r="AL29" s="189"/>
      <c r="AM29" s="189"/>
      <c r="AN29" s="189"/>
      <c r="AO29" s="189"/>
      <c r="AP29" s="189"/>
      <c r="AQ29" s="189"/>
      <c r="AR29" s="194"/>
      <c r="AS29" s="200"/>
      <c r="AT29" s="200">
        <f t="shared" si="7"/>
        <v>0</v>
      </c>
      <c r="AU29" s="156">
        <f t="shared" si="8"/>
        <v>0</v>
      </c>
      <c r="AV29" s="156">
        <f t="shared" si="9"/>
        <v>1900</v>
      </c>
      <c r="AW29" s="206"/>
      <c r="AX29" s="190"/>
      <c r="AY29" s="190"/>
      <c r="AZ29" s="190"/>
      <c r="BA29" s="190"/>
      <c r="BB29" s="156">
        <f t="shared" si="10"/>
        <v>1900</v>
      </c>
      <c r="BC29" s="207"/>
      <c r="BD29" s="194"/>
      <c r="BE29" s="128" t="str">
        <f t="shared" si="11"/>
        <v>正确</v>
      </c>
    </row>
    <row r="30" s="98" customFormat="1" ht="33" customHeight="1" spans="1:57">
      <c r="A30" s="132">
        <f t="shared" si="2"/>
        <v>26</v>
      </c>
      <c r="B30" s="146" t="s">
        <v>926</v>
      </c>
      <c r="C30" s="134" t="s">
        <v>699</v>
      </c>
      <c r="D30" s="135">
        <v>45593</v>
      </c>
      <c r="E30" s="134" t="s">
        <v>78</v>
      </c>
      <c r="F30" s="141">
        <f t="shared" si="3"/>
        <v>31</v>
      </c>
      <c r="G30" s="138" t="s">
        <v>79</v>
      </c>
      <c r="H30" s="139"/>
      <c r="I30" s="139"/>
      <c r="J30" s="139"/>
      <c r="K30" s="139"/>
      <c r="L30" s="139"/>
      <c r="M30" s="139"/>
      <c r="N30" s="139"/>
      <c r="O30" s="163"/>
      <c r="P30" s="158"/>
      <c r="Q30" s="158"/>
      <c r="R30" s="158"/>
      <c r="S30" s="174">
        <f t="shared" si="4"/>
        <v>0</v>
      </c>
      <c r="T30" s="175"/>
      <c r="U30" s="176">
        <v>1900</v>
      </c>
      <c r="V30" s="177">
        <v>1000</v>
      </c>
      <c r="W30" s="177">
        <v>200</v>
      </c>
      <c r="X30" s="177">
        <v>200</v>
      </c>
      <c r="Y30" s="177">
        <v>200</v>
      </c>
      <c r="Z30" s="177">
        <v>100</v>
      </c>
      <c r="AA30" s="177">
        <v>100</v>
      </c>
      <c r="AB30" s="177">
        <v>100</v>
      </c>
      <c r="AC30" s="188">
        <f t="shared" si="5"/>
        <v>0</v>
      </c>
      <c r="AD30" s="189"/>
      <c r="AE30" s="189"/>
      <c r="AF30" s="189"/>
      <c r="AG30" s="189"/>
      <c r="AH30" s="189"/>
      <c r="AI30" s="194"/>
      <c r="AJ30" s="189"/>
      <c r="AK30" s="189"/>
      <c r="AL30" s="189"/>
      <c r="AM30" s="189"/>
      <c r="AN30" s="189"/>
      <c r="AO30" s="189"/>
      <c r="AP30" s="189"/>
      <c r="AQ30" s="189"/>
      <c r="AR30" s="194"/>
      <c r="AS30" s="200"/>
      <c r="AT30" s="200">
        <f t="shared" si="7"/>
        <v>0</v>
      </c>
      <c r="AU30" s="156">
        <f t="shared" si="8"/>
        <v>0</v>
      </c>
      <c r="AV30" s="156">
        <f t="shared" si="9"/>
        <v>1900</v>
      </c>
      <c r="AW30" s="206"/>
      <c r="AX30" s="190"/>
      <c r="AY30" s="190"/>
      <c r="AZ30" s="190"/>
      <c r="BA30" s="190"/>
      <c r="BB30" s="156">
        <f t="shared" si="10"/>
        <v>1900</v>
      </c>
      <c r="BC30" s="207"/>
      <c r="BD30" s="194"/>
      <c r="BE30" s="128" t="str">
        <f t="shared" si="11"/>
        <v>正确</v>
      </c>
    </row>
    <row r="31" s="98" customFormat="1" ht="33" customHeight="1" spans="1:57">
      <c r="A31" s="132">
        <f t="shared" si="2"/>
        <v>27</v>
      </c>
      <c r="B31" s="146" t="s">
        <v>927</v>
      </c>
      <c r="C31" s="134" t="s">
        <v>699</v>
      </c>
      <c r="D31" s="135">
        <v>45593</v>
      </c>
      <c r="E31" s="134" t="s">
        <v>78</v>
      </c>
      <c r="F31" s="141">
        <f t="shared" si="3"/>
        <v>31</v>
      </c>
      <c r="G31" s="138" t="s">
        <v>79</v>
      </c>
      <c r="H31" s="139"/>
      <c r="I31" s="139"/>
      <c r="J31" s="139"/>
      <c r="K31" s="139"/>
      <c r="L31" s="139"/>
      <c r="M31" s="139"/>
      <c r="N31" s="139"/>
      <c r="O31" s="163"/>
      <c r="P31" s="158"/>
      <c r="Q31" s="158"/>
      <c r="R31" s="158"/>
      <c r="S31" s="174">
        <f t="shared" si="4"/>
        <v>0</v>
      </c>
      <c r="T31" s="175"/>
      <c r="U31" s="176">
        <v>1700</v>
      </c>
      <c r="V31" s="177">
        <v>1000</v>
      </c>
      <c r="W31" s="177">
        <v>200</v>
      </c>
      <c r="X31" s="177">
        <v>100</v>
      </c>
      <c r="Y31" s="177">
        <v>100</v>
      </c>
      <c r="Z31" s="177">
        <v>100</v>
      </c>
      <c r="AA31" s="177">
        <v>100</v>
      </c>
      <c r="AB31" s="177">
        <v>100</v>
      </c>
      <c r="AC31" s="188">
        <f t="shared" si="5"/>
        <v>0</v>
      </c>
      <c r="AD31" s="189"/>
      <c r="AE31" s="189"/>
      <c r="AF31" s="189"/>
      <c r="AG31" s="189"/>
      <c r="AH31" s="189"/>
      <c r="AI31" s="194"/>
      <c r="AJ31" s="189"/>
      <c r="AK31" s="189"/>
      <c r="AL31" s="189"/>
      <c r="AM31" s="189"/>
      <c r="AN31" s="189"/>
      <c r="AO31" s="189"/>
      <c r="AP31" s="189"/>
      <c r="AQ31" s="189"/>
      <c r="AR31" s="194"/>
      <c r="AS31" s="200"/>
      <c r="AT31" s="200">
        <f t="shared" si="7"/>
        <v>0</v>
      </c>
      <c r="AU31" s="156">
        <f t="shared" si="8"/>
        <v>0</v>
      </c>
      <c r="AV31" s="156">
        <f t="shared" si="9"/>
        <v>1700</v>
      </c>
      <c r="AW31" s="206"/>
      <c r="AX31" s="190"/>
      <c r="AY31" s="190"/>
      <c r="AZ31" s="190"/>
      <c r="BA31" s="190"/>
      <c r="BB31" s="156">
        <f t="shared" si="10"/>
        <v>1700</v>
      </c>
      <c r="BC31" s="207"/>
      <c r="BD31" s="194"/>
      <c r="BE31" s="128" t="str">
        <f t="shared" si="11"/>
        <v>正确</v>
      </c>
    </row>
    <row r="32" s="98" customFormat="1" ht="33" customHeight="1" spans="1:57">
      <c r="A32" s="132">
        <f t="shared" si="2"/>
        <v>28</v>
      </c>
      <c r="B32" s="146" t="s">
        <v>928</v>
      </c>
      <c r="C32" s="134" t="s">
        <v>923</v>
      </c>
      <c r="D32" s="135">
        <v>45597</v>
      </c>
      <c r="E32" s="134" t="s">
        <v>78</v>
      </c>
      <c r="F32" s="141">
        <f t="shared" si="3"/>
        <v>31</v>
      </c>
      <c r="G32" s="138" t="s">
        <v>79</v>
      </c>
      <c r="H32" s="139"/>
      <c r="I32" s="139"/>
      <c r="J32" s="139"/>
      <c r="K32" s="139"/>
      <c r="L32" s="139"/>
      <c r="M32" s="139"/>
      <c r="N32" s="139"/>
      <c r="O32" s="163"/>
      <c r="P32" s="158"/>
      <c r="Q32" s="158"/>
      <c r="R32" s="158"/>
      <c r="S32" s="174">
        <f t="shared" si="4"/>
        <v>0</v>
      </c>
      <c r="T32" s="175"/>
      <c r="U32" s="176">
        <v>2000</v>
      </c>
      <c r="V32" s="177">
        <v>1100</v>
      </c>
      <c r="W32" s="177">
        <v>200</v>
      </c>
      <c r="X32" s="177">
        <v>200</v>
      </c>
      <c r="Y32" s="177">
        <v>100</v>
      </c>
      <c r="Z32" s="177">
        <v>200</v>
      </c>
      <c r="AA32" s="177">
        <v>100</v>
      </c>
      <c r="AB32" s="177">
        <v>100</v>
      </c>
      <c r="AC32" s="188">
        <f t="shared" si="5"/>
        <v>0</v>
      </c>
      <c r="AD32" s="189"/>
      <c r="AE32" s="189"/>
      <c r="AF32" s="189"/>
      <c r="AG32" s="189"/>
      <c r="AH32" s="189"/>
      <c r="AI32" s="194"/>
      <c r="AJ32" s="189"/>
      <c r="AK32" s="189"/>
      <c r="AL32" s="189"/>
      <c r="AM32" s="189"/>
      <c r="AN32" s="189"/>
      <c r="AO32" s="189"/>
      <c r="AP32" s="189"/>
      <c r="AQ32" s="189"/>
      <c r="AR32" s="194"/>
      <c r="AS32" s="200"/>
      <c r="AT32" s="200">
        <f t="shared" si="7"/>
        <v>0</v>
      </c>
      <c r="AU32" s="156">
        <f t="shared" si="8"/>
        <v>0</v>
      </c>
      <c r="AV32" s="156">
        <f t="shared" si="9"/>
        <v>2000</v>
      </c>
      <c r="AW32" s="206"/>
      <c r="AX32" s="190"/>
      <c r="AY32" s="190"/>
      <c r="AZ32" s="190"/>
      <c r="BA32" s="190"/>
      <c r="BB32" s="156">
        <f t="shared" si="10"/>
        <v>2000</v>
      </c>
      <c r="BC32" s="207"/>
      <c r="BD32" s="194"/>
      <c r="BE32" s="128" t="str">
        <f t="shared" si="11"/>
        <v>正确</v>
      </c>
    </row>
    <row r="33" s="98" customFormat="1" ht="33" customHeight="1" spans="1:57">
      <c r="A33" s="132">
        <f t="shared" si="2"/>
        <v>29</v>
      </c>
      <c r="B33" s="146" t="s">
        <v>929</v>
      </c>
      <c r="C33" s="134" t="s">
        <v>923</v>
      </c>
      <c r="D33" s="135">
        <v>45593</v>
      </c>
      <c r="E33" s="134" t="s">
        <v>78</v>
      </c>
      <c r="F33" s="141">
        <f t="shared" si="3"/>
        <v>31</v>
      </c>
      <c r="G33" s="138" t="s">
        <v>79</v>
      </c>
      <c r="H33" s="139"/>
      <c r="I33" s="139"/>
      <c r="J33" s="139"/>
      <c r="K33" s="139"/>
      <c r="L33" s="139"/>
      <c r="M33" s="139"/>
      <c r="N33" s="139"/>
      <c r="O33" s="163"/>
      <c r="P33" s="158"/>
      <c r="Q33" s="158"/>
      <c r="R33" s="158"/>
      <c r="S33" s="174">
        <f t="shared" si="4"/>
        <v>0</v>
      </c>
      <c r="T33" s="175"/>
      <c r="U33" s="176">
        <v>2000</v>
      </c>
      <c r="V33" s="177">
        <v>1100</v>
      </c>
      <c r="W33" s="177">
        <v>200</v>
      </c>
      <c r="X33" s="177">
        <v>200</v>
      </c>
      <c r="Y33" s="177">
        <v>100</v>
      </c>
      <c r="Z33" s="177">
        <v>200</v>
      </c>
      <c r="AA33" s="177">
        <v>100</v>
      </c>
      <c r="AB33" s="177">
        <v>100</v>
      </c>
      <c r="AC33" s="188">
        <f t="shared" si="5"/>
        <v>0</v>
      </c>
      <c r="AD33" s="189"/>
      <c r="AE33" s="189"/>
      <c r="AF33" s="189"/>
      <c r="AG33" s="189"/>
      <c r="AH33" s="189"/>
      <c r="AI33" s="194"/>
      <c r="AJ33" s="189"/>
      <c r="AK33" s="189"/>
      <c r="AL33" s="189"/>
      <c r="AM33" s="189"/>
      <c r="AN33" s="189"/>
      <c r="AO33" s="189"/>
      <c r="AP33" s="189"/>
      <c r="AQ33" s="189"/>
      <c r="AR33" s="194"/>
      <c r="AS33" s="200"/>
      <c r="AT33" s="200">
        <f t="shared" si="7"/>
        <v>0</v>
      </c>
      <c r="AU33" s="156">
        <f t="shared" si="8"/>
        <v>0</v>
      </c>
      <c r="AV33" s="156">
        <f t="shared" si="9"/>
        <v>2000</v>
      </c>
      <c r="AW33" s="206"/>
      <c r="AX33" s="190"/>
      <c r="AY33" s="190"/>
      <c r="AZ33" s="190"/>
      <c r="BA33" s="190"/>
      <c r="BB33" s="156">
        <f t="shared" si="10"/>
        <v>2000</v>
      </c>
      <c r="BC33" s="207"/>
      <c r="BD33" s="194"/>
      <c r="BE33" s="128" t="str">
        <f t="shared" si="11"/>
        <v>正确</v>
      </c>
    </row>
    <row r="34" s="98" customFormat="1" ht="33" customHeight="1" spans="1:57">
      <c r="A34" s="132">
        <f t="shared" si="2"/>
        <v>30</v>
      </c>
      <c r="B34" s="146" t="s">
        <v>930</v>
      </c>
      <c r="C34" s="134" t="s">
        <v>923</v>
      </c>
      <c r="D34" s="135">
        <v>45593</v>
      </c>
      <c r="E34" s="134" t="s">
        <v>78</v>
      </c>
      <c r="F34" s="141">
        <f t="shared" si="3"/>
        <v>31</v>
      </c>
      <c r="G34" s="138" t="s">
        <v>79</v>
      </c>
      <c r="H34" s="139"/>
      <c r="I34" s="139"/>
      <c r="J34" s="139"/>
      <c r="K34" s="139"/>
      <c r="L34" s="139"/>
      <c r="M34" s="139"/>
      <c r="N34" s="139"/>
      <c r="O34" s="163"/>
      <c r="P34" s="158"/>
      <c r="Q34" s="158"/>
      <c r="R34" s="158"/>
      <c r="S34" s="174">
        <f t="shared" si="4"/>
        <v>0</v>
      </c>
      <c r="T34" s="175"/>
      <c r="U34" s="176">
        <v>2000</v>
      </c>
      <c r="V34" s="177">
        <v>1100</v>
      </c>
      <c r="W34" s="177">
        <v>200</v>
      </c>
      <c r="X34" s="177">
        <v>200</v>
      </c>
      <c r="Y34" s="177">
        <v>100</v>
      </c>
      <c r="Z34" s="177">
        <v>200</v>
      </c>
      <c r="AA34" s="177">
        <v>100</v>
      </c>
      <c r="AB34" s="177">
        <v>100</v>
      </c>
      <c r="AC34" s="188">
        <f t="shared" si="5"/>
        <v>0</v>
      </c>
      <c r="AD34" s="189"/>
      <c r="AE34" s="189"/>
      <c r="AF34" s="189"/>
      <c r="AG34" s="189"/>
      <c r="AH34" s="189"/>
      <c r="AI34" s="194"/>
      <c r="AJ34" s="189"/>
      <c r="AK34" s="189"/>
      <c r="AL34" s="189"/>
      <c r="AM34" s="189"/>
      <c r="AN34" s="189"/>
      <c r="AO34" s="189"/>
      <c r="AP34" s="189"/>
      <c r="AQ34" s="189"/>
      <c r="AR34" s="194"/>
      <c r="AS34" s="200"/>
      <c r="AT34" s="200">
        <f t="shared" si="7"/>
        <v>0</v>
      </c>
      <c r="AU34" s="156">
        <f t="shared" si="8"/>
        <v>0</v>
      </c>
      <c r="AV34" s="156">
        <f t="shared" si="9"/>
        <v>2000</v>
      </c>
      <c r="AW34" s="206"/>
      <c r="AX34" s="190"/>
      <c r="AY34" s="190"/>
      <c r="AZ34" s="190"/>
      <c r="BA34" s="190"/>
      <c r="BB34" s="156">
        <f t="shared" si="10"/>
        <v>2000</v>
      </c>
      <c r="BC34" s="207"/>
      <c r="BD34" s="194"/>
      <c r="BE34" s="128" t="str">
        <f t="shared" si="11"/>
        <v>正确</v>
      </c>
    </row>
    <row r="35" s="98" customFormat="1" ht="33" customHeight="1" spans="1:57">
      <c r="A35" s="132">
        <f t="shared" si="2"/>
        <v>31</v>
      </c>
      <c r="B35" s="146" t="s">
        <v>931</v>
      </c>
      <c r="C35" s="134" t="s">
        <v>699</v>
      </c>
      <c r="D35" s="135">
        <v>45611</v>
      </c>
      <c r="E35" s="134" t="s">
        <v>78</v>
      </c>
      <c r="F35" s="141">
        <f t="shared" si="3"/>
        <v>31</v>
      </c>
      <c r="G35" s="138" t="s">
        <v>79</v>
      </c>
      <c r="H35" s="139"/>
      <c r="I35" s="139"/>
      <c r="J35" s="139"/>
      <c r="K35" s="139"/>
      <c r="L35" s="139"/>
      <c r="M35" s="139"/>
      <c r="N35" s="139"/>
      <c r="O35" s="163"/>
      <c r="P35" s="158"/>
      <c r="Q35" s="158"/>
      <c r="R35" s="158"/>
      <c r="S35" s="174">
        <f t="shared" si="4"/>
        <v>0</v>
      </c>
      <c r="T35" s="175"/>
      <c r="U35" s="176">
        <v>1700</v>
      </c>
      <c r="V35" s="177">
        <v>1000</v>
      </c>
      <c r="W35" s="177">
        <v>200</v>
      </c>
      <c r="X35" s="177">
        <v>100</v>
      </c>
      <c r="Y35" s="177">
        <v>100</v>
      </c>
      <c r="Z35" s="177">
        <v>100</v>
      </c>
      <c r="AA35" s="177">
        <v>100</v>
      </c>
      <c r="AB35" s="177">
        <v>100</v>
      </c>
      <c r="AC35" s="188">
        <f t="shared" si="5"/>
        <v>0</v>
      </c>
      <c r="AD35" s="189"/>
      <c r="AE35" s="189"/>
      <c r="AF35" s="189"/>
      <c r="AG35" s="189"/>
      <c r="AH35" s="189"/>
      <c r="AI35" s="194"/>
      <c r="AJ35" s="189"/>
      <c r="AK35" s="189"/>
      <c r="AL35" s="189"/>
      <c r="AM35" s="189"/>
      <c r="AN35" s="189"/>
      <c r="AO35" s="189"/>
      <c r="AP35" s="189"/>
      <c r="AQ35" s="189"/>
      <c r="AR35" s="194"/>
      <c r="AS35" s="200"/>
      <c r="AT35" s="200">
        <f t="shared" si="7"/>
        <v>0</v>
      </c>
      <c r="AU35" s="156">
        <f t="shared" si="8"/>
        <v>0</v>
      </c>
      <c r="AV35" s="156">
        <f t="shared" si="9"/>
        <v>1700</v>
      </c>
      <c r="AW35" s="206"/>
      <c r="AX35" s="190"/>
      <c r="AY35" s="190"/>
      <c r="AZ35" s="190"/>
      <c r="BA35" s="190"/>
      <c r="BB35" s="156">
        <f t="shared" si="10"/>
        <v>1700</v>
      </c>
      <c r="BC35" s="207"/>
      <c r="BD35" s="194"/>
      <c r="BE35" s="128" t="str">
        <f t="shared" si="11"/>
        <v>正确</v>
      </c>
    </row>
    <row r="36" s="98" customFormat="1" ht="53" customHeight="1" spans="1:57">
      <c r="A36" s="132">
        <f t="shared" si="2"/>
        <v>32</v>
      </c>
      <c r="B36" s="146" t="s">
        <v>932</v>
      </c>
      <c r="C36" s="134" t="s">
        <v>190</v>
      </c>
      <c r="D36" s="135">
        <v>45596</v>
      </c>
      <c r="E36" s="134" t="s">
        <v>78</v>
      </c>
      <c r="F36" s="141">
        <f t="shared" si="3"/>
        <v>31</v>
      </c>
      <c r="G36" s="138" t="s">
        <v>79</v>
      </c>
      <c r="H36" s="139"/>
      <c r="I36" s="139"/>
      <c r="J36" s="139"/>
      <c r="K36" s="139"/>
      <c r="L36" s="139"/>
      <c r="M36" s="139"/>
      <c r="N36" s="139"/>
      <c r="O36" s="157">
        <v>10.5</v>
      </c>
      <c r="P36" s="158"/>
      <c r="Q36" s="158"/>
      <c r="R36" s="158"/>
      <c r="S36" s="174">
        <f t="shared" si="4"/>
        <v>0</v>
      </c>
      <c r="T36" s="175" t="s">
        <v>933</v>
      </c>
      <c r="U36" s="176">
        <v>2400</v>
      </c>
      <c r="V36" s="177">
        <v>800</v>
      </c>
      <c r="W36" s="177">
        <v>300</v>
      </c>
      <c r="X36" s="177">
        <v>300</v>
      </c>
      <c r="Y36" s="177">
        <v>300</v>
      </c>
      <c r="Z36" s="177">
        <v>300</v>
      </c>
      <c r="AA36" s="177">
        <v>200</v>
      </c>
      <c r="AB36" s="177">
        <v>200</v>
      </c>
      <c r="AC36" s="188">
        <f t="shared" si="5"/>
        <v>0</v>
      </c>
      <c r="AD36" s="189"/>
      <c r="AE36" s="189"/>
      <c r="AF36" s="189"/>
      <c r="AG36" s="189"/>
      <c r="AH36" s="189"/>
      <c r="AI36" s="194">
        <v>400</v>
      </c>
      <c r="AJ36" s="189"/>
      <c r="AK36" s="189"/>
      <c r="AL36" s="189"/>
      <c r="AM36" s="189"/>
      <c r="AN36" s="189"/>
      <c r="AO36" s="189"/>
      <c r="AP36" s="189"/>
      <c r="AQ36" s="189"/>
      <c r="AR36" s="194">
        <f t="shared" ref="AR36:AR45" si="14">U36/31*O36*0.5</f>
        <v>406.451612903226</v>
      </c>
      <c r="AS36" s="200"/>
      <c r="AT36" s="200">
        <f t="shared" si="7"/>
        <v>0</v>
      </c>
      <c r="AU36" s="156">
        <f t="shared" si="8"/>
        <v>0</v>
      </c>
      <c r="AV36" s="156">
        <f t="shared" si="9"/>
        <v>2393.55</v>
      </c>
      <c r="AW36" s="206"/>
      <c r="AX36" s="190"/>
      <c r="AY36" s="190"/>
      <c r="AZ36" s="190"/>
      <c r="BA36" s="190"/>
      <c r="BB36" s="156">
        <f t="shared" si="10"/>
        <v>2393.55</v>
      </c>
      <c r="BC36" s="207"/>
      <c r="BD36" s="194" t="s">
        <v>934</v>
      </c>
      <c r="BE36" s="128" t="str">
        <f t="shared" si="11"/>
        <v>正确</v>
      </c>
    </row>
    <row r="37" s="98" customFormat="1" ht="57" customHeight="1" spans="1:57">
      <c r="A37" s="132">
        <f t="shared" si="2"/>
        <v>33</v>
      </c>
      <c r="B37" s="146" t="s">
        <v>935</v>
      </c>
      <c r="C37" s="134" t="s">
        <v>190</v>
      </c>
      <c r="D37" s="135">
        <v>45602</v>
      </c>
      <c r="E37" s="134" t="s">
        <v>78</v>
      </c>
      <c r="F37" s="141">
        <f t="shared" si="3"/>
        <v>31</v>
      </c>
      <c r="G37" s="138" t="s">
        <v>79</v>
      </c>
      <c r="H37" s="139"/>
      <c r="I37" s="139"/>
      <c r="J37" s="139"/>
      <c r="K37" s="139"/>
      <c r="L37" s="139"/>
      <c r="M37" s="139"/>
      <c r="N37" s="139"/>
      <c r="O37" s="157">
        <v>10.5</v>
      </c>
      <c r="P37" s="158"/>
      <c r="Q37" s="158"/>
      <c r="R37" s="158"/>
      <c r="S37" s="174">
        <f t="shared" si="4"/>
        <v>0</v>
      </c>
      <c r="T37" s="175" t="s">
        <v>936</v>
      </c>
      <c r="U37" s="176">
        <v>2400</v>
      </c>
      <c r="V37" s="177">
        <v>1200</v>
      </c>
      <c r="W37" s="177">
        <v>300</v>
      </c>
      <c r="X37" s="177">
        <v>300</v>
      </c>
      <c r="Y37" s="177">
        <v>200</v>
      </c>
      <c r="Z37" s="177">
        <v>200</v>
      </c>
      <c r="AA37" s="177">
        <v>100</v>
      </c>
      <c r="AB37" s="177">
        <v>100</v>
      </c>
      <c r="AC37" s="188">
        <f t="shared" si="5"/>
        <v>0</v>
      </c>
      <c r="AD37" s="189"/>
      <c r="AE37" s="189"/>
      <c r="AF37" s="189"/>
      <c r="AG37" s="189"/>
      <c r="AH37" s="189"/>
      <c r="AI37" s="194"/>
      <c r="AJ37" s="189"/>
      <c r="AK37" s="189"/>
      <c r="AL37" s="189"/>
      <c r="AM37" s="189"/>
      <c r="AN37" s="189"/>
      <c r="AO37" s="189"/>
      <c r="AP37" s="189"/>
      <c r="AQ37" s="189"/>
      <c r="AR37" s="194">
        <f t="shared" si="14"/>
        <v>406.451612903226</v>
      </c>
      <c r="AS37" s="200"/>
      <c r="AT37" s="200">
        <f t="shared" si="7"/>
        <v>0</v>
      </c>
      <c r="AU37" s="156">
        <f t="shared" si="8"/>
        <v>0</v>
      </c>
      <c r="AV37" s="156">
        <f t="shared" si="9"/>
        <v>1993.55</v>
      </c>
      <c r="AW37" s="206"/>
      <c r="AX37" s="190"/>
      <c r="AY37" s="190"/>
      <c r="AZ37" s="190"/>
      <c r="BA37" s="190"/>
      <c r="BB37" s="156">
        <f t="shared" si="10"/>
        <v>1993.55</v>
      </c>
      <c r="BC37" s="207"/>
      <c r="BD37" s="194"/>
      <c r="BE37" s="128" t="str">
        <f t="shared" si="11"/>
        <v>正确</v>
      </c>
    </row>
    <row r="38" s="98" customFormat="1" ht="39" customHeight="1" spans="1:57">
      <c r="A38" s="132">
        <f t="shared" si="2"/>
        <v>34</v>
      </c>
      <c r="B38" s="146" t="s">
        <v>937</v>
      </c>
      <c r="C38" s="134" t="s">
        <v>190</v>
      </c>
      <c r="D38" s="135">
        <v>45603</v>
      </c>
      <c r="E38" s="134" t="s">
        <v>78</v>
      </c>
      <c r="F38" s="141">
        <f t="shared" si="3"/>
        <v>31</v>
      </c>
      <c r="G38" s="138" t="s">
        <v>79</v>
      </c>
      <c r="H38" s="139"/>
      <c r="I38" s="139"/>
      <c r="J38" s="139"/>
      <c r="K38" s="139"/>
      <c r="L38" s="139"/>
      <c r="M38" s="139"/>
      <c r="N38" s="139"/>
      <c r="O38" s="157">
        <v>10.5</v>
      </c>
      <c r="P38" s="158"/>
      <c r="Q38" s="158"/>
      <c r="R38" s="158"/>
      <c r="S38" s="174">
        <f t="shared" si="4"/>
        <v>0</v>
      </c>
      <c r="T38" s="175" t="s">
        <v>938</v>
      </c>
      <c r="U38" s="176">
        <v>2400</v>
      </c>
      <c r="V38" s="177">
        <v>1200</v>
      </c>
      <c r="W38" s="177">
        <v>300</v>
      </c>
      <c r="X38" s="177">
        <v>300</v>
      </c>
      <c r="Y38" s="177">
        <v>200</v>
      </c>
      <c r="Z38" s="177">
        <v>200</v>
      </c>
      <c r="AA38" s="177">
        <v>100</v>
      </c>
      <c r="AB38" s="177">
        <v>100</v>
      </c>
      <c r="AC38" s="188">
        <f t="shared" si="5"/>
        <v>0</v>
      </c>
      <c r="AD38" s="189"/>
      <c r="AE38" s="189"/>
      <c r="AF38" s="189"/>
      <c r="AG38" s="189"/>
      <c r="AH38" s="189"/>
      <c r="AI38" s="194"/>
      <c r="AJ38" s="189"/>
      <c r="AK38" s="189"/>
      <c r="AL38" s="189"/>
      <c r="AM38" s="189"/>
      <c r="AN38" s="189"/>
      <c r="AO38" s="189"/>
      <c r="AP38" s="189"/>
      <c r="AQ38" s="189"/>
      <c r="AR38" s="194">
        <f t="shared" si="14"/>
        <v>406.451612903226</v>
      </c>
      <c r="AS38" s="200"/>
      <c r="AT38" s="200">
        <f t="shared" si="7"/>
        <v>0</v>
      </c>
      <c r="AU38" s="156">
        <f t="shared" si="8"/>
        <v>0</v>
      </c>
      <c r="AV38" s="156">
        <f t="shared" si="9"/>
        <v>1993.55</v>
      </c>
      <c r="AW38" s="206"/>
      <c r="AX38" s="190"/>
      <c r="AY38" s="190"/>
      <c r="AZ38" s="190"/>
      <c r="BA38" s="190"/>
      <c r="BB38" s="156">
        <f t="shared" si="10"/>
        <v>1993.55</v>
      </c>
      <c r="BC38" s="207"/>
      <c r="BD38" s="194"/>
      <c r="BE38" s="128" t="str">
        <f t="shared" si="11"/>
        <v>正确</v>
      </c>
    </row>
    <row r="39" s="98" customFormat="1" ht="37" customHeight="1" spans="1:57">
      <c r="A39" s="132">
        <f t="shared" si="2"/>
        <v>35</v>
      </c>
      <c r="B39" s="146" t="s">
        <v>939</v>
      </c>
      <c r="C39" s="134" t="s">
        <v>190</v>
      </c>
      <c r="D39" s="135">
        <v>45605</v>
      </c>
      <c r="E39" s="134" t="s">
        <v>78</v>
      </c>
      <c r="F39" s="141">
        <f t="shared" si="3"/>
        <v>31</v>
      </c>
      <c r="G39" s="138" t="s">
        <v>79</v>
      </c>
      <c r="H39" s="139"/>
      <c r="I39" s="139"/>
      <c r="J39" s="139"/>
      <c r="K39" s="139"/>
      <c r="L39" s="139"/>
      <c r="M39" s="139"/>
      <c r="N39" s="139"/>
      <c r="O39" s="157">
        <v>9.5</v>
      </c>
      <c r="P39" s="158"/>
      <c r="Q39" s="158"/>
      <c r="R39" s="158"/>
      <c r="S39" s="174">
        <f t="shared" si="4"/>
        <v>0</v>
      </c>
      <c r="T39" s="175" t="s">
        <v>940</v>
      </c>
      <c r="U39" s="176">
        <v>2400</v>
      </c>
      <c r="V39" s="177">
        <v>1200</v>
      </c>
      <c r="W39" s="177">
        <v>300</v>
      </c>
      <c r="X39" s="177">
        <v>300</v>
      </c>
      <c r="Y39" s="177">
        <v>200</v>
      </c>
      <c r="Z39" s="177">
        <v>200</v>
      </c>
      <c r="AA39" s="177">
        <v>100</v>
      </c>
      <c r="AB39" s="177">
        <v>100</v>
      </c>
      <c r="AC39" s="188">
        <f t="shared" si="5"/>
        <v>0</v>
      </c>
      <c r="AD39" s="189"/>
      <c r="AE39" s="189"/>
      <c r="AF39" s="189"/>
      <c r="AG39" s="189"/>
      <c r="AH39" s="189"/>
      <c r="AI39" s="194"/>
      <c r="AJ39" s="189"/>
      <c r="AK39" s="189"/>
      <c r="AL39" s="189"/>
      <c r="AM39" s="189"/>
      <c r="AN39" s="189"/>
      <c r="AO39" s="189"/>
      <c r="AP39" s="189"/>
      <c r="AQ39" s="189"/>
      <c r="AR39" s="194">
        <f t="shared" si="14"/>
        <v>367.741935483871</v>
      </c>
      <c r="AS39" s="200"/>
      <c r="AT39" s="200">
        <f t="shared" si="7"/>
        <v>0</v>
      </c>
      <c r="AU39" s="156">
        <f t="shared" si="8"/>
        <v>0</v>
      </c>
      <c r="AV39" s="156">
        <f t="shared" si="9"/>
        <v>2032.26</v>
      </c>
      <c r="AW39" s="206"/>
      <c r="AX39" s="190"/>
      <c r="AY39" s="190"/>
      <c r="AZ39" s="190"/>
      <c r="BA39" s="190"/>
      <c r="BB39" s="156">
        <f t="shared" si="10"/>
        <v>2032.26</v>
      </c>
      <c r="BC39" s="207"/>
      <c r="BD39" s="194"/>
      <c r="BE39" s="128" t="str">
        <f t="shared" si="11"/>
        <v>正确</v>
      </c>
    </row>
    <row r="40" s="98" customFormat="1" ht="32" customHeight="1" spans="1:57">
      <c r="A40" s="132">
        <f t="shared" si="2"/>
        <v>36</v>
      </c>
      <c r="B40" s="146" t="s">
        <v>941</v>
      </c>
      <c r="C40" s="134" t="s">
        <v>190</v>
      </c>
      <c r="D40" s="135">
        <v>45607</v>
      </c>
      <c r="E40" s="134" t="s">
        <v>78</v>
      </c>
      <c r="F40" s="141">
        <f t="shared" si="3"/>
        <v>31</v>
      </c>
      <c r="G40" s="138" t="s">
        <v>79</v>
      </c>
      <c r="H40" s="139"/>
      <c r="I40" s="139"/>
      <c r="J40" s="139"/>
      <c r="K40" s="139"/>
      <c r="L40" s="139"/>
      <c r="M40" s="139"/>
      <c r="N40" s="139"/>
      <c r="O40" s="157">
        <v>12.5</v>
      </c>
      <c r="P40" s="158"/>
      <c r="Q40" s="158"/>
      <c r="R40" s="158"/>
      <c r="S40" s="174">
        <f t="shared" si="4"/>
        <v>0</v>
      </c>
      <c r="T40" s="175" t="s">
        <v>942</v>
      </c>
      <c r="U40" s="176">
        <v>2400</v>
      </c>
      <c r="V40" s="177">
        <v>1200</v>
      </c>
      <c r="W40" s="177">
        <v>300</v>
      </c>
      <c r="X40" s="177">
        <v>300</v>
      </c>
      <c r="Y40" s="177">
        <v>200</v>
      </c>
      <c r="Z40" s="177">
        <v>200</v>
      </c>
      <c r="AA40" s="177">
        <v>100</v>
      </c>
      <c r="AB40" s="177">
        <v>100</v>
      </c>
      <c r="AC40" s="188">
        <f t="shared" si="5"/>
        <v>0</v>
      </c>
      <c r="AD40" s="189"/>
      <c r="AE40" s="189"/>
      <c r="AF40" s="189"/>
      <c r="AG40" s="189"/>
      <c r="AH40" s="189"/>
      <c r="AI40" s="194"/>
      <c r="AJ40" s="189"/>
      <c r="AK40" s="189"/>
      <c r="AL40" s="189"/>
      <c r="AM40" s="189"/>
      <c r="AN40" s="189"/>
      <c r="AO40" s="189"/>
      <c r="AP40" s="189"/>
      <c r="AQ40" s="189"/>
      <c r="AR40" s="194">
        <f t="shared" si="14"/>
        <v>483.870967741935</v>
      </c>
      <c r="AS40" s="200"/>
      <c r="AT40" s="200">
        <f t="shared" si="7"/>
        <v>0</v>
      </c>
      <c r="AU40" s="156">
        <f t="shared" si="8"/>
        <v>0</v>
      </c>
      <c r="AV40" s="156">
        <f t="shared" si="9"/>
        <v>1916.13</v>
      </c>
      <c r="AW40" s="206"/>
      <c r="AX40" s="190"/>
      <c r="AY40" s="190"/>
      <c r="AZ40" s="190"/>
      <c r="BA40" s="190"/>
      <c r="BB40" s="156">
        <f t="shared" si="10"/>
        <v>1916.13</v>
      </c>
      <c r="BC40" s="207"/>
      <c r="BD40" s="194"/>
      <c r="BE40" s="128" t="str">
        <f t="shared" si="11"/>
        <v>正确</v>
      </c>
    </row>
    <row r="41" s="98" customFormat="1" ht="37" customHeight="1" spans="1:57">
      <c r="A41" s="132">
        <f t="shared" si="2"/>
        <v>37</v>
      </c>
      <c r="B41" s="146" t="s">
        <v>943</v>
      </c>
      <c r="C41" s="134" t="s">
        <v>190</v>
      </c>
      <c r="D41" s="135">
        <v>45608</v>
      </c>
      <c r="E41" s="134" t="s">
        <v>78</v>
      </c>
      <c r="F41" s="141">
        <f t="shared" si="3"/>
        <v>31</v>
      </c>
      <c r="G41" s="138" t="s">
        <v>79</v>
      </c>
      <c r="H41" s="139"/>
      <c r="I41" s="139"/>
      <c r="J41" s="139"/>
      <c r="K41" s="139"/>
      <c r="L41" s="139"/>
      <c r="M41" s="139"/>
      <c r="N41" s="139"/>
      <c r="O41" s="157">
        <v>11.5</v>
      </c>
      <c r="P41" s="158"/>
      <c r="Q41" s="158"/>
      <c r="R41" s="158"/>
      <c r="S41" s="174">
        <f t="shared" si="4"/>
        <v>0</v>
      </c>
      <c r="T41" s="175" t="s">
        <v>944</v>
      </c>
      <c r="U41" s="176">
        <v>2400</v>
      </c>
      <c r="V41" s="177">
        <v>1200</v>
      </c>
      <c r="W41" s="177">
        <v>300</v>
      </c>
      <c r="X41" s="177">
        <v>300</v>
      </c>
      <c r="Y41" s="177">
        <v>200</v>
      </c>
      <c r="Z41" s="177">
        <v>200</v>
      </c>
      <c r="AA41" s="177">
        <v>100</v>
      </c>
      <c r="AB41" s="177">
        <v>100</v>
      </c>
      <c r="AC41" s="188">
        <f t="shared" si="5"/>
        <v>0</v>
      </c>
      <c r="AD41" s="189"/>
      <c r="AE41" s="189"/>
      <c r="AF41" s="189"/>
      <c r="AG41" s="189"/>
      <c r="AH41" s="189"/>
      <c r="AI41" s="194"/>
      <c r="AJ41" s="189"/>
      <c r="AK41" s="189"/>
      <c r="AL41" s="189"/>
      <c r="AM41" s="189"/>
      <c r="AN41" s="189"/>
      <c r="AO41" s="189"/>
      <c r="AP41" s="189"/>
      <c r="AQ41" s="189"/>
      <c r="AR41" s="194">
        <f t="shared" si="14"/>
        <v>445.161290322581</v>
      </c>
      <c r="AS41" s="200"/>
      <c r="AT41" s="200">
        <f t="shared" si="7"/>
        <v>0</v>
      </c>
      <c r="AU41" s="156">
        <f t="shared" si="8"/>
        <v>0</v>
      </c>
      <c r="AV41" s="156">
        <f t="shared" si="9"/>
        <v>1954.84</v>
      </c>
      <c r="AW41" s="206"/>
      <c r="AX41" s="190"/>
      <c r="AY41" s="190"/>
      <c r="AZ41" s="190"/>
      <c r="BA41" s="190"/>
      <c r="BB41" s="156">
        <f t="shared" si="10"/>
        <v>1954.84</v>
      </c>
      <c r="BC41" s="207"/>
      <c r="BD41" s="194"/>
      <c r="BE41" s="128" t="str">
        <f t="shared" si="11"/>
        <v>正确</v>
      </c>
    </row>
    <row r="42" s="98" customFormat="1" ht="35" customHeight="1" spans="1:57">
      <c r="A42" s="132">
        <f t="shared" si="2"/>
        <v>38</v>
      </c>
      <c r="B42" s="146" t="s">
        <v>945</v>
      </c>
      <c r="C42" s="134" t="s">
        <v>190</v>
      </c>
      <c r="D42" s="135">
        <v>45609</v>
      </c>
      <c r="E42" s="134" t="s">
        <v>78</v>
      </c>
      <c r="F42" s="141">
        <f t="shared" si="3"/>
        <v>31</v>
      </c>
      <c r="G42" s="138" t="s">
        <v>79</v>
      </c>
      <c r="H42" s="139"/>
      <c r="I42" s="139"/>
      <c r="J42" s="139"/>
      <c r="K42" s="139"/>
      <c r="L42" s="139"/>
      <c r="M42" s="139"/>
      <c r="N42" s="139"/>
      <c r="O42" s="157">
        <v>11</v>
      </c>
      <c r="P42" s="158"/>
      <c r="Q42" s="158"/>
      <c r="R42" s="158"/>
      <c r="S42" s="174">
        <f t="shared" si="4"/>
        <v>0</v>
      </c>
      <c r="T42" s="175" t="s">
        <v>946</v>
      </c>
      <c r="U42" s="176">
        <v>2400</v>
      </c>
      <c r="V42" s="177">
        <v>1200</v>
      </c>
      <c r="W42" s="177">
        <v>300</v>
      </c>
      <c r="X42" s="177">
        <v>300</v>
      </c>
      <c r="Y42" s="177">
        <v>200</v>
      </c>
      <c r="Z42" s="177">
        <v>200</v>
      </c>
      <c r="AA42" s="177">
        <v>100</v>
      </c>
      <c r="AB42" s="177">
        <v>100</v>
      </c>
      <c r="AC42" s="188">
        <f t="shared" si="5"/>
        <v>0</v>
      </c>
      <c r="AD42" s="189"/>
      <c r="AE42" s="189"/>
      <c r="AF42" s="189"/>
      <c r="AG42" s="189"/>
      <c r="AH42" s="189"/>
      <c r="AI42" s="194"/>
      <c r="AJ42" s="189"/>
      <c r="AK42" s="189"/>
      <c r="AL42" s="189"/>
      <c r="AM42" s="189"/>
      <c r="AN42" s="189"/>
      <c r="AO42" s="189"/>
      <c r="AP42" s="189"/>
      <c r="AQ42" s="189"/>
      <c r="AR42" s="194">
        <f t="shared" si="14"/>
        <v>425.806451612903</v>
      </c>
      <c r="AS42" s="200"/>
      <c r="AT42" s="200">
        <f t="shared" si="7"/>
        <v>0</v>
      </c>
      <c r="AU42" s="156">
        <f t="shared" si="8"/>
        <v>0</v>
      </c>
      <c r="AV42" s="156">
        <f t="shared" si="9"/>
        <v>1974.19</v>
      </c>
      <c r="AW42" s="206"/>
      <c r="AX42" s="190"/>
      <c r="AY42" s="190"/>
      <c r="AZ42" s="190"/>
      <c r="BA42" s="190"/>
      <c r="BB42" s="156">
        <f t="shared" si="10"/>
        <v>1974.19</v>
      </c>
      <c r="BC42" s="207"/>
      <c r="BD42" s="194"/>
      <c r="BE42" s="128" t="str">
        <f t="shared" si="11"/>
        <v>正确</v>
      </c>
    </row>
    <row r="43" s="98" customFormat="1" ht="37" customHeight="1" spans="1:57">
      <c r="A43" s="132">
        <f t="shared" si="2"/>
        <v>39</v>
      </c>
      <c r="B43" s="146" t="s">
        <v>947</v>
      </c>
      <c r="C43" s="134" t="s">
        <v>190</v>
      </c>
      <c r="D43" s="135">
        <v>45616</v>
      </c>
      <c r="E43" s="134" t="s">
        <v>78</v>
      </c>
      <c r="F43" s="141">
        <f t="shared" si="3"/>
        <v>31</v>
      </c>
      <c r="G43" s="138" t="s">
        <v>79</v>
      </c>
      <c r="H43" s="139"/>
      <c r="I43" s="139"/>
      <c r="J43" s="139"/>
      <c r="K43" s="139"/>
      <c r="L43" s="139"/>
      <c r="M43" s="139"/>
      <c r="N43" s="139"/>
      <c r="O43" s="157">
        <v>11.5</v>
      </c>
      <c r="P43" s="158"/>
      <c r="Q43" s="158"/>
      <c r="R43" s="158"/>
      <c r="S43" s="174">
        <f t="shared" si="4"/>
        <v>0</v>
      </c>
      <c r="T43" s="175" t="s">
        <v>948</v>
      </c>
      <c r="U43" s="176">
        <v>2400</v>
      </c>
      <c r="V43" s="177">
        <v>1200</v>
      </c>
      <c r="W43" s="177">
        <v>300</v>
      </c>
      <c r="X43" s="177">
        <v>300</v>
      </c>
      <c r="Y43" s="177">
        <v>200</v>
      </c>
      <c r="Z43" s="177">
        <v>200</v>
      </c>
      <c r="AA43" s="177">
        <v>100</v>
      </c>
      <c r="AB43" s="177">
        <v>100</v>
      </c>
      <c r="AC43" s="188">
        <f t="shared" si="5"/>
        <v>0</v>
      </c>
      <c r="AD43" s="189"/>
      <c r="AE43" s="189"/>
      <c r="AF43" s="189"/>
      <c r="AG43" s="189"/>
      <c r="AH43" s="189"/>
      <c r="AI43" s="194"/>
      <c r="AJ43" s="189"/>
      <c r="AK43" s="189"/>
      <c r="AL43" s="189"/>
      <c r="AM43" s="189"/>
      <c r="AN43" s="189"/>
      <c r="AO43" s="189"/>
      <c r="AP43" s="189"/>
      <c r="AQ43" s="189"/>
      <c r="AR43" s="194">
        <f t="shared" si="14"/>
        <v>445.161290322581</v>
      </c>
      <c r="AS43" s="200"/>
      <c r="AT43" s="200">
        <f t="shared" si="7"/>
        <v>0</v>
      </c>
      <c r="AU43" s="156">
        <f t="shared" si="8"/>
        <v>0</v>
      </c>
      <c r="AV43" s="156">
        <f t="shared" si="9"/>
        <v>1954.84</v>
      </c>
      <c r="AW43" s="206"/>
      <c r="AX43" s="190"/>
      <c r="AY43" s="190"/>
      <c r="AZ43" s="190"/>
      <c r="BA43" s="190"/>
      <c r="BB43" s="156">
        <f t="shared" si="10"/>
        <v>1954.84</v>
      </c>
      <c r="BC43" s="207"/>
      <c r="BD43" s="194"/>
      <c r="BE43" s="128" t="str">
        <f t="shared" si="11"/>
        <v>正确</v>
      </c>
    </row>
    <row r="44" s="98" customFormat="1" ht="37" customHeight="1" spans="1:57">
      <c r="A44" s="132">
        <f t="shared" si="2"/>
        <v>40</v>
      </c>
      <c r="B44" s="146" t="s">
        <v>949</v>
      </c>
      <c r="C44" s="134" t="s">
        <v>190</v>
      </c>
      <c r="D44" s="135">
        <v>45622</v>
      </c>
      <c r="E44" s="134" t="s">
        <v>78</v>
      </c>
      <c r="F44" s="141">
        <f t="shared" si="3"/>
        <v>31</v>
      </c>
      <c r="G44" s="138" t="s">
        <v>79</v>
      </c>
      <c r="H44" s="139"/>
      <c r="I44" s="139"/>
      <c r="J44" s="139"/>
      <c r="K44" s="139"/>
      <c r="L44" s="139"/>
      <c r="M44" s="139"/>
      <c r="N44" s="139"/>
      <c r="O44" s="157">
        <v>11</v>
      </c>
      <c r="P44" s="158"/>
      <c r="Q44" s="158"/>
      <c r="R44" s="158"/>
      <c r="S44" s="174">
        <f t="shared" si="4"/>
        <v>0</v>
      </c>
      <c r="T44" s="175" t="s">
        <v>950</v>
      </c>
      <c r="U44" s="176">
        <v>2400</v>
      </c>
      <c r="V44" s="177">
        <v>1200</v>
      </c>
      <c r="W44" s="177">
        <v>300</v>
      </c>
      <c r="X44" s="177">
        <v>300</v>
      </c>
      <c r="Y44" s="177">
        <v>200</v>
      </c>
      <c r="Z44" s="177">
        <v>200</v>
      </c>
      <c r="AA44" s="177">
        <v>100</v>
      </c>
      <c r="AB44" s="177">
        <v>100</v>
      </c>
      <c r="AC44" s="188">
        <f t="shared" si="5"/>
        <v>0</v>
      </c>
      <c r="AD44" s="189"/>
      <c r="AE44" s="189"/>
      <c r="AF44" s="189"/>
      <c r="AG44" s="189"/>
      <c r="AH44" s="189"/>
      <c r="AI44" s="194"/>
      <c r="AJ44" s="189"/>
      <c r="AK44" s="189"/>
      <c r="AL44" s="189"/>
      <c r="AM44" s="189"/>
      <c r="AN44" s="189"/>
      <c r="AO44" s="189"/>
      <c r="AP44" s="189"/>
      <c r="AQ44" s="189"/>
      <c r="AR44" s="194">
        <f t="shared" si="14"/>
        <v>425.806451612903</v>
      </c>
      <c r="AS44" s="200"/>
      <c r="AT44" s="200">
        <f t="shared" si="7"/>
        <v>0</v>
      </c>
      <c r="AU44" s="156">
        <f t="shared" si="8"/>
        <v>0</v>
      </c>
      <c r="AV44" s="156">
        <f t="shared" si="9"/>
        <v>1974.19</v>
      </c>
      <c r="AW44" s="206"/>
      <c r="AX44" s="190"/>
      <c r="AY44" s="190"/>
      <c r="AZ44" s="190"/>
      <c r="BA44" s="190"/>
      <c r="BB44" s="156">
        <f t="shared" si="10"/>
        <v>1974.19</v>
      </c>
      <c r="BC44" s="207"/>
      <c r="BD44" s="194"/>
      <c r="BE44" s="128" t="str">
        <f t="shared" si="11"/>
        <v>正确</v>
      </c>
    </row>
    <row r="45" s="98" customFormat="1" ht="50" customHeight="1" spans="1:57">
      <c r="A45" s="132">
        <f t="shared" si="2"/>
        <v>41</v>
      </c>
      <c r="B45" s="146" t="s">
        <v>951</v>
      </c>
      <c r="C45" s="134" t="s">
        <v>221</v>
      </c>
      <c r="D45" s="135">
        <v>45625</v>
      </c>
      <c r="E45" s="134" t="s">
        <v>78</v>
      </c>
      <c r="F45" s="141">
        <f t="shared" si="3"/>
        <v>31</v>
      </c>
      <c r="G45" s="138" t="s">
        <v>79</v>
      </c>
      <c r="H45" s="139"/>
      <c r="I45" s="139"/>
      <c r="J45" s="139"/>
      <c r="K45" s="139"/>
      <c r="L45" s="139"/>
      <c r="M45" s="139"/>
      <c r="N45" s="139"/>
      <c r="O45" s="157">
        <v>12.5</v>
      </c>
      <c r="P45" s="158"/>
      <c r="Q45" s="158"/>
      <c r="R45" s="158"/>
      <c r="S45" s="174">
        <f t="shared" si="4"/>
        <v>0</v>
      </c>
      <c r="T45" s="175" t="s">
        <v>952</v>
      </c>
      <c r="U45" s="176">
        <v>2400</v>
      </c>
      <c r="V45" s="177">
        <v>1200</v>
      </c>
      <c r="W45" s="177">
        <v>300</v>
      </c>
      <c r="X45" s="177">
        <v>300</v>
      </c>
      <c r="Y45" s="177">
        <v>300</v>
      </c>
      <c r="Z45" s="177">
        <v>100</v>
      </c>
      <c r="AA45" s="177">
        <v>100</v>
      </c>
      <c r="AB45" s="177">
        <v>100</v>
      </c>
      <c r="AC45" s="188">
        <f t="shared" si="5"/>
        <v>0</v>
      </c>
      <c r="AD45" s="189"/>
      <c r="AE45" s="189"/>
      <c r="AF45" s="189"/>
      <c r="AG45" s="189"/>
      <c r="AH45" s="189"/>
      <c r="AI45" s="194">
        <f>200+400</f>
        <v>600</v>
      </c>
      <c r="AJ45" s="189"/>
      <c r="AK45" s="189"/>
      <c r="AL45" s="189"/>
      <c r="AM45" s="189"/>
      <c r="AN45" s="189"/>
      <c r="AO45" s="189"/>
      <c r="AP45" s="189"/>
      <c r="AQ45" s="189"/>
      <c r="AR45" s="194">
        <f t="shared" si="14"/>
        <v>483.870967741935</v>
      </c>
      <c r="AS45" s="200"/>
      <c r="AT45" s="200">
        <f t="shared" si="7"/>
        <v>0</v>
      </c>
      <c r="AU45" s="156">
        <f t="shared" si="8"/>
        <v>0</v>
      </c>
      <c r="AV45" s="156">
        <f t="shared" si="9"/>
        <v>2516.13</v>
      </c>
      <c r="AW45" s="206"/>
      <c r="AX45" s="190"/>
      <c r="AY45" s="190"/>
      <c r="AZ45" s="190"/>
      <c r="BA45" s="190"/>
      <c r="BB45" s="156">
        <f t="shared" si="10"/>
        <v>2516.13</v>
      </c>
      <c r="BC45" s="207"/>
      <c r="BD45" s="194" t="s">
        <v>953</v>
      </c>
      <c r="BE45" s="128" t="str">
        <f t="shared" si="11"/>
        <v>正确</v>
      </c>
    </row>
    <row r="46" s="98" customFormat="1" ht="29" customHeight="1" spans="1:57">
      <c r="A46" s="132">
        <f t="shared" si="2"/>
        <v>42</v>
      </c>
      <c r="B46" s="146" t="s">
        <v>954</v>
      </c>
      <c r="C46" s="134" t="s">
        <v>699</v>
      </c>
      <c r="D46" s="140">
        <v>45593</v>
      </c>
      <c r="E46" s="134" t="s">
        <v>78</v>
      </c>
      <c r="F46" s="141">
        <f t="shared" si="3"/>
        <v>31</v>
      </c>
      <c r="G46" s="138" t="s">
        <v>79</v>
      </c>
      <c r="H46" s="139"/>
      <c r="I46" s="139"/>
      <c r="J46" s="139"/>
      <c r="K46" s="139"/>
      <c r="L46" s="139"/>
      <c r="M46" s="139"/>
      <c r="N46" s="139"/>
      <c r="O46" s="163"/>
      <c r="P46" s="158"/>
      <c r="Q46" s="158"/>
      <c r="R46" s="158"/>
      <c r="S46" s="174">
        <f t="shared" si="4"/>
        <v>0</v>
      </c>
      <c r="T46" s="175"/>
      <c r="U46" s="176">
        <v>1700</v>
      </c>
      <c r="V46" s="177">
        <v>1000</v>
      </c>
      <c r="W46" s="177">
        <v>200</v>
      </c>
      <c r="X46" s="177">
        <v>100</v>
      </c>
      <c r="Y46" s="177">
        <v>100</v>
      </c>
      <c r="Z46" s="177">
        <v>100</v>
      </c>
      <c r="AA46" s="177">
        <v>100</v>
      </c>
      <c r="AB46" s="177">
        <v>100</v>
      </c>
      <c r="AC46" s="188">
        <f t="shared" si="5"/>
        <v>0</v>
      </c>
      <c r="AD46" s="189"/>
      <c r="AE46" s="189"/>
      <c r="AF46" s="189"/>
      <c r="AG46" s="189"/>
      <c r="AH46" s="189"/>
      <c r="AI46" s="194"/>
      <c r="AJ46" s="189"/>
      <c r="AK46" s="189"/>
      <c r="AL46" s="189"/>
      <c r="AM46" s="189"/>
      <c r="AN46" s="189"/>
      <c r="AO46" s="189"/>
      <c r="AP46" s="189"/>
      <c r="AQ46" s="189"/>
      <c r="AR46" s="194"/>
      <c r="AS46" s="200"/>
      <c r="AT46" s="200">
        <f t="shared" si="7"/>
        <v>0</v>
      </c>
      <c r="AU46" s="156">
        <f t="shared" si="8"/>
        <v>0</v>
      </c>
      <c r="AV46" s="156">
        <f t="shared" si="9"/>
        <v>1700</v>
      </c>
      <c r="AW46" s="206"/>
      <c r="AX46" s="190"/>
      <c r="AY46" s="190"/>
      <c r="AZ46" s="190"/>
      <c r="BA46" s="190"/>
      <c r="BB46" s="156">
        <f t="shared" si="10"/>
        <v>1700</v>
      </c>
      <c r="BC46" s="207"/>
      <c r="BD46" s="194"/>
      <c r="BE46" s="128" t="str">
        <f t="shared" si="11"/>
        <v>正确</v>
      </c>
    </row>
    <row r="47" s="99" customFormat="1" ht="44" customHeight="1" spans="1:57">
      <c r="A47" s="132">
        <f t="shared" si="2"/>
        <v>43</v>
      </c>
      <c r="B47" s="148" t="s">
        <v>955</v>
      </c>
      <c r="C47" s="134" t="s">
        <v>221</v>
      </c>
      <c r="D47" s="140">
        <v>45593</v>
      </c>
      <c r="E47" s="134" t="s">
        <v>78</v>
      </c>
      <c r="F47" s="141">
        <f t="shared" si="3"/>
        <v>31</v>
      </c>
      <c r="G47" s="138" t="s">
        <v>79</v>
      </c>
      <c r="H47" s="144"/>
      <c r="I47" s="144"/>
      <c r="J47" s="144"/>
      <c r="K47" s="144"/>
      <c r="L47" s="144"/>
      <c r="M47" s="144"/>
      <c r="N47" s="144"/>
      <c r="O47" s="163"/>
      <c r="P47" s="162"/>
      <c r="Q47" s="162"/>
      <c r="R47" s="162"/>
      <c r="S47" s="174">
        <f t="shared" si="4"/>
        <v>0</v>
      </c>
      <c r="T47" s="180"/>
      <c r="U47" s="176">
        <v>2300</v>
      </c>
      <c r="V47" s="177">
        <v>1200</v>
      </c>
      <c r="W47" s="177">
        <v>300</v>
      </c>
      <c r="X47" s="177">
        <v>200</v>
      </c>
      <c r="Y47" s="177">
        <v>200</v>
      </c>
      <c r="Z47" s="177">
        <v>200</v>
      </c>
      <c r="AA47" s="177">
        <v>100</v>
      </c>
      <c r="AB47" s="177">
        <v>100</v>
      </c>
      <c r="AC47" s="188">
        <f t="shared" si="5"/>
        <v>0</v>
      </c>
      <c r="AD47" s="190" t="s">
        <v>956</v>
      </c>
      <c r="AE47" s="190"/>
      <c r="AF47" s="190"/>
      <c r="AG47" s="190"/>
      <c r="AH47" s="190"/>
      <c r="AI47" s="194">
        <v>200</v>
      </c>
      <c r="AJ47" s="190"/>
      <c r="AK47" s="190"/>
      <c r="AL47" s="190"/>
      <c r="AM47" s="190"/>
      <c r="AN47" s="190"/>
      <c r="AO47" s="190"/>
      <c r="AP47" s="190"/>
      <c r="AQ47" s="190"/>
      <c r="AR47" s="194"/>
      <c r="AS47" s="200"/>
      <c r="AT47" s="200">
        <f t="shared" si="7"/>
        <v>0</v>
      </c>
      <c r="AU47" s="156">
        <f t="shared" si="8"/>
        <v>0</v>
      </c>
      <c r="AV47" s="156">
        <f t="shared" si="9"/>
        <v>2500</v>
      </c>
      <c r="AW47" s="206"/>
      <c r="AX47" s="190"/>
      <c r="AY47" s="190"/>
      <c r="AZ47" s="190"/>
      <c r="BA47" s="190"/>
      <c r="BB47" s="156">
        <f t="shared" si="10"/>
        <v>2500</v>
      </c>
      <c r="BC47" s="208"/>
      <c r="BD47" s="210" t="s">
        <v>957</v>
      </c>
      <c r="BE47" s="128" t="str">
        <f t="shared" si="11"/>
        <v>正确</v>
      </c>
    </row>
    <row r="48" s="99" customFormat="1" ht="37" customHeight="1" spans="1:57">
      <c r="A48" s="132">
        <f t="shared" si="2"/>
        <v>44</v>
      </c>
      <c r="B48" s="148" t="s">
        <v>958</v>
      </c>
      <c r="C48" s="134" t="s">
        <v>190</v>
      </c>
      <c r="D48" s="140">
        <v>45597</v>
      </c>
      <c r="E48" s="134" t="s">
        <v>78</v>
      </c>
      <c r="F48" s="141">
        <f t="shared" si="3"/>
        <v>31</v>
      </c>
      <c r="G48" s="138" t="s">
        <v>79</v>
      </c>
      <c r="H48" s="144"/>
      <c r="I48" s="144"/>
      <c r="J48" s="144"/>
      <c r="K48" s="144"/>
      <c r="L48" s="144"/>
      <c r="M48" s="144"/>
      <c r="N48" s="144"/>
      <c r="O48" s="163"/>
      <c r="P48" s="162"/>
      <c r="Q48" s="162"/>
      <c r="R48" s="162"/>
      <c r="S48" s="174">
        <f t="shared" si="4"/>
        <v>0</v>
      </c>
      <c r="T48" s="180"/>
      <c r="U48" s="176">
        <v>2300</v>
      </c>
      <c r="V48" s="177">
        <v>1200</v>
      </c>
      <c r="W48" s="177">
        <v>300</v>
      </c>
      <c r="X48" s="177">
        <v>200</v>
      </c>
      <c r="Y48" s="177">
        <v>200</v>
      </c>
      <c r="Z48" s="177">
        <v>200</v>
      </c>
      <c r="AA48" s="177">
        <v>100</v>
      </c>
      <c r="AB48" s="177">
        <v>100</v>
      </c>
      <c r="AC48" s="188">
        <f t="shared" si="5"/>
        <v>0</v>
      </c>
      <c r="AD48" s="190"/>
      <c r="AE48" s="190"/>
      <c r="AF48" s="190"/>
      <c r="AG48" s="190"/>
      <c r="AH48" s="190"/>
      <c r="AI48" s="194"/>
      <c r="AJ48" s="190"/>
      <c r="AK48" s="190"/>
      <c r="AL48" s="190"/>
      <c r="AM48" s="190"/>
      <c r="AN48" s="190"/>
      <c r="AO48" s="190"/>
      <c r="AP48" s="190"/>
      <c r="AQ48" s="190"/>
      <c r="AR48" s="194"/>
      <c r="AS48" s="200"/>
      <c r="AT48" s="200">
        <f t="shared" si="7"/>
        <v>0</v>
      </c>
      <c r="AU48" s="156">
        <f t="shared" si="8"/>
        <v>0</v>
      </c>
      <c r="AV48" s="156">
        <f t="shared" si="9"/>
        <v>2300</v>
      </c>
      <c r="AW48" s="206"/>
      <c r="AX48" s="190"/>
      <c r="AY48" s="190"/>
      <c r="AZ48" s="190"/>
      <c r="BA48" s="190"/>
      <c r="BB48" s="156">
        <f t="shared" si="10"/>
        <v>2300</v>
      </c>
      <c r="BC48" s="208"/>
      <c r="BD48" s="210"/>
      <c r="BE48" s="128" t="str">
        <f t="shared" si="11"/>
        <v>正确</v>
      </c>
    </row>
    <row r="49" s="99" customFormat="1" ht="81" customHeight="1" spans="1:57">
      <c r="A49" s="132">
        <f t="shared" si="2"/>
        <v>45</v>
      </c>
      <c r="B49" s="148" t="s">
        <v>959</v>
      </c>
      <c r="C49" s="134" t="s">
        <v>190</v>
      </c>
      <c r="D49" s="140">
        <v>45593</v>
      </c>
      <c r="E49" s="134" t="s">
        <v>78</v>
      </c>
      <c r="F49" s="141">
        <f t="shared" si="3"/>
        <v>31</v>
      </c>
      <c r="G49" s="138" t="s">
        <v>79</v>
      </c>
      <c r="H49" s="144"/>
      <c r="I49" s="144"/>
      <c r="J49" s="144"/>
      <c r="K49" s="144"/>
      <c r="L49" s="144"/>
      <c r="M49" s="144"/>
      <c r="N49" s="144"/>
      <c r="O49" s="157">
        <v>14</v>
      </c>
      <c r="P49" s="162"/>
      <c r="Q49" s="162"/>
      <c r="R49" s="162"/>
      <c r="S49" s="174">
        <f t="shared" si="4"/>
        <v>0</v>
      </c>
      <c r="T49" s="175" t="s">
        <v>960</v>
      </c>
      <c r="U49" s="176">
        <v>2300</v>
      </c>
      <c r="V49" s="177">
        <v>1200</v>
      </c>
      <c r="W49" s="177">
        <v>300</v>
      </c>
      <c r="X49" s="177">
        <v>200</v>
      </c>
      <c r="Y49" s="177">
        <v>200</v>
      </c>
      <c r="Z49" s="177">
        <v>200</v>
      </c>
      <c r="AA49" s="177">
        <v>100</v>
      </c>
      <c r="AB49" s="177">
        <v>100</v>
      </c>
      <c r="AC49" s="188">
        <f t="shared" si="5"/>
        <v>0</v>
      </c>
      <c r="AD49" s="190"/>
      <c r="AE49" s="190"/>
      <c r="AF49" s="190"/>
      <c r="AG49" s="190"/>
      <c r="AH49" s="190"/>
      <c r="AI49" s="194">
        <f>(2*100+50)/31*14+1200/31*17</f>
        <v>770.967741935484</v>
      </c>
      <c r="AJ49" s="190"/>
      <c r="AK49" s="190"/>
      <c r="AL49" s="190"/>
      <c r="AM49" s="190"/>
      <c r="AN49" s="190"/>
      <c r="AO49" s="190"/>
      <c r="AP49" s="190"/>
      <c r="AQ49" s="190"/>
      <c r="AR49" s="194">
        <f>U49/31*O49*0.5</f>
        <v>519.354838709677</v>
      </c>
      <c r="AS49" s="200"/>
      <c r="AT49" s="200">
        <f t="shared" si="7"/>
        <v>0</v>
      </c>
      <c r="AU49" s="156">
        <f t="shared" si="8"/>
        <v>0</v>
      </c>
      <c r="AV49" s="156">
        <f t="shared" si="9"/>
        <v>2551.61</v>
      </c>
      <c r="AW49" s="206"/>
      <c r="AX49" s="190"/>
      <c r="AY49" s="190"/>
      <c r="AZ49" s="190"/>
      <c r="BA49" s="190"/>
      <c r="BB49" s="156">
        <f t="shared" si="10"/>
        <v>2551.61</v>
      </c>
      <c r="BC49" s="208"/>
      <c r="BD49" s="194" t="s">
        <v>961</v>
      </c>
      <c r="BE49" s="128" t="str">
        <f t="shared" si="11"/>
        <v>正确</v>
      </c>
    </row>
    <row r="50" s="98" customFormat="1" ht="33" customHeight="1" spans="1:57">
      <c r="A50" s="132">
        <f t="shared" si="2"/>
        <v>46</v>
      </c>
      <c r="B50" s="146" t="s">
        <v>962</v>
      </c>
      <c r="C50" s="134" t="s">
        <v>899</v>
      </c>
      <c r="D50" s="140">
        <v>45597</v>
      </c>
      <c r="E50" s="134" t="s">
        <v>78</v>
      </c>
      <c r="F50" s="141">
        <f t="shared" si="3"/>
        <v>31</v>
      </c>
      <c r="G50" s="138" t="s">
        <v>79</v>
      </c>
      <c r="H50" s="139"/>
      <c r="I50" s="139"/>
      <c r="J50" s="139"/>
      <c r="K50" s="139"/>
      <c r="L50" s="139"/>
      <c r="M50" s="139"/>
      <c r="N50" s="139"/>
      <c r="O50" s="163"/>
      <c r="P50" s="158"/>
      <c r="Q50" s="158"/>
      <c r="R50" s="158"/>
      <c r="S50" s="174">
        <f t="shared" si="4"/>
        <v>0</v>
      </c>
      <c r="T50" s="175"/>
      <c r="U50" s="176">
        <v>2500</v>
      </c>
      <c r="V50" s="177">
        <v>1200</v>
      </c>
      <c r="W50" s="177">
        <v>300</v>
      </c>
      <c r="X50" s="177">
        <v>300</v>
      </c>
      <c r="Y50" s="177">
        <v>300</v>
      </c>
      <c r="Z50" s="177">
        <v>200</v>
      </c>
      <c r="AA50" s="177">
        <v>100</v>
      </c>
      <c r="AB50" s="177">
        <v>100</v>
      </c>
      <c r="AC50" s="188">
        <f t="shared" si="5"/>
        <v>0</v>
      </c>
      <c r="AD50" s="189"/>
      <c r="AE50" s="189"/>
      <c r="AF50" s="189"/>
      <c r="AG50" s="189"/>
      <c r="AH50" s="189"/>
      <c r="AI50" s="194"/>
      <c r="AJ50" s="189"/>
      <c r="AK50" s="189"/>
      <c r="AL50" s="189"/>
      <c r="AM50" s="189"/>
      <c r="AN50" s="189"/>
      <c r="AO50" s="189"/>
      <c r="AP50" s="189"/>
      <c r="AQ50" s="189"/>
      <c r="AR50" s="194"/>
      <c r="AS50" s="200"/>
      <c r="AT50" s="200">
        <f t="shared" si="7"/>
        <v>0</v>
      </c>
      <c r="AU50" s="156">
        <f t="shared" si="8"/>
        <v>0</v>
      </c>
      <c r="AV50" s="156">
        <f t="shared" si="9"/>
        <v>2500</v>
      </c>
      <c r="AW50" s="206"/>
      <c r="AX50" s="190"/>
      <c r="AY50" s="190"/>
      <c r="AZ50" s="190"/>
      <c r="BA50" s="190"/>
      <c r="BB50" s="156">
        <f t="shared" si="10"/>
        <v>2500</v>
      </c>
      <c r="BC50" s="207"/>
      <c r="BD50" s="194"/>
      <c r="BE50" s="128" t="str">
        <f t="shared" si="11"/>
        <v>正确</v>
      </c>
    </row>
    <row r="51" s="98" customFormat="1" ht="33" customHeight="1" spans="1:57">
      <c r="A51" s="132">
        <f t="shared" si="2"/>
        <v>47</v>
      </c>
      <c r="B51" s="146" t="s">
        <v>963</v>
      </c>
      <c r="C51" s="134" t="s">
        <v>899</v>
      </c>
      <c r="D51" s="140">
        <v>45593</v>
      </c>
      <c r="E51" s="134" t="s">
        <v>78</v>
      </c>
      <c r="F51" s="141">
        <f t="shared" si="3"/>
        <v>31</v>
      </c>
      <c r="G51" s="138" t="s">
        <v>79</v>
      </c>
      <c r="H51" s="139"/>
      <c r="I51" s="139"/>
      <c r="J51" s="139"/>
      <c r="K51" s="139"/>
      <c r="L51" s="139"/>
      <c r="M51" s="139"/>
      <c r="N51" s="139"/>
      <c r="O51" s="163"/>
      <c r="P51" s="158"/>
      <c r="Q51" s="158"/>
      <c r="R51" s="158"/>
      <c r="S51" s="174">
        <f t="shared" si="4"/>
        <v>0</v>
      </c>
      <c r="T51" s="175"/>
      <c r="U51" s="176">
        <v>2500</v>
      </c>
      <c r="V51" s="177">
        <v>1200</v>
      </c>
      <c r="W51" s="177">
        <v>300</v>
      </c>
      <c r="X51" s="177">
        <v>300</v>
      </c>
      <c r="Y51" s="177">
        <v>300</v>
      </c>
      <c r="Z51" s="177">
        <v>200</v>
      </c>
      <c r="AA51" s="177">
        <v>100</v>
      </c>
      <c r="AB51" s="177">
        <v>100</v>
      </c>
      <c r="AC51" s="188">
        <f t="shared" si="5"/>
        <v>0</v>
      </c>
      <c r="AD51" s="189"/>
      <c r="AE51" s="189"/>
      <c r="AF51" s="189"/>
      <c r="AG51" s="189"/>
      <c r="AH51" s="189"/>
      <c r="AI51" s="194"/>
      <c r="AJ51" s="189"/>
      <c r="AK51" s="189"/>
      <c r="AL51" s="189"/>
      <c r="AM51" s="189"/>
      <c r="AN51" s="189"/>
      <c r="AO51" s="189"/>
      <c r="AP51" s="189"/>
      <c r="AQ51" s="189"/>
      <c r="AR51" s="194"/>
      <c r="AS51" s="200"/>
      <c r="AT51" s="200">
        <f t="shared" si="7"/>
        <v>0</v>
      </c>
      <c r="AU51" s="156">
        <f t="shared" si="8"/>
        <v>0</v>
      </c>
      <c r="AV51" s="156">
        <f t="shared" si="9"/>
        <v>2500</v>
      </c>
      <c r="AW51" s="206"/>
      <c r="AX51" s="190"/>
      <c r="AY51" s="190"/>
      <c r="AZ51" s="190"/>
      <c r="BA51" s="190"/>
      <c r="BB51" s="156">
        <f t="shared" si="10"/>
        <v>2500</v>
      </c>
      <c r="BC51" s="207"/>
      <c r="BD51" s="194"/>
      <c r="BE51" s="128" t="str">
        <f t="shared" si="11"/>
        <v>正确</v>
      </c>
    </row>
    <row r="52" s="98" customFormat="1" ht="34" customHeight="1" spans="1:57">
      <c r="A52" s="132">
        <f t="shared" si="2"/>
        <v>48</v>
      </c>
      <c r="B52" s="146" t="s">
        <v>719</v>
      </c>
      <c r="C52" s="134" t="s">
        <v>190</v>
      </c>
      <c r="D52" s="140">
        <v>45612</v>
      </c>
      <c r="E52" s="134" t="s">
        <v>78</v>
      </c>
      <c r="F52" s="141">
        <f t="shared" si="3"/>
        <v>31</v>
      </c>
      <c r="G52" s="138" t="s">
        <v>79</v>
      </c>
      <c r="H52" s="139"/>
      <c r="I52" s="139"/>
      <c r="J52" s="139"/>
      <c r="K52" s="139"/>
      <c r="L52" s="139"/>
      <c r="M52" s="139"/>
      <c r="N52" s="139"/>
      <c r="O52" s="157">
        <v>11</v>
      </c>
      <c r="P52" s="158"/>
      <c r="Q52" s="158"/>
      <c r="R52" s="158"/>
      <c r="S52" s="174">
        <f t="shared" si="4"/>
        <v>0</v>
      </c>
      <c r="T52" s="175" t="s">
        <v>887</v>
      </c>
      <c r="U52" s="176">
        <v>2300</v>
      </c>
      <c r="V52" s="177">
        <v>1200</v>
      </c>
      <c r="W52" s="177">
        <v>300</v>
      </c>
      <c r="X52" s="177">
        <v>200</v>
      </c>
      <c r="Y52" s="177">
        <v>200</v>
      </c>
      <c r="Z52" s="177">
        <v>200</v>
      </c>
      <c r="AA52" s="177">
        <v>100</v>
      </c>
      <c r="AB52" s="177">
        <v>100</v>
      </c>
      <c r="AC52" s="188">
        <f t="shared" si="5"/>
        <v>0</v>
      </c>
      <c r="AD52" s="189"/>
      <c r="AE52" s="189"/>
      <c r="AF52" s="189"/>
      <c r="AG52" s="189"/>
      <c r="AH52" s="189"/>
      <c r="AI52" s="194"/>
      <c r="AJ52" s="189"/>
      <c r="AK52" s="189"/>
      <c r="AL52" s="189"/>
      <c r="AM52" s="189"/>
      <c r="AN52" s="189"/>
      <c r="AO52" s="189"/>
      <c r="AP52" s="189"/>
      <c r="AQ52" s="189"/>
      <c r="AR52" s="194">
        <f>U52/31*O52*0.5</f>
        <v>408.064516129032</v>
      </c>
      <c r="AS52" s="200"/>
      <c r="AT52" s="200">
        <f t="shared" si="7"/>
        <v>0</v>
      </c>
      <c r="AU52" s="156">
        <f t="shared" si="8"/>
        <v>0</v>
      </c>
      <c r="AV52" s="156">
        <f t="shared" si="9"/>
        <v>1891.94</v>
      </c>
      <c r="AW52" s="206"/>
      <c r="AX52" s="190"/>
      <c r="AY52" s="190"/>
      <c r="AZ52" s="190"/>
      <c r="BA52" s="190"/>
      <c r="BB52" s="156">
        <f t="shared" si="10"/>
        <v>1891.94</v>
      </c>
      <c r="BC52" s="207"/>
      <c r="BD52" s="194"/>
      <c r="BE52" s="128" t="str">
        <f t="shared" si="11"/>
        <v>正确</v>
      </c>
    </row>
    <row r="53" s="98" customFormat="1" ht="33" customHeight="1" spans="1:57">
      <c r="A53" s="132">
        <f t="shared" si="2"/>
        <v>49</v>
      </c>
      <c r="B53" s="148" t="s">
        <v>964</v>
      </c>
      <c r="C53" s="134" t="s">
        <v>965</v>
      </c>
      <c r="D53" s="140">
        <v>45597</v>
      </c>
      <c r="E53" s="134" t="s">
        <v>78</v>
      </c>
      <c r="F53" s="141">
        <f t="shared" si="3"/>
        <v>31</v>
      </c>
      <c r="G53" s="138" t="s">
        <v>79</v>
      </c>
      <c r="H53" s="139"/>
      <c r="I53" s="139"/>
      <c r="J53" s="139"/>
      <c r="K53" s="139"/>
      <c r="L53" s="139"/>
      <c r="M53" s="139"/>
      <c r="N53" s="139"/>
      <c r="O53" s="163"/>
      <c r="P53" s="158"/>
      <c r="Q53" s="158"/>
      <c r="R53" s="158"/>
      <c r="S53" s="174">
        <f t="shared" si="4"/>
        <v>0</v>
      </c>
      <c r="T53" s="175"/>
      <c r="U53" s="176">
        <v>1700</v>
      </c>
      <c r="V53" s="177">
        <v>1000</v>
      </c>
      <c r="W53" s="177">
        <v>200</v>
      </c>
      <c r="X53" s="177">
        <v>100</v>
      </c>
      <c r="Y53" s="177">
        <v>100</v>
      </c>
      <c r="Z53" s="177">
        <v>100</v>
      </c>
      <c r="AA53" s="177">
        <v>100</v>
      </c>
      <c r="AB53" s="177">
        <v>100</v>
      </c>
      <c r="AC53" s="188">
        <f t="shared" si="5"/>
        <v>0</v>
      </c>
      <c r="AD53" s="189"/>
      <c r="AE53" s="189"/>
      <c r="AF53" s="189"/>
      <c r="AG53" s="189"/>
      <c r="AH53" s="189"/>
      <c r="AI53" s="194">
        <v>200</v>
      </c>
      <c r="AJ53" s="189"/>
      <c r="AK53" s="189"/>
      <c r="AL53" s="189"/>
      <c r="AM53" s="189"/>
      <c r="AN53" s="189"/>
      <c r="AO53" s="189"/>
      <c r="AP53" s="189"/>
      <c r="AQ53" s="189"/>
      <c r="AR53" s="194"/>
      <c r="AS53" s="200"/>
      <c r="AT53" s="200">
        <f t="shared" si="7"/>
        <v>0</v>
      </c>
      <c r="AU53" s="156">
        <f t="shared" si="8"/>
        <v>0</v>
      </c>
      <c r="AV53" s="156">
        <f t="shared" si="9"/>
        <v>1900</v>
      </c>
      <c r="AW53" s="206"/>
      <c r="AX53" s="190"/>
      <c r="AY53" s="190"/>
      <c r="AZ53" s="190"/>
      <c r="BA53" s="190"/>
      <c r="BB53" s="156">
        <f t="shared" si="10"/>
        <v>1900</v>
      </c>
      <c r="BC53" s="207"/>
      <c r="BD53" s="211" t="s">
        <v>966</v>
      </c>
      <c r="BE53" s="128" t="str">
        <f t="shared" si="11"/>
        <v>正确</v>
      </c>
    </row>
    <row r="54" s="98" customFormat="1" ht="33" customHeight="1" spans="1:57">
      <c r="A54" s="132">
        <f t="shared" si="2"/>
        <v>50</v>
      </c>
      <c r="B54" s="148" t="s">
        <v>967</v>
      </c>
      <c r="C54" s="134" t="s">
        <v>699</v>
      </c>
      <c r="D54" s="140">
        <v>45593</v>
      </c>
      <c r="E54" s="134" t="s">
        <v>78</v>
      </c>
      <c r="F54" s="141">
        <f t="shared" si="3"/>
        <v>31</v>
      </c>
      <c r="G54" s="138" t="s">
        <v>79</v>
      </c>
      <c r="H54" s="139"/>
      <c r="I54" s="139"/>
      <c r="J54" s="139"/>
      <c r="K54" s="139"/>
      <c r="L54" s="139"/>
      <c r="M54" s="139"/>
      <c r="N54" s="139"/>
      <c r="O54" s="163"/>
      <c r="P54" s="158"/>
      <c r="Q54" s="158"/>
      <c r="R54" s="158"/>
      <c r="S54" s="174">
        <f t="shared" si="4"/>
        <v>0</v>
      </c>
      <c r="T54" s="175"/>
      <c r="U54" s="176">
        <v>1700</v>
      </c>
      <c r="V54" s="177">
        <v>1000</v>
      </c>
      <c r="W54" s="177">
        <v>200</v>
      </c>
      <c r="X54" s="177">
        <v>100</v>
      </c>
      <c r="Y54" s="177">
        <v>100</v>
      </c>
      <c r="Z54" s="177">
        <v>100</v>
      </c>
      <c r="AA54" s="177">
        <v>100</v>
      </c>
      <c r="AB54" s="177">
        <v>100</v>
      </c>
      <c r="AC54" s="188">
        <f t="shared" si="5"/>
        <v>0</v>
      </c>
      <c r="AD54" s="189"/>
      <c r="AE54" s="189"/>
      <c r="AF54" s="189"/>
      <c r="AG54" s="189"/>
      <c r="AH54" s="189"/>
      <c r="AI54" s="194"/>
      <c r="AJ54" s="189"/>
      <c r="AK54" s="189"/>
      <c r="AL54" s="189"/>
      <c r="AM54" s="189"/>
      <c r="AN54" s="189"/>
      <c r="AO54" s="189"/>
      <c r="AP54" s="189"/>
      <c r="AQ54" s="189"/>
      <c r="AR54" s="194"/>
      <c r="AS54" s="200"/>
      <c r="AT54" s="200">
        <f t="shared" si="7"/>
        <v>0</v>
      </c>
      <c r="AU54" s="156">
        <f t="shared" si="8"/>
        <v>0</v>
      </c>
      <c r="AV54" s="156">
        <f t="shared" si="9"/>
        <v>1700</v>
      </c>
      <c r="AW54" s="206"/>
      <c r="AX54" s="190"/>
      <c r="AY54" s="190"/>
      <c r="AZ54" s="190"/>
      <c r="BA54" s="190"/>
      <c r="BB54" s="156">
        <f t="shared" si="10"/>
        <v>1700</v>
      </c>
      <c r="BC54" s="207"/>
      <c r="BD54" s="194"/>
      <c r="BE54" s="128" t="str">
        <f t="shared" si="11"/>
        <v>正确</v>
      </c>
    </row>
    <row r="55" s="98" customFormat="1" ht="33" customHeight="1" spans="1:57">
      <c r="A55" s="132">
        <f t="shared" si="2"/>
        <v>51</v>
      </c>
      <c r="B55" s="148" t="s">
        <v>968</v>
      </c>
      <c r="C55" s="134" t="s">
        <v>699</v>
      </c>
      <c r="D55" s="140">
        <v>45597</v>
      </c>
      <c r="E55" s="134" t="s">
        <v>78</v>
      </c>
      <c r="F55" s="141">
        <f t="shared" si="3"/>
        <v>31</v>
      </c>
      <c r="G55" s="138" t="s">
        <v>79</v>
      </c>
      <c r="H55" s="139"/>
      <c r="I55" s="139"/>
      <c r="J55" s="139"/>
      <c r="K55" s="139"/>
      <c r="L55" s="139"/>
      <c r="M55" s="139"/>
      <c r="N55" s="139"/>
      <c r="O55" s="163"/>
      <c r="P55" s="158"/>
      <c r="Q55" s="158"/>
      <c r="R55" s="158"/>
      <c r="S55" s="174">
        <f t="shared" si="4"/>
        <v>0</v>
      </c>
      <c r="T55" s="175"/>
      <c r="U55" s="176">
        <v>1700</v>
      </c>
      <c r="V55" s="177">
        <v>1000</v>
      </c>
      <c r="W55" s="177">
        <v>200</v>
      </c>
      <c r="X55" s="177">
        <v>100</v>
      </c>
      <c r="Y55" s="177">
        <v>100</v>
      </c>
      <c r="Z55" s="177">
        <v>100</v>
      </c>
      <c r="AA55" s="177">
        <v>100</v>
      </c>
      <c r="AB55" s="177">
        <v>100</v>
      </c>
      <c r="AC55" s="188">
        <f t="shared" si="5"/>
        <v>0</v>
      </c>
      <c r="AD55" s="189"/>
      <c r="AE55" s="189"/>
      <c r="AF55" s="189"/>
      <c r="AG55" s="189"/>
      <c r="AH55" s="189"/>
      <c r="AI55" s="194"/>
      <c r="AJ55" s="189"/>
      <c r="AK55" s="189"/>
      <c r="AL55" s="189"/>
      <c r="AM55" s="189"/>
      <c r="AN55" s="189"/>
      <c r="AO55" s="189"/>
      <c r="AP55" s="189"/>
      <c r="AQ55" s="189"/>
      <c r="AR55" s="194"/>
      <c r="AS55" s="200"/>
      <c r="AT55" s="200">
        <f t="shared" si="7"/>
        <v>0</v>
      </c>
      <c r="AU55" s="156">
        <f t="shared" si="8"/>
        <v>0</v>
      </c>
      <c r="AV55" s="156">
        <f t="shared" si="9"/>
        <v>1700</v>
      </c>
      <c r="AW55" s="206"/>
      <c r="AX55" s="190"/>
      <c r="AY55" s="190"/>
      <c r="AZ55" s="190"/>
      <c r="BA55" s="190"/>
      <c r="BB55" s="156">
        <f t="shared" si="10"/>
        <v>1700</v>
      </c>
      <c r="BC55" s="207"/>
      <c r="BD55" s="194"/>
      <c r="BE55" s="128" t="str">
        <f t="shared" si="11"/>
        <v>正确</v>
      </c>
    </row>
    <row r="56" s="98" customFormat="1" ht="33" customHeight="1" spans="1:57">
      <c r="A56" s="132">
        <f t="shared" si="2"/>
        <v>52</v>
      </c>
      <c r="B56" s="148" t="s">
        <v>969</v>
      </c>
      <c r="C56" s="134" t="s">
        <v>699</v>
      </c>
      <c r="D56" s="140">
        <v>45593</v>
      </c>
      <c r="E56" s="134" t="s">
        <v>78</v>
      </c>
      <c r="F56" s="141">
        <f t="shared" si="3"/>
        <v>31</v>
      </c>
      <c r="G56" s="138" t="s">
        <v>79</v>
      </c>
      <c r="H56" s="139"/>
      <c r="I56" s="139"/>
      <c r="J56" s="139"/>
      <c r="K56" s="139"/>
      <c r="L56" s="139"/>
      <c r="M56" s="139"/>
      <c r="N56" s="139"/>
      <c r="O56" s="163"/>
      <c r="P56" s="158"/>
      <c r="Q56" s="158"/>
      <c r="R56" s="158"/>
      <c r="S56" s="174">
        <f t="shared" si="4"/>
        <v>0</v>
      </c>
      <c r="T56" s="175"/>
      <c r="U56" s="176">
        <v>1700</v>
      </c>
      <c r="V56" s="177">
        <v>1000</v>
      </c>
      <c r="W56" s="177">
        <v>200</v>
      </c>
      <c r="X56" s="177">
        <v>100</v>
      </c>
      <c r="Y56" s="177">
        <v>100</v>
      </c>
      <c r="Z56" s="177">
        <v>100</v>
      </c>
      <c r="AA56" s="177">
        <v>100</v>
      </c>
      <c r="AB56" s="177">
        <v>100</v>
      </c>
      <c r="AC56" s="188">
        <f t="shared" si="5"/>
        <v>0</v>
      </c>
      <c r="AD56" s="189"/>
      <c r="AE56" s="189"/>
      <c r="AF56" s="189"/>
      <c r="AG56" s="189"/>
      <c r="AH56" s="189"/>
      <c r="AI56" s="194"/>
      <c r="AJ56" s="189"/>
      <c r="AK56" s="189"/>
      <c r="AL56" s="189"/>
      <c r="AM56" s="189"/>
      <c r="AN56" s="189"/>
      <c r="AO56" s="189"/>
      <c r="AP56" s="189"/>
      <c r="AQ56" s="189"/>
      <c r="AR56" s="194"/>
      <c r="AS56" s="200"/>
      <c r="AT56" s="200">
        <f t="shared" si="7"/>
        <v>0</v>
      </c>
      <c r="AU56" s="156">
        <f t="shared" si="8"/>
        <v>0</v>
      </c>
      <c r="AV56" s="156">
        <f t="shared" si="9"/>
        <v>1700</v>
      </c>
      <c r="AW56" s="206"/>
      <c r="AX56" s="190"/>
      <c r="AY56" s="190"/>
      <c r="AZ56" s="190"/>
      <c r="BA56" s="190"/>
      <c r="BB56" s="156">
        <f t="shared" si="10"/>
        <v>1700</v>
      </c>
      <c r="BC56" s="207"/>
      <c r="BD56" s="194"/>
      <c r="BE56" s="128" t="str">
        <f t="shared" si="11"/>
        <v>正确</v>
      </c>
    </row>
    <row r="57" s="98" customFormat="1" ht="33" customHeight="1" spans="1:57">
      <c r="A57" s="132">
        <f t="shared" si="2"/>
        <v>53</v>
      </c>
      <c r="B57" s="148" t="s">
        <v>970</v>
      </c>
      <c r="C57" s="134" t="s">
        <v>699</v>
      </c>
      <c r="D57" s="140">
        <v>45593</v>
      </c>
      <c r="E57" s="134" t="s">
        <v>78</v>
      </c>
      <c r="F57" s="141">
        <f t="shared" si="3"/>
        <v>31</v>
      </c>
      <c r="G57" s="138" t="s">
        <v>79</v>
      </c>
      <c r="H57" s="139"/>
      <c r="I57" s="139"/>
      <c r="J57" s="139"/>
      <c r="K57" s="139"/>
      <c r="L57" s="139"/>
      <c r="M57" s="139"/>
      <c r="N57" s="139"/>
      <c r="O57" s="163"/>
      <c r="P57" s="158"/>
      <c r="Q57" s="158"/>
      <c r="R57" s="158"/>
      <c r="S57" s="174">
        <f t="shared" si="4"/>
        <v>0</v>
      </c>
      <c r="T57" s="175"/>
      <c r="U57" s="176">
        <v>1700</v>
      </c>
      <c r="V57" s="177">
        <v>1000</v>
      </c>
      <c r="W57" s="177">
        <v>200</v>
      </c>
      <c r="X57" s="177">
        <v>100</v>
      </c>
      <c r="Y57" s="177">
        <v>100</v>
      </c>
      <c r="Z57" s="177">
        <v>100</v>
      </c>
      <c r="AA57" s="177">
        <v>100</v>
      </c>
      <c r="AB57" s="177">
        <v>100</v>
      </c>
      <c r="AC57" s="188">
        <f t="shared" si="5"/>
        <v>0</v>
      </c>
      <c r="AD57" s="189"/>
      <c r="AE57" s="189"/>
      <c r="AF57" s="189"/>
      <c r="AG57" s="189"/>
      <c r="AH57" s="189"/>
      <c r="AI57" s="194"/>
      <c r="AJ57" s="189"/>
      <c r="AK57" s="189"/>
      <c r="AL57" s="189"/>
      <c r="AM57" s="189"/>
      <c r="AN57" s="189"/>
      <c r="AO57" s="189"/>
      <c r="AP57" s="189"/>
      <c r="AQ57" s="189"/>
      <c r="AR57" s="194"/>
      <c r="AS57" s="200"/>
      <c r="AT57" s="200">
        <f t="shared" si="7"/>
        <v>0</v>
      </c>
      <c r="AU57" s="156">
        <f t="shared" si="8"/>
        <v>0</v>
      </c>
      <c r="AV57" s="156">
        <f t="shared" si="9"/>
        <v>1700</v>
      </c>
      <c r="AW57" s="206"/>
      <c r="AX57" s="190"/>
      <c r="AY57" s="190"/>
      <c r="AZ57" s="190"/>
      <c r="BA57" s="190"/>
      <c r="BB57" s="156">
        <f t="shared" si="10"/>
        <v>1700</v>
      </c>
      <c r="BC57" s="207"/>
      <c r="BD57" s="194"/>
      <c r="BE57" s="128" t="str">
        <f t="shared" si="11"/>
        <v>正确</v>
      </c>
    </row>
    <row r="58" s="98" customFormat="1" ht="33" customHeight="1" spans="1:57">
      <c r="A58" s="132">
        <f t="shared" si="2"/>
        <v>54</v>
      </c>
      <c r="B58" s="148" t="s">
        <v>971</v>
      </c>
      <c r="C58" s="134" t="s">
        <v>699</v>
      </c>
      <c r="D58" s="140">
        <v>45594</v>
      </c>
      <c r="E58" s="134" t="s">
        <v>78</v>
      </c>
      <c r="F58" s="141">
        <f t="shared" si="3"/>
        <v>31</v>
      </c>
      <c r="G58" s="138" t="s">
        <v>79</v>
      </c>
      <c r="H58" s="139"/>
      <c r="I58" s="139"/>
      <c r="J58" s="139"/>
      <c r="K58" s="139"/>
      <c r="L58" s="139"/>
      <c r="M58" s="139"/>
      <c r="N58" s="139"/>
      <c r="O58" s="163"/>
      <c r="P58" s="158"/>
      <c r="Q58" s="158"/>
      <c r="R58" s="158"/>
      <c r="S58" s="174">
        <f t="shared" si="4"/>
        <v>0</v>
      </c>
      <c r="T58" s="175"/>
      <c r="U58" s="176">
        <v>1700</v>
      </c>
      <c r="V58" s="177">
        <v>1000</v>
      </c>
      <c r="W58" s="177">
        <v>200</v>
      </c>
      <c r="X58" s="177">
        <v>100</v>
      </c>
      <c r="Y58" s="177">
        <v>100</v>
      </c>
      <c r="Z58" s="177">
        <v>100</v>
      </c>
      <c r="AA58" s="177">
        <v>100</v>
      </c>
      <c r="AB58" s="177">
        <v>100</v>
      </c>
      <c r="AC58" s="188">
        <f t="shared" si="5"/>
        <v>0</v>
      </c>
      <c r="AD58" s="189"/>
      <c r="AE58" s="189"/>
      <c r="AF58" s="189"/>
      <c r="AG58" s="189"/>
      <c r="AH58" s="189"/>
      <c r="AI58" s="194"/>
      <c r="AJ58" s="189"/>
      <c r="AK58" s="189"/>
      <c r="AL58" s="189"/>
      <c r="AM58" s="189"/>
      <c r="AN58" s="189"/>
      <c r="AO58" s="189"/>
      <c r="AP58" s="189"/>
      <c r="AQ58" s="189"/>
      <c r="AR58" s="194"/>
      <c r="AS58" s="200"/>
      <c r="AT58" s="200">
        <f t="shared" si="7"/>
        <v>0</v>
      </c>
      <c r="AU58" s="156">
        <f t="shared" si="8"/>
        <v>0</v>
      </c>
      <c r="AV58" s="156">
        <f t="shared" si="9"/>
        <v>1700</v>
      </c>
      <c r="AW58" s="206"/>
      <c r="AX58" s="190"/>
      <c r="AY58" s="190"/>
      <c r="AZ58" s="190"/>
      <c r="BA58" s="190"/>
      <c r="BB58" s="156">
        <f t="shared" si="10"/>
        <v>1700</v>
      </c>
      <c r="BC58" s="207"/>
      <c r="BD58" s="194"/>
      <c r="BE58" s="128" t="str">
        <f t="shared" si="11"/>
        <v>正确</v>
      </c>
    </row>
    <row r="59" s="98" customFormat="1" ht="33" customHeight="1" spans="1:57">
      <c r="A59" s="132">
        <f t="shared" si="2"/>
        <v>55</v>
      </c>
      <c r="B59" s="148" t="s">
        <v>972</v>
      </c>
      <c r="C59" s="134" t="s">
        <v>699</v>
      </c>
      <c r="D59" s="140">
        <v>45593</v>
      </c>
      <c r="E59" s="134" t="s">
        <v>78</v>
      </c>
      <c r="F59" s="141">
        <f t="shared" si="3"/>
        <v>31</v>
      </c>
      <c r="G59" s="138" t="s">
        <v>79</v>
      </c>
      <c r="H59" s="139"/>
      <c r="I59" s="139"/>
      <c r="J59" s="139"/>
      <c r="K59" s="139"/>
      <c r="L59" s="139"/>
      <c r="M59" s="139"/>
      <c r="N59" s="139"/>
      <c r="O59" s="163"/>
      <c r="P59" s="158"/>
      <c r="Q59" s="158"/>
      <c r="R59" s="158"/>
      <c r="S59" s="174">
        <f t="shared" si="4"/>
        <v>0</v>
      </c>
      <c r="T59" s="175"/>
      <c r="U59" s="176">
        <v>1700</v>
      </c>
      <c r="V59" s="177">
        <v>1000</v>
      </c>
      <c r="W59" s="177">
        <v>200</v>
      </c>
      <c r="X59" s="177">
        <v>100</v>
      </c>
      <c r="Y59" s="177">
        <v>100</v>
      </c>
      <c r="Z59" s="177">
        <v>100</v>
      </c>
      <c r="AA59" s="177">
        <v>100</v>
      </c>
      <c r="AB59" s="177">
        <v>100</v>
      </c>
      <c r="AC59" s="188">
        <f t="shared" si="5"/>
        <v>0</v>
      </c>
      <c r="AD59" s="189"/>
      <c r="AE59" s="189"/>
      <c r="AF59" s="189"/>
      <c r="AG59" s="189"/>
      <c r="AH59" s="189"/>
      <c r="AI59" s="194"/>
      <c r="AJ59" s="189"/>
      <c r="AK59" s="189"/>
      <c r="AL59" s="189"/>
      <c r="AM59" s="189"/>
      <c r="AN59" s="189"/>
      <c r="AO59" s="189"/>
      <c r="AP59" s="189"/>
      <c r="AQ59" s="189"/>
      <c r="AR59" s="194"/>
      <c r="AS59" s="200"/>
      <c r="AT59" s="200">
        <f t="shared" si="7"/>
        <v>0</v>
      </c>
      <c r="AU59" s="156">
        <f t="shared" si="8"/>
        <v>0</v>
      </c>
      <c r="AV59" s="156">
        <f t="shared" si="9"/>
        <v>1700</v>
      </c>
      <c r="AW59" s="206"/>
      <c r="AX59" s="190"/>
      <c r="AY59" s="190"/>
      <c r="AZ59" s="190"/>
      <c r="BA59" s="190"/>
      <c r="BB59" s="156">
        <f t="shared" si="10"/>
        <v>1700</v>
      </c>
      <c r="BC59" s="207"/>
      <c r="BD59" s="194"/>
      <c r="BE59" s="128" t="str">
        <f t="shared" si="11"/>
        <v>正确</v>
      </c>
    </row>
    <row r="60" s="98" customFormat="1" ht="37" customHeight="1" spans="1:57">
      <c r="A60" s="132">
        <f t="shared" si="2"/>
        <v>56</v>
      </c>
      <c r="B60" s="148" t="s">
        <v>973</v>
      </c>
      <c r="C60" s="134" t="s">
        <v>923</v>
      </c>
      <c r="D60" s="140">
        <v>45597</v>
      </c>
      <c r="E60" s="134" t="s">
        <v>78</v>
      </c>
      <c r="F60" s="141">
        <f t="shared" si="3"/>
        <v>31</v>
      </c>
      <c r="G60" s="138" t="s">
        <v>79</v>
      </c>
      <c r="H60" s="139"/>
      <c r="I60" s="139"/>
      <c r="J60" s="139"/>
      <c r="K60" s="139"/>
      <c r="L60" s="139"/>
      <c r="M60" s="139"/>
      <c r="N60" s="139"/>
      <c r="O60" s="163"/>
      <c r="P60" s="158"/>
      <c r="Q60" s="158"/>
      <c r="R60" s="158"/>
      <c r="S60" s="174">
        <f t="shared" si="4"/>
        <v>0</v>
      </c>
      <c r="T60" s="175"/>
      <c r="U60" s="176">
        <v>2000</v>
      </c>
      <c r="V60" s="177">
        <v>1100</v>
      </c>
      <c r="W60" s="177">
        <v>200</v>
      </c>
      <c r="X60" s="177">
        <v>200</v>
      </c>
      <c r="Y60" s="177">
        <v>100</v>
      </c>
      <c r="Z60" s="177">
        <v>200</v>
      </c>
      <c r="AA60" s="177">
        <v>100</v>
      </c>
      <c r="AB60" s="177">
        <v>100</v>
      </c>
      <c r="AC60" s="188">
        <f t="shared" si="5"/>
        <v>0</v>
      </c>
      <c r="AD60" s="189"/>
      <c r="AE60" s="189"/>
      <c r="AF60" s="189"/>
      <c r="AG60" s="189"/>
      <c r="AH60" s="189"/>
      <c r="AI60" s="194"/>
      <c r="AJ60" s="189"/>
      <c r="AK60" s="189"/>
      <c r="AL60" s="189"/>
      <c r="AM60" s="189"/>
      <c r="AN60" s="189"/>
      <c r="AO60" s="189"/>
      <c r="AP60" s="189"/>
      <c r="AQ60" s="189"/>
      <c r="AR60" s="194"/>
      <c r="AS60" s="200"/>
      <c r="AT60" s="200">
        <f t="shared" si="7"/>
        <v>0</v>
      </c>
      <c r="AU60" s="156">
        <f t="shared" si="8"/>
        <v>0</v>
      </c>
      <c r="AV60" s="156">
        <f t="shared" si="9"/>
        <v>2000</v>
      </c>
      <c r="AW60" s="206"/>
      <c r="AX60" s="190"/>
      <c r="AY60" s="190"/>
      <c r="AZ60" s="190"/>
      <c r="BA60" s="190"/>
      <c r="BB60" s="156">
        <f t="shared" si="10"/>
        <v>2000</v>
      </c>
      <c r="BC60" s="207"/>
      <c r="BD60" s="194"/>
      <c r="BE60" s="128" t="str">
        <f t="shared" si="11"/>
        <v>正确</v>
      </c>
    </row>
    <row r="61" s="99" customFormat="1" ht="48" customHeight="1" spans="1:57">
      <c r="A61" s="132">
        <f t="shared" si="2"/>
        <v>57</v>
      </c>
      <c r="B61" s="146" t="s">
        <v>974</v>
      </c>
      <c r="C61" s="134" t="s">
        <v>703</v>
      </c>
      <c r="D61" s="140">
        <v>45597</v>
      </c>
      <c r="E61" s="134" t="s">
        <v>78</v>
      </c>
      <c r="F61" s="141">
        <f t="shared" si="3"/>
        <v>31</v>
      </c>
      <c r="G61" s="138" t="s">
        <v>79</v>
      </c>
      <c r="H61" s="144"/>
      <c r="I61" s="144"/>
      <c r="J61" s="144"/>
      <c r="K61" s="144"/>
      <c r="L61" s="144"/>
      <c r="M61" s="144"/>
      <c r="N61" s="144"/>
      <c r="O61" s="163"/>
      <c r="P61" s="162"/>
      <c r="Q61" s="162"/>
      <c r="R61" s="162"/>
      <c r="S61" s="174">
        <f t="shared" si="4"/>
        <v>0</v>
      </c>
      <c r="T61" s="179"/>
      <c r="U61" s="176">
        <v>2100</v>
      </c>
      <c r="V61" s="177">
        <v>500</v>
      </c>
      <c r="W61" s="177">
        <v>300</v>
      </c>
      <c r="X61" s="177">
        <v>300</v>
      </c>
      <c r="Y61" s="177">
        <v>300</v>
      </c>
      <c r="Z61" s="177">
        <v>300</v>
      </c>
      <c r="AA61" s="177">
        <v>200</v>
      </c>
      <c r="AB61" s="177">
        <v>200</v>
      </c>
      <c r="AC61" s="188">
        <f t="shared" si="5"/>
        <v>0</v>
      </c>
      <c r="AD61" s="190"/>
      <c r="AE61" s="190"/>
      <c r="AF61" s="190"/>
      <c r="AG61" s="190"/>
      <c r="AH61" s="190"/>
      <c r="AI61" s="194"/>
      <c r="AJ61" s="190"/>
      <c r="AK61" s="190"/>
      <c r="AL61" s="190"/>
      <c r="AM61" s="190"/>
      <c r="AN61" s="190"/>
      <c r="AO61" s="190"/>
      <c r="AP61" s="190"/>
      <c r="AQ61" s="190"/>
      <c r="AR61" s="194"/>
      <c r="AS61" s="200"/>
      <c r="AT61" s="200">
        <f t="shared" si="7"/>
        <v>0</v>
      </c>
      <c r="AU61" s="156">
        <f t="shared" si="8"/>
        <v>0</v>
      </c>
      <c r="AV61" s="156">
        <f t="shared" si="9"/>
        <v>2100</v>
      </c>
      <c r="AW61" s="206"/>
      <c r="AX61" s="190"/>
      <c r="AY61" s="190"/>
      <c r="AZ61" s="190"/>
      <c r="BA61" s="190"/>
      <c r="BB61" s="156">
        <f t="shared" si="10"/>
        <v>2100</v>
      </c>
      <c r="BC61" s="208"/>
      <c r="BD61" s="194"/>
      <c r="BE61" s="128" t="str">
        <f t="shared" si="11"/>
        <v>正确</v>
      </c>
    </row>
    <row r="62" s="99" customFormat="1" ht="57" customHeight="1" spans="1:57">
      <c r="A62" s="132">
        <f t="shared" si="2"/>
        <v>58</v>
      </c>
      <c r="B62" s="146" t="s">
        <v>975</v>
      </c>
      <c r="C62" s="134" t="s">
        <v>923</v>
      </c>
      <c r="D62" s="135">
        <v>45597</v>
      </c>
      <c r="E62" s="134" t="s">
        <v>78</v>
      </c>
      <c r="F62" s="141">
        <f t="shared" si="3"/>
        <v>31</v>
      </c>
      <c r="G62" s="138" t="s">
        <v>79</v>
      </c>
      <c r="H62" s="144"/>
      <c r="I62" s="144"/>
      <c r="J62" s="144"/>
      <c r="K62" s="144"/>
      <c r="L62" s="144"/>
      <c r="M62" s="144"/>
      <c r="N62" s="144"/>
      <c r="O62" s="163"/>
      <c r="P62" s="162"/>
      <c r="Q62" s="162"/>
      <c r="R62" s="162"/>
      <c r="S62" s="174">
        <f t="shared" si="4"/>
        <v>0</v>
      </c>
      <c r="T62" s="175"/>
      <c r="U62" s="176">
        <v>2300</v>
      </c>
      <c r="V62" s="177">
        <v>1200</v>
      </c>
      <c r="W62" s="177">
        <v>300</v>
      </c>
      <c r="X62" s="177">
        <v>200</v>
      </c>
      <c r="Y62" s="177">
        <v>200</v>
      </c>
      <c r="Z62" s="177">
        <v>200</v>
      </c>
      <c r="AA62" s="177">
        <v>100</v>
      </c>
      <c r="AB62" s="177">
        <v>100</v>
      </c>
      <c r="AC62" s="188">
        <f t="shared" si="5"/>
        <v>0</v>
      </c>
      <c r="AD62" s="190"/>
      <c r="AE62" s="190"/>
      <c r="AF62" s="190"/>
      <c r="AG62" s="190"/>
      <c r="AH62" s="190"/>
      <c r="AI62" s="194"/>
      <c r="AJ62" s="190"/>
      <c r="AK62" s="190"/>
      <c r="AL62" s="190"/>
      <c r="AM62" s="190"/>
      <c r="AN62" s="190"/>
      <c r="AO62" s="190"/>
      <c r="AP62" s="190"/>
      <c r="AQ62" s="190"/>
      <c r="AR62" s="194"/>
      <c r="AS62" s="200"/>
      <c r="AT62" s="200">
        <f t="shared" si="7"/>
        <v>0</v>
      </c>
      <c r="AU62" s="156">
        <f t="shared" si="8"/>
        <v>0</v>
      </c>
      <c r="AV62" s="156">
        <f t="shared" si="9"/>
        <v>2300</v>
      </c>
      <c r="AW62" s="206"/>
      <c r="AX62" s="190"/>
      <c r="AY62" s="190"/>
      <c r="AZ62" s="190"/>
      <c r="BA62" s="190"/>
      <c r="BB62" s="156">
        <f t="shared" si="10"/>
        <v>2300</v>
      </c>
      <c r="BC62" s="208"/>
      <c r="BD62" s="194"/>
      <c r="BE62" s="128" t="str">
        <f t="shared" si="11"/>
        <v>正确</v>
      </c>
    </row>
    <row r="63" s="99" customFormat="1" ht="40" customHeight="1" spans="1:57">
      <c r="A63" s="132">
        <f t="shared" si="2"/>
        <v>59</v>
      </c>
      <c r="B63" s="146" t="s">
        <v>976</v>
      </c>
      <c r="C63" s="134" t="s">
        <v>699</v>
      </c>
      <c r="D63" s="135">
        <v>45596</v>
      </c>
      <c r="E63" s="134" t="s">
        <v>78</v>
      </c>
      <c r="F63" s="141">
        <f t="shared" si="3"/>
        <v>31</v>
      </c>
      <c r="G63" s="138" t="s">
        <v>79</v>
      </c>
      <c r="H63" s="144"/>
      <c r="I63" s="144"/>
      <c r="J63" s="144"/>
      <c r="K63" s="144"/>
      <c r="L63" s="144"/>
      <c r="M63" s="144"/>
      <c r="N63" s="144"/>
      <c r="O63" s="163"/>
      <c r="P63" s="162"/>
      <c r="Q63" s="162"/>
      <c r="R63" s="162"/>
      <c r="S63" s="174">
        <f t="shared" si="4"/>
        <v>0</v>
      </c>
      <c r="T63" s="179"/>
      <c r="U63" s="176">
        <v>1700</v>
      </c>
      <c r="V63" s="177">
        <v>1000</v>
      </c>
      <c r="W63" s="177">
        <v>200</v>
      </c>
      <c r="X63" s="177">
        <v>100</v>
      </c>
      <c r="Y63" s="177">
        <v>100</v>
      </c>
      <c r="Z63" s="177">
        <v>100</v>
      </c>
      <c r="AA63" s="177">
        <v>100</v>
      </c>
      <c r="AB63" s="177">
        <v>100</v>
      </c>
      <c r="AC63" s="188">
        <f t="shared" si="5"/>
        <v>0</v>
      </c>
      <c r="AD63" s="190"/>
      <c r="AE63" s="190"/>
      <c r="AF63" s="190"/>
      <c r="AG63" s="190"/>
      <c r="AH63" s="190"/>
      <c r="AI63" s="194"/>
      <c r="AJ63" s="190"/>
      <c r="AK63" s="190"/>
      <c r="AL63" s="190"/>
      <c r="AM63" s="190"/>
      <c r="AN63" s="190"/>
      <c r="AO63" s="190"/>
      <c r="AP63" s="190"/>
      <c r="AQ63" s="190"/>
      <c r="AR63" s="194"/>
      <c r="AS63" s="200"/>
      <c r="AT63" s="200">
        <f t="shared" si="7"/>
        <v>0</v>
      </c>
      <c r="AU63" s="156">
        <f t="shared" si="8"/>
        <v>0</v>
      </c>
      <c r="AV63" s="156">
        <f t="shared" si="9"/>
        <v>1700</v>
      </c>
      <c r="AW63" s="206"/>
      <c r="AX63" s="190"/>
      <c r="AY63" s="190"/>
      <c r="AZ63" s="190"/>
      <c r="BA63" s="190"/>
      <c r="BB63" s="156">
        <f t="shared" si="10"/>
        <v>1700</v>
      </c>
      <c r="BC63" s="208"/>
      <c r="BD63" s="194"/>
      <c r="BE63" s="128" t="str">
        <f t="shared" si="11"/>
        <v>正确</v>
      </c>
    </row>
    <row r="64" s="98" customFormat="1" ht="33" customHeight="1" spans="1:57">
      <c r="A64" s="132">
        <f t="shared" si="2"/>
        <v>60</v>
      </c>
      <c r="B64" s="146" t="s">
        <v>977</v>
      </c>
      <c r="C64" s="134" t="s">
        <v>190</v>
      </c>
      <c r="D64" s="135">
        <v>45606</v>
      </c>
      <c r="E64" s="134" t="s">
        <v>78</v>
      </c>
      <c r="F64" s="141">
        <f t="shared" si="3"/>
        <v>31</v>
      </c>
      <c r="G64" s="138" t="s">
        <v>79</v>
      </c>
      <c r="H64" s="139"/>
      <c r="I64" s="139"/>
      <c r="J64" s="139"/>
      <c r="K64" s="139"/>
      <c r="L64" s="139"/>
      <c r="M64" s="139"/>
      <c r="N64" s="139"/>
      <c r="O64" s="163"/>
      <c r="P64" s="158"/>
      <c r="Q64" s="158"/>
      <c r="R64" s="158"/>
      <c r="S64" s="174">
        <f t="shared" si="4"/>
        <v>0</v>
      </c>
      <c r="T64" s="175"/>
      <c r="U64" s="176">
        <v>2300</v>
      </c>
      <c r="V64" s="177">
        <v>1200</v>
      </c>
      <c r="W64" s="177">
        <v>300</v>
      </c>
      <c r="X64" s="177">
        <v>200</v>
      </c>
      <c r="Y64" s="177">
        <v>200</v>
      </c>
      <c r="Z64" s="177">
        <v>200</v>
      </c>
      <c r="AA64" s="177">
        <v>100</v>
      </c>
      <c r="AB64" s="177">
        <v>100</v>
      </c>
      <c r="AC64" s="188">
        <f t="shared" si="5"/>
        <v>0</v>
      </c>
      <c r="AD64" s="189"/>
      <c r="AE64" s="189"/>
      <c r="AF64" s="189"/>
      <c r="AG64" s="189"/>
      <c r="AH64" s="189"/>
      <c r="AI64" s="194"/>
      <c r="AJ64" s="189"/>
      <c r="AK64" s="189"/>
      <c r="AL64" s="189"/>
      <c r="AM64" s="189"/>
      <c r="AN64" s="189"/>
      <c r="AO64" s="189"/>
      <c r="AP64" s="189"/>
      <c r="AQ64" s="189"/>
      <c r="AR64" s="194"/>
      <c r="AS64" s="200"/>
      <c r="AT64" s="200">
        <f t="shared" si="7"/>
        <v>0</v>
      </c>
      <c r="AU64" s="156">
        <f t="shared" si="8"/>
        <v>0</v>
      </c>
      <c r="AV64" s="156">
        <f t="shared" si="9"/>
        <v>2300</v>
      </c>
      <c r="AW64" s="206"/>
      <c r="AX64" s="190"/>
      <c r="AY64" s="190"/>
      <c r="AZ64" s="190"/>
      <c r="BA64" s="190"/>
      <c r="BB64" s="156">
        <f t="shared" si="10"/>
        <v>2300</v>
      </c>
      <c r="BC64" s="207"/>
      <c r="BD64" s="194"/>
      <c r="BE64" s="128" t="str">
        <f t="shared" si="11"/>
        <v>正确</v>
      </c>
    </row>
    <row r="65" s="98" customFormat="1" ht="33" customHeight="1" spans="1:57">
      <c r="A65" s="132">
        <f t="shared" si="2"/>
        <v>61</v>
      </c>
      <c r="B65" s="146" t="s">
        <v>978</v>
      </c>
      <c r="C65" s="134" t="s">
        <v>699</v>
      </c>
      <c r="D65" s="135">
        <v>45597</v>
      </c>
      <c r="E65" s="134" t="s">
        <v>78</v>
      </c>
      <c r="F65" s="141">
        <f t="shared" si="3"/>
        <v>31</v>
      </c>
      <c r="G65" s="138" t="s">
        <v>79</v>
      </c>
      <c r="H65" s="139"/>
      <c r="I65" s="139"/>
      <c r="J65" s="139"/>
      <c r="K65" s="139"/>
      <c r="L65" s="139"/>
      <c r="M65" s="139"/>
      <c r="N65" s="139"/>
      <c r="O65" s="163"/>
      <c r="P65" s="158"/>
      <c r="Q65" s="158"/>
      <c r="R65" s="158"/>
      <c r="S65" s="174">
        <f t="shared" si="4"/>
        <v>0</v>
      </c>
      <c r="T65" s="175"/>
      <c r="U65" s="176">
        <v>2000</v>
      </c>
      <c r="V65" s="177">
        <v>1100</v>
      </c>
      <c r="W65" s="177">
        <v>200</v>
      </c>
      <c r="X65" s="177">
        <v>200</v>
      </c>
      <c r="Y65" s="177">
        <v>100</v>
      </c>
      <c r="Z65" s="177">
        <v>200</v>
      </c>
      <c r="AA65" s="177">
        <v>100</v>
      </c>
      <c r="AB65" s="177">
        <v>100</v>
      </c>
      <c r="AC65" s="188">
        <f t="shared" si="5"/>
        <v>0</v>
      </c>
      <c r="AD65" s="189"/>
      <c r="AE65" s="189"/>
      <c r="AF65" s="189"/>
      <c r="AG65" s="189"/>
      <c r="AH65" s="189"/>
      <c r="AI65" s="194"/>
      <c r="AJ65" s="189"/>
      <c r="AK65" s="189"/>
      <c r="AL65" s="189"/>
      <c r="AM65" s="189"/>
      <c r="AN65" s="189"/>
      <c r="AO65" s="189"/>
      <c r="AP65" s="189"/>
      <c r="AQ65" s="189"/>
      <c r="AR65" s="194"/>
      <c r="AS65" s="200"/>
      <c r="AT65" s="200">
        <f t="shared" si="7"/>
        <v>0</v>
      </c>
      <c r="AU65" s="156">
        <f t="shared" si="8"/>
        <v>0</v>
      </c>
      <c r="AV65" s="156">
        <f t="shared" si="9"/>
        <v>2000</v>
      </c>
      <c r="AW65" s="206"/>
      <c r="AX65" s="190"/>
      <c r="AY65" s="190"/>
      <c r="AZ65" s="190"/>
      <c r="BA65" s="190"/>
      <c r="BB65" s="156">
        <f t="shared" si="10"/>
        <v>2000</v>
      </c>
      <c r="BC65" s="207"/>
      <c r="BD65" s="194"/>
      <c r="BE65" s="128" t="str">
        <f t="shared" si="11"/>
        <v>正确</v>
      </c>
    </row>
    <row r="66" s="98" customFormat="1" ht="33" customHeight="1" spans="1:57">
      <c r="A66" s="132">
        <f t="shared" si="2"/>
        <v>62</v>
      </c>
      <c r="B66" s="146" t="s">
        <v>979</v>
      </c>
      <c r="C66" s="134" t="s">
        <v>703</v>
      </c>
      <c r="D66" s="135">
        <v>45600</v>
      </c>
      <c r="E66" s="134" t="s">
        <v>78</v>
      </c>
      <c r="F66" s="141">
        <f t="shared" si="3"/>
        <v>31</v>
      </c>
      <c r="G66" s="138" t="s">
        <v>79</v>
      </c>
      <c r="H66" s="139"/>
      <c r="I66" s="139"/>
      <c r="J66" s="139"/>
      <c r="K66" s="139"/>
      <c r="L66" s="139"/>
      <c r="M66" s="139"/>
      <c r="N66" s="139"/>
      <c r="O66" s="163"/>
      <c r="P66" s="158"/>
      <c r="Q66" s="158"/>
      <c r="R66" s="158"/>
      <c r="S66" s="174">
        <f t="shared" si="4"/>
        <v>0</v>
      </c>
      <c r="T66" s="175"/>
      <c r="U66" s="176">
        <v>1700</v>
      </c>
      <c r="V66" s="177">
        <v>1000</v>
      </c>
      <c r="W66" s="177">
        <v>200</v>
      </c>
      <c r="X66" s="177">
        <v>100</v>
      </c>
      <c r="Y66" s="177">
        <v>100</v>
      </c>
      <c r="Z66" s="177">
        <v>100</v>
      </c>
      <c r="AA66" s="177">
        <v>100</v>
      </c>
      <c r="AB66" s="177">
        <v>100</v>
      </c>
      <c r="AC66" s="188">
        <f t="shared" si="5"/>
        <v>0</v>
      </c>
      <c r="AD66" s="189"/>
      <c r="AE66" s="189"/>
      <c r="AF66" s="189"/>
      <c r="AG66" s="189"/>
      <c r="AH66" s="189"/>
      <c r="AI66" s="194"/>
      <c r="AJ66" s="189"/>
      <c r="AK66" s="189"/>
      <c r="AL66" s="189"/>
      <c r="AM66" s="189"/>
      <c r="AN66" s="189"/>
      <c r="AO66" s="189"/>
      <c r="AP66" s="189"/>
      <c r="AQ66" s="189"/>
      <c r="AR66" s="194"/>
      <c r="AS66" s="200"/>
      <c r="AT66" s="200">
        <f t="shared" si="7"/>
        <v>0</v>
      </c>
      <c r="AU66" s="156">
        <f t="shared" si="8"/>
        <v>0</v>
      </c>
      <c r="AV66" s="156">
        <f t="shared" si="9"/>
        <v>1700</v>
      </c>
      <c r="AW66" s="206"/>
      <c r="AX66" s="190"/>
      <c r="AY66" s="190"/>
      <c r="AZ66" s="190"/>
      <c r="BA66" s="190"/>
      <c r="BB66" s="156">
        <f t="shared" si="10"/>
        <v>1700</v>
      </c>
      <c r="BC66" s="207"/>
      <c r="BD66" s="194"/>
      <c r="BE66" s="128" t="str">
        <f t="shared" si="11"/>
        <v>正确</v>
      </c>
    </row>
    <row r="67" s="98" customFormat="1" ht="33" customHeight="1" spans="1:57">
      <c r="A67" s="132">
        <f t="shared" si="2"/>
        <v>63</v>
      </c>
      <c r="B67" s="146" t="s">
        <v>980</v>
      </c>
      <c r="C67" s="134" t="s">
        <v>703</v>
      </c>
      <c r="D67" s="135">
        <v>45598</v>
      </c>
      <c r="E67" s="134" t="s">
        <v>78</v>
      </c>
      <c r="F67" s="141">
        <f t="shared" si="3"/>
        <v>31</v>
      </c>
      <c r="G67" s="138" t="s">
        <v>79</v>
      </c>
      <c r="H67" s="139"/>
      <c r="I67" s="139"/>
      <c r="J67" s="139"/>
      <c r="K67" s="139"/>
      <c r="L67" s="139"/>
      <c r="M67" s="139"/>
      <c r="N67" s="139"/>
      <c r="O67" s="163"/>
      <c r="P67" s="158"/>
      <c r="Q67" s="158"/>
      <c r="R67" s="158"/>
      <c r="S67" s="174">
        <f t="shared" si="4"/>
        <v>0</v>
      </c>
      <c r="T67" s="175"/>
      <c r="U67" s="176">
        <v>1700</v>
      </c>
      <c r="V67" s="177">
        <v>1000</v>
      </c>
      <c r="W67" s="177">
        <v>200</v>
      </c>
      <c r="X67" s="177">
        <v>100</v>
      </c>
      <c r="Y67" s="177">
        <v>100</v>
      </c>
      <c r="Z67" s="177">
        <v>100</v>
      </c>
      <c r="AA67" s="177">
        <v>100</v>
      </c>
      <c r="AB67" s="177">
        <v>100</v>
      </c>
      <c r="AC67" s="188">
        <f t="shared" si="5"/>
        <v>0</v>
      </c>
      <c r="AD67" s="189"/>
      <c r="AE67" s="189"/>
      <c r="AF67" s="189"/>
      <c r="AG67" s="189"/>
      <c r="AH67" s="189"/>
      <c r="AI67" s="194"/>
      <c r="AJ67" s="189"/>
      <c r="AK67" s="189"/>
      <c r="AL67" s="189"/>
      <c r="AM67" s="189"/>
      <c r="AN67" s="189"/>
      <c r="AO67" s="189"/>
      <c r="AP67" s="189"/>
      <c r="AQ67" s="189"/>
      <c r="AR67" s="194"/>
      <c r="AS67" s="200"/>
      <c r="AT67" s="200">
        <f t="shared" si="7"/>
        <v>0</v>
      </c>
      <c r="AU67" s="156">
        <f t="shared" si="8"/>
        <v>0</v>
      </c>
      <c r="AV67" s="156">
        <f t="shared" si="9"/>
        <v>1700</v>
      </c>
      <c r="AW67" s="206"/>
      <c r="AX67" s="190"/>
      <c r="AY67" s="190"/>
      <c r="AZ67" s="190"/>
      <c r="BA67" s="190"/>
      <c r="BB67" s="156">
        <f t="shared" si="10"/>
        <v>1700</v>
      </c>
      <c r="BC67" s="207"/>
      <c r="BD67" s="194"/>
      <c r="BE67" s="128" t="str">
        <f t="shared" si="11"/>
        <v>正确</v>
      </c>
    </row>
    <row r="68" s="98" customFormat="1" ht="33" customHeight="1" spans="1:57">
      <c r="A68" s="132">
        <f t="shared" si="2"/>
        <v>64</v>
      </c>
      <c r="B68" s="146" t="s">
        <v>981</v>
      </c>
      <c r="C68" s="134" t="s">
        <v>703</v>
      </c>
      <c r="D68" s="135">
        <v>45596</v>
      </c>
      <c r="E68" s="134" t="s">
        <v>78</v>
      </c>
      <c r="F68" s="141">
        <f t="shared" si="3"/>
        <v>31</v>
      </c>
      <c r="G68" s="138" t="s">
        <v>79</v>
      </c>
      <c r="H68" s="139"/>
      <c r="I68" s="139"/>
      <c r="J68" s="139"/>
      <c r="K68" s="139"/>
      <c r="L68" s="139"/>
      <c r="M68" s="139"/>
      <c r="N68" s="139"/>
      <c r="O68" s="163"/>
      <c r="P68" s="158"/>
      <c r="Q68" s="158"/>
      <c r="R68" s="158"/>
      <c r="S68" s="174">
        <f t="shared" si="4"/>
        <v>0</v>
      </c>
      <c r="T68" s="175"/>
      <c r="U68" s="176">
        <v>1700</v>
      </c>
      <c r="V68" s="177">
        <v>1000</v>
      </c>
      <c r="W68" s="177">
        <v>200</v>
      </c>
      <c r="X68" s="177">
        <v>100</v>
      </c>
      <c r="Y68" s="177">
        <v>100</v>
      </c>
      <c r="Z68" s="177">
        <v>100</v>
      </c>
      <c r="AA68" s="177">
        <v>100</v>
      </c>
      <c r="AB68" s="177">
        <v>100</v>
      </c>
      <c r="AC68" s="188">
        <f t="shared" si="5"/>
        <v>0</v>
      </c>
      <c r="AD68" s="189"/>
      <c r="AE68" s="189"/>
      <c r="AF68" s="189"/>
      <c r="AG68" s="189"/>
      <c r="AH68" s="189"/>
      <c r="AI68" s="194"/>
      <c r="AJ68" s="189"/>
      <c r="AK68" s="189"/>
      <c r="AL68" s="189"/>
      <c r="AM68" s="189"/>
      <c r="AN68" s="189"/>
      <c r="AO68" s="189"/>
      <c r="AP68" s="189"/>
      <c r="AQ68" s="189"/>
      <c r="AR68" s="194"/>
      <c r="AS68" s="200"/>
      <c r="AT68" s="200">
        <f t="shared" si="7"/>
        <v>0</v>
      </c>
      <c r="AU68" s="156">
        <f t="shared" si="8"/>
        <v>0</v>
      </c>
      <c r="AV68" s="156">
        <f t="shared" si="9"/>
        <v>1700</v>
      </c>
      <c r="AW68" s="206"/>
      <c r="AX68" s="190"/>
      <c r="AY68" s="190"/>
      <c r="AZ68" s="190"/>
      <c r="BA68" s="190"/>
      <c r="BB68" s="156">
        <f t="shared" si="10"/>
        <v>1700</v>
      </c>
      <c r="BC68" s="207"/>
      <c r="BD68" s="194"/>
      <c r="BE68" s="128" t="str">
        <f t="shared" si="11"/>
        <v>正确</v>
      </c>
    </row>
    <row r="69" s="98" customFormat="1" ht="68" customHeight="1" spans="1:57">
      <c r="A69" s="132">
        <f t="shared" ref="A69:A132" si="15">ROW()-4</f>
        <v>65</v>
      </c>
      <c r="B69" s="146" t="s">
        <v>982</v>
      </c>
      <c r="C69" s="134" t="s">
        <v>190</v>
      </c>
      <c r="D69" s="135">
        <v>45621</v>
      </c>
      <c r="E69" s="134" t="s">
        <v>78</v>
      </c>
      <c r="F69" s="141">
        <f t="shared" ref="F69:F132" si="16">IF($C$2-D69+1&lt;$E$2,$C$2-D69+1,$E$2)</f>
        <v>31</v>
      </c>
      <c r="G69" s="138" t="s">
        <v>79</v>
      </c>
      <c r="H69" s="139"/>
      <c r="I69" s="139"/>
      <c r="J69" s="139"/>
      <c r="K69" s="139"/>
      <c r="L69" s="139">
        <v>13</v>
      </c>
      <c r="M69" s="139"/>
      <c r="N69" s="139"/>
      <c r="O69" s="158">
        <v>2</v>
      </c>
      <c r="P69" s="158"/>
      <c r="Q69" s="158"/>
      <c r="R69" s="158"/>
      <c r="S69" s="174">
        <f t="shared" ref="S69:S132" si="17">P69+Q69-R69</f>
        <v>0</v>
      </c>
      <c r="T69" s="175" t="s">
        <v>983</v>
      </c>
      <c r="U69" s="176">
        <v>2300</v>
      </c>
      <c r="V69" s="177">
        <v>1200</v>
      </c>
      <c r="W69" s="177">
        <v>300</v>
      </c>
      <c r="X69" s="177">
        <v>200</v>
      </c>
      <c r="Y69" s="177">
        <v>200</v>
      </c>
      <c r="Z69" s="177">
        <v>200</v>
      </c>
      <c r="AA69" s="177">
        <v>100</v>
      </c>
      <c r="AB69" s="177">
        <v>100</v>
      </c>
      <c r="AC69" s="188">
        <f t="shared" ref="AC69:AC132" si="18">IF(G69="是",30,0)</f>
        <v>0</v>
      </c>
      <c r="AD69" s="189"/>
      <c r="AE69" s="189"/>
      <c r="AF69" s="189"/>
      <c r="AG69" s="189"/>
      <c r="AH69" s="189"/>
      <c r="AI69" s="194"/>
      <c r="AJ69" s="189"/>
      <c r="AK69" s="189"/>
      <c r="AL69" s="189"/>
      <c r="AM69" s="189"/>
      <c r="AN69" s="189"/>
      <c r="AO69" s="189"/>
      <c r="AP69" s="189"/>
      <c r="AQ69" s="189"/>
      <c r="AR69" s="194">
        <f t="shared" ref="AR69:AR79" si="19">U69/31*O69*0.5</f>
        <v>74.1935483870968</v>
      </c>
      <c r="AS69" s="200"/>
      <c r="AT69" s="200">
        <f t="shared" ref="AT69:AT132" si="20">IFERROR(U69/$E$2*2*H69+I69*2,0)</f>
        <v>0</v>
      </c>
      <c r="AU69" s="156">
        <f t="shared" ref="AU69:AU132" si="21">IFERROR(U69/$E$2*(J69+K69*0.2+L69+M69*0.5),0)</f>
        <v>964.516129032258</v>
      </c>
      <c r="AV69" s="156">
        <f t="shared" ref="AV69:AV132" si="22">ROUND(SUM(V69:AP69)-SUM(AQ69:AU69),2)</f>
        <v>1261.29</v>
      </c>
      <c r="AW69" s="206"/>
      <c r="AX69" s="190"/>
      <c r="AY69" s="190"/>
      <c r="AZ69" s="190"/>
      <c r="BA69" s="190"/>
      <c r="BB69" s="156">
        <f t="shared" ref="BB69:BB132" si="23">ROUND(AV69-SUM(AW69:BA69),2)</f>
        <v>1261.29</v>
      </c>
      <c r="BC69" s="207"/>
      <c r="BD69" s="194"/>
      <c r="BE69" s="128" t="str">
        <f t="shared" ref="BE69:BE132" si="24">IF(U69-SUM(V69:AB69)=0,"正确","错误")</f>
        <v>正确</v>
      </c>
    </row>
    <row r="70" s="98" customFormat="1" ht="33" customHeight="1" spans="1:57">
      <c r="A70" s="132">
        <f t="shared" si="15"/>
        <v>66</v>
      </c>
      <c r="B70" s="146" t="s">
        <v>984</v>
      </c>
      <c r="C70" s="134" t="s">
        <v>699</v>
      </c>
      <c r="D70" s="140">
        <v>45593</v>
      </c>
      <c r="E70" s="134" t="s">
        <v>78</v>
      </c>
      <c r="F70" s="141">
        <f t="shared" si="16"/>
        <v>31</v>
      </c>
      <c r="G70" s="138" t="s">
        <v>79</v>
      </c>
      <c r="H70" s="139"/>
      <c r="I70" s="139"/>
      <c r="J70" s="139"/>
      <c r="K70" s="139"/>
      <c r="L70" s="139"/>
      <c r="M70" s="139"/>
      <c r="N70" s="139"/>
      <c r="O70" s="163"/>
      <c r="P70" s="158"/>
      <c r="Q70" s="158"/>
      <c r="R70" s="158"/>
      <c r="S70" s="174">
        <f t="shared" si="17"/>
        <v>0</v>
      </c>
      <c r="T70" s="175"/>
      <c r="U70" s="176">
        <v>1700</v>
      </c>
      <c r="V70" s="177">
        <v>1000</v>
      </c>
      <c r="W70" s="177">
        <v>200</v>
      </c>
      <c r="X70" s="177">
        <v>100</v>
      </c>
      <c r="Y70" s="177">
        <v>100</v>
      </c>
      <c r="Z70" s="177">
        <v>100</v>
      </c>
      <c r="AA70" s="177">
        <v>100</v>
      </c>
      <c r="AB70" s="177">
        <v>100</v>
      </c>
      <c r="AC70" s="188">
        <f t="shared" si="18"/>
        <v>0</v>
      </c>
      <c r="AD70" s="189"/>
      <c r="AE70" s="189"/>
      <c r="AF70" s="189"/>
      <c r="AG70" s="189"/>
      <c r="AH70" s="189"/>
      <c r="AI70" s="194"/>
      <c r="AJ70" s="189"/>
      <c r="AK70" s="189"/>
      <c r="AL70" s="189"/>
      <c r="AM70" s="189"/>
      <c r="AN70" s="189"/>
      <c r="AO70" s="189"/>
      <c r="AP70" s="189"/>
      <c r="AQ70" s="189"/>
      <c r="AR70" s="194"/>
      <c r="AS70" s="200"/>
      <c r="AT70" s="200">
        <f t="shared" si="20"/>
        <v>0</v>
      </c>
      <c r="AU70" s="156">
        <f t="shared" si="21"/>
        <v>0</v>
      </c>
      <c r="AV70" s="156">
        <f t="shared" si="22"/>
        <v>1700</v>
      </c>
      <c r="AW70" s="206"/>
      <c r="AX70" s="190"/>
      <c r="AY70" s="190"/>
      <c r="AZ70" s="190"/>
      <c r="BA70" s="190"/>
      <c r="BB70" s="156">
        <f t="shared" si="23"/>
        <v>1700</v>
      </c>
      <c r="BC70" s="207"/>
      <c r="BD70" s="194"/>
      <c r="BE70" s="128" t="str">
        <f t="shared" si="24"/>
        <v>正确</v>
      </c>
    </row>
    <row r="71" s="98" customFormat="1" ht="60" customHeight="1" spans="1:57">
      <c r="A71" s="132">
        <f t="shared" si="15"/>
        <v>67</v>
      </c>
      <c r="B71" s="146" t="s">
        <v>985</v>
      </c>
      <c r="C71" s="134" t="s">
        <v>190</v>
      </c>
      <c r="D71" s="135">
        <v>45640</v>
      </c>
      <c r="E71" s="134" t="s">
        <v>78</v>
      </c>
      <c r="F71" s="141">
        <f t="shared" si="16"/>
        <v>31</v>
      </c>
      <c r="G71" s="138" t="s">
        <v>79</v>
      </c>
      <c r="H71" s="139"/>
      <c r="I71" s="139"/>
      <c r="J71" s="139"/>
      <c r="K71" s="139"/>
      <c r="L71" s="139"/>
      <c r="M71" s="139"/>
      <c r="N71" s="139"/>
      <c r="O71" s="158">
        <v>15</v>
      </c>
      <c r="P71" s="158"/>
      <c r="Q71" s="158"/>
      <c r="R71" s="158"/>
      <c r="S71" s="174">
        <f t="shared" si="17"/>
        <v>0</v>
      </c>
      <c r="T71" s="175" t="s">
        <v>986</v>
      </c>
      <c r="U71" s="176">
        <v>2300</v>
      </c>
      <c r="V71" s="177">
        <v>1200</v>
      </c>
      <c r="W71" s="177">
        <v>300</v>
      </c>
      <c r="X71" s="177">
        <v>200</v>
      </c>
      <c r="Y71" s="177">
        <v>200</v>
      </c>
      <c r="Z71" s="177">
        <v>200</v>
      </c>
      <c r="AA71" s="177">
        <v>100</v>
      </c>
      <c r="AB71" s="177">
        <v>100</v>
      </c>
      <c r="AC71" s="188">
        <f t="shared" si="18"/>
        <v>0</v>
      </c>
      <c r="AD71" s="189"/>
      <c r="AE71" s="189"/>
      <c r="AF71" s="189"/>
      <c r="AG71" s="189"/>
      <c r="AH71" s="189"/>
      <c r="AI71" s="194">
        <f>(4*50+3*100)/31*16</f>
        <v>258.064516129032</v>
      </c>
      <c r="AJ71" s="189"/>
      <c r="AK71" s="189"/>
      <c r="AL71" s="189"/>
      <c r="AM71" s="189"/>
      <c r="AN71" s="189"/>
      <c r="AO71" s="189"/>
      <c r="AP71" s="189"/>
      <c r="AQ71" s="189"/>
      <c r="AR71" s="194">
        <f t="shared" si="19"/>
        <v>556.451612903226</v>
      </c>
      <c r="AS71" s="200"/>
      <c r="AT71" s="200">
        <f t="shared" si="20"/>
        <v>0</v>
      </c>
      <c r="AU71" s="156">
        <f t="shared" si="21"/>
        <v>0</v>
      </c>
      <c r="AV71" s="156">
        <f t="shared" si="22"/>
        <v>2001.61</v>
      </c>
      <c r="AW71" s="206"/>
      <c r="AX71" s="190"/>
      <c r="AY71" s="190"/>
      <c r="AZ71" s="190"/>
      <c r="BA71" s="190"/>
      <c r="BB71" s="156">
        <f t="shared" si="23"/>
        <v>2001.61</v>
      </c>
      <c r="BC71" s="207"/>
      <c r="BD71" s="194" t="s">
        <v>987</v>
      </c>
      <c r="BE71" s="128" t="str">
        <f t="shared" si="24"/>
        <v>正确</v>
      </c>
    </row>
    <row r="72" s="98" customFormat="1" ht="33" customHeight="1" spans="1:57">
      <c r="A72" s="132">
        <f t="shared" si="15"/>
        <v>68</v>
      </c>
      <c r="B72" s="146" t="s">
        <v>988</v>
      </c>
      <c r="C72" s="134" t="s">
        <v>190</v>
      </c>
      <c r="D72" s="135">
        <v>45632</v>
      </c>
      <c r="E72" s="134" t="s">
        <v>78</v>
      </c>
      <c r="F72" s="141">
        <f t="shared" si="16"/>
        <v>31</v>
      </c>
      <c r="G72" s="138" t="s">
        <v>79</v>
      </c>
      <c r="H72" s="139"/>
      <c r="I72" s="139"/>
      <c r="J72" s="139"/>
      <c r="K72" s="139"/>
      <c r="L72" s="139"/>
      <c r="M72" s="139"/>
      <c r="N72" s="139"/>
      <c r="O72" s="158">
        <v>15</v>
      </c>
      <c r="P72" s="158"/>
      <c r="Q72" s="158"/>
      <c r="R72" s="158"/>
      <c r="S72" s="174">
        <f t="shared" si="17"/>
        <v>0</v>
      </c>
      <c r="T72" s="175" t="s">
        <v>989</v>
      </c>
      <c r="U72" s="176">
        <v>2300</v>
      </c>
      <c r="V72" s="177">
        <v>1200</v>
      </c>
      <c r="W72" s="177">
        <v>300</v>
      </c>
      <c r="X72" s="177">
        <v>200</v>
      </c>
      <c r="Y72" s="177">
        <v>200</v>
      </c>
      <c r="Z72" s="177">
        <v>200</v>
      </c>
      <c r="AA72" s="177">
        <v>100</v>
      </c>
      <c r="AB72" s="177">
        <v>100</v>
      </c>
      <c r="AC72" s="188">
        <f t="shared" si="18"/>
        <v>0</v>
      </c>
      <c r="AD72" s="189"/>
      <c r="AE72" s="189"/>
      <c r="AF72" s="189"/>
      <c r="AG72" s="189"/>
      <c r="AH72" s="189"/>
      <c r="AI72" s="194"/>
      <c r="AJ72" s="189"/>
      <c r="AK72" s="189"/>
      <c r="AL72" s="189"/>
      <c r="AM72" s="189"/>
      <c r="AN72" s="189"/>
      <c r="AO72" s="189"/>
      <c r="AP72" s="189"/>
      <c r="AQ72" s="189"/>
      <c r="AR72" s="194">
        <f t="shared" si="19"/>
        <v>556.451612903226</v>
      </c>
      <c r="AS72" s="200"/>
      <c r="AT72" s="200">
        <f t="shared" si="20"/>
        <v>0</v>
      </c>
      <c r="AU72" s="156">
        <f t="shared" si="21"/>
        <v>0</v>
      </c>
      <c r="AV72" s="156">
        <f t="shared" si="22"/>
        <v>1743.55</v>
      </c>
      <c r="AW72" s="206"/>
      <c r="AX72" s="190"/>
      <c r="AY72" s="190"/>
      <c r="AZ72" s="190"/>
      <c r="BA72" s="190"/>
      <c r="BB72" s="156">
        <f t="shared" si="23"/>
        <v>1743.55</v>
      </c>
      <c r="BC72" s="207"/>
      <c r="BD72" s="194"/>
      <c r="BE72" s="128" t="str">
        <f t="shared" si="24"/>
        <v>正确</v>
      </c>
    </row>
    <row r="73" s="98" customFormat="1" ht="47" customHeight="1" spans="1:57">
      <c r="A73" s="132">
        <f t="shared" si="15"/>
        <v>69</v>
      </c>
      <c r="B73" s="146" t="s">
        <v>322</v>
      </c>
      <c r="C73" s="134" t="s">
        <v>190</v>
      </c>
      <c r="D73" s="135">
        <v>45643</v>
      </c>
      <c r="E73" s="134" t="s">
        <v>78</v>
      </c>
      <c r="F73" s="141">
        <f t="shared" si="16"/>
        <v>31</v>
      </c>
      <c r="G73" s="138" t="s">
        <v>79</v>
      </c>
      <c r="H73" s="139"/>
      <c r="I73" s="139"/>
      <c r="J73" s="139"/>
      <c r="K73" s="139"/>
      <c r="L73" s="139"/>
      <c r="M73" s="139"/>
      <c r="N73" s="139"/>
      <c r="O73" s="158">
        <v>15</v>
      </c>
      <c r="P73" s="158"/>
      <c r="Q73" s="158"/>
      <c r="R73" s="158"/>
      <c r="S73" s="174">
        <f t="shared" si="17"/>
        <v>0</v>
      </c>
      <c r="T73" s="175" t="s">
        <v>990</v>
      </c>
      <c r="U73" s="176">
        <v>2300</v>
      </c>
      <c r="V73" s="177">
        <v>1200</v>
      </c>
      <c r="W73" s="177">
        <v>300</v>
      </c>
      <c r="X73" s="177">
        <v>200</v>
      </c>
      <c r="Y73" s="177">
        <v>200</v>
      </c>
      <c r="Z73" s="177">
        <v>200</v>
      </c>
      <c r="AA73" s="177">
        <v>100</v>
      </c>
      <c r="AB73" s="177">
        <v>100</v>
      </c>
      <c r="AC73" s="188">
        <f t="shared" si="18"/>
        <v>0</v>
      </c>
      <c r="AD73" s="189"/>
      <c r="AE73" s="189"/>
      <c r="AF73" s="189"/>
      <c r="AG73" s="189"/>
      <c r="AH73" s="189"/>
      <c r="AI73" s="194">
        <f>4*50/31*16</f>
        <v>103.225806451613</v>
      </c>
      <c r="AJ73" s="189"/>
      <c r="AK73" s="189"/>
      <c r="AL73" s="189"/>
      <c r="AM73" s="189"/>
      <c r="AN73" s="189"/>
      <c r="AO73" s="189"/>
      <c r="AP73" s="189"/>
      <c r="AQ73" s="189"/>
      <c r="AR73" s="194">
        <f t="shared" si="19"/>
        <v>556.451612903226</v>
      </c>
      <c r="AS73" s="200"/>
      <c r="AT73" s="200">
        <f t="shared" si="20"/>
        <v>0</v>
      </c>
      <c r="AU73" s="156">
        <f t="shared" si="21"/>
        <v>0</v>
      </c>
      <c r="AV73" s="156">
        <f t="shared" si="22"/>
        <v>1846.77</v>
      </c>
      <c r="AW73" s="206"/>
      <c r="AX73" s="190"/>
      <c r="AY73" s="190"/>
      <c r="AZ73" s="190"/>
      <c r="BA73" s="190"/>
      <c r="BB73" s="156">
        <f t="shared" si="23"/>
        <v>1846.77</v>
      </c>
      <c r="BC73" s="207"/>
      <c r="BD73" s="194" t="s">
        <v>991</v>
      </c>
      <c r="BE73" s="128" t="str">
        <f t="shared" si="24"/>
        <v>正确</v>
      </c>
    </row>
    <row r="74" s="1" customFormat="1" ht="45" customHeight="1" spans="1:57">
      <c r="A74" s="132">
        <f t="shared" si="15"/>
        <v>70</v>
      </c>
      <c r="B74" s="146" t="s">
        <v>992</v>
      </c>
      <c r="C74" s="134" t="s">
        <v>190</v>
      </c>
      <c r="D74" s="135">
        <v>45644</v>
      </c>
      <c r="E74" s="134" t="s">
        <v>78</v>
      </c>
      <c r="F74" s="141">
        <f t="shared" si="16"/>
        <v>31</v>
      </c>
      <c r="G74" s="138" t="s">
        <v>79</v>
      </c>
      <c r="H74" s="139"/>
      <c r="I74" s="139"/>
      <c r="J74" s="139"/>
      <c r="K74" s="139"/>
      <c r="L74" s="139"/>
      <c r="M74" s="139"/>
      <c r="N74" s="139"/>
      <c r="O74" s="158">
        <v>15</v>
      </c>
      <c r="P74" s="158"/>
      <c r="Q74" s="158"/>
      <c r="R74" s="158"/>
      <c r="S74" s="174">
        <f t="shared" si="17"/>
        <v>0</v>
      </c>
      <c r="T74" s="175" t="s">
        <v>993</v>
      </c>
      <c r="U74" s="176">
        <v>2300</v>
      </c>
      <c r="V74" s="177">
        <v>1200</v>
      </c>
      <c r="W74" s="177">
        <v>300</v>
      </c>
      <c r="X74" s="177">
        <v>200</v>
      </c>
      <c r="Y74" s="177">
        <v>200</v>
      </c>
      <c r="Z74" s="177">
        <v>200</v>
      </c>
      <c r="AA74" s="177">
        <v>100</v>
      </c>
      <c r="AB74" s="177">
        <v>100</v>
      </c>
      <c r="AC74" s="222">
        <f t="shared" si="18"/>
        <v>0</v>
      </c>
      <c r="AD74" s="223"/>
      <c r="AE74" s="223"/>
      <c r="AF74" s="223"/>
      <c r="AG74" s="223"/>
      <c r="AH74" s="223"/>
      <c r="AI74" s="194">
        <f>4*50/31*16</f>
        <v>103.225806451613</v>
      </c>
      <c r="AJ74" s="223"/>
      <c r="AK74" s="223"/>
      <c r="AL74" s="223"/>
      <c r="AM74" s="223"/>
      <c r="AN74" s="223"/>
      <c r="AO74" s="223"/>
      <c r="AP74" s="223"/>
      <c r="AQ74" s="223"/>
      <c r="AR74" s="194">
        <f t="shared" si="19"/>
        <v>556.451612903226</v>
      </c>
      <c r="AS74" s="226"/>
      <c r="AT74" s="226">
        <f t="shared" si="20"/>
        <v>0</v>
      </c>
      <c r="AU74" s="156">
        <f t="shared" si="21"/>
        <v>0</v>
      </c>
      <c r="AV74" s="156">
        <f t="shared" si="22"/>
        <v>1846.77</v>
      </c>
      <c r="AW74" s="206"/>
      <c r="AX74" s="190"/>
      <c r="AY74" s="227"/>
      <c r="AZ74" s="227"/>
      <c r="BA74" s="227"/>
      <c r="BB74" s="156">
        <f t="shared" si="23"/>
        <v>1846.77</v>
      </c>
      <c r="BC74" s="207"/>
      <c r="BD74" s="194" t="s">
        <v>991</v>
      </c>
      <c r="BE74" s="128" t="str">
        <f t="shared" si="24"/>
        <v>正确</v>
      </c>
    </row>
    <row r="75" s="1" customFormat="1" ht="101" customHeight="1" spans="1:57">
      <c r="A75" s="132">
        <f t="shared" si="15"/>
        <v>71</v>
      </c>
      <c r="B75" s="146" t="s">
        <v>994</v>
      </c>
      <c r="C75" s="134" t="s">
        <v>221</v>
      </c>
      <c r="D75" s="135">
        <v>45627</v>
      </c>
      <c r="E75" s="134" t="s">
        <v>78</v>
      </c>
      <c r="F75" s="141">
        <f t="shared" si="16"/>
        <v>31</v>
      </c>
      <c r="G75" s="138" t="s">
        <v>79</v>
      </c>
      <c r="H75" s="139"/>
      <c r="I75" s="139"/>
      <c r="J75" s="139"/>
      <c r="K75" s="139"/>
      <c r="L75" s="139"/>
      <c r="M75" s="139"/>
      <c r="N75" s="139"/>
      <c r="O75" s="158">
        <v>9</v>
      </c>
      <c r="P75" s="158"/>
      <c r="Q75" s="158"/>
      <c r="R75" s="158"/>
      <c r="S75" s="174">
        <f t="shared" si="17"/>
        <v>0</v>
      </c>
      <c r="T75" s="175" t="s">
        <v>995</v>
      </c>
      <c r="U75" s="176">
        <v>2300</v>
      </c>
      <c r="V75" s="177">
        <v>1200</v>
      </c>
      <c r="W75" s="177">
        <v>300</v>
      </c>
      <c r="X75" s="177">
        <v>200</v>
      </c>
      <c r="Y75" s="177">
        <v>200</v>
      </c>
      <c r="Z75" s="177">
        <v>200</v>
      </c>
      <c r="AA75" s="177">
        <v>100</v>
      </c>
      <c r="AB75" s="177">
        <v>100</v>
      </c>
      <c r="AC75" s="222">
        <f t="shared" si="18"/>
        <v>0</v>
      </c>
      <c r="AD75" s="223"/>
      <c r="AE75" s="223"/>
      <c r="AF75" s="223"/>
      <c r="AG75" s="223"/>
      <c r="AH75" s="223"/>
      <c r="AI75" s="194">
        <f>200+6*50/31*22</f>
        <v>412.903225806452</v>
      </c>
      <c r="AJ75" s="223"/>
      <c r="AK75" s="223"/>
      <c r="AL75" s="223"/>
      <c r="AM75" s="223"/>
      <c r="AN75" s="223"/>
      <c r="AO75" s="223"/>
      <c r="AP75" s="223"/>
      <c r="AQ75" s="223"/>
      <c r="AR75" s="194">
        <f t="shared" si="19"/>
        <v>333.870967741935</v>
      </c>
      <c r="AS75" s="226"/>
      <c r="AT75" s="226">
        <f t="shared" si="20"/>
        <v>0</v>
      </c>
      <c r="AU75" s="156">
        <f t="shared" si="21"/>
        <v>0</v>
      </c>
      <c r="AV75" s="156">
        <f t="shared" si="22"/>
        <v>2379.03</v>
      </c>
      <c r="AW75" s="206"/>
      <c r="AX75" s="190"/>
      <c r="AY75" s="227"/>
      <c r="AZ75" s="227"/>
      <c r="BA75" s="227"/>
      <c r="BB75" s="156">
        <f t="shared" si="23"/>
        <v>2379.03</v>
      </c>
      <c r="BC75" s="207"/>
      <c r="BD75" s="194" t="s">
        <v>996</v>
      </c>
      <c r="BE75" s="128" t="str">
        <f t="shared" si="24"/>
        <v>正确</v>
      </c>
    </row>
    <row r="76" s="1" customFormat="1" ht="51" customHeight="1" spans="1:57">
      <c r="A76" s="132">
        <f t="shared" si="15"/>
        <v>72</v>
      </c>
      <c r="B76" s="148" t="s">
        <v>997</v>
      </c>
      <c r="C76" s="134" t="s">
        <v>190</v>
      </c>
      <c r="D76" s="135">
        <v>45627</v>
      </c>
      <c r="E76" s="134" t="s">
        <v>78</v>
      </c>
      <c r="F76" s="141">
        <f t="shared" si="16"/>
        <v>31</v>
      </c>
      <c r="G76" s="138" t="s">
        <v>79</v>
      </c>
      <c r="H76" s="139"/>
      <c r="I76" s="139"/>
      <c r="J76" s="139"/>
      <c r="K76" s="139"/>
      <c r="L76" s="139"/>
      <c r="M76" s="139"/>
      <c r="N76" s="139"/>
      <c r="O76" s="158">
        <v>13</v>
      </c>
      <c r="P76" s="158"/>
      <c r="Q76" s="158"/>
      <c r="R76" s="158"/>
      <c r="S76" s="174">
        <f t="shared" si="17"/>
        <v>0</v>
      </c>
      <c r="T76" s="175" t="s">
        <v>998</v>
      </c>
      <c r="U76" s="176">
        <v>2400</v>
      </c>
      <c r="V76" s="177">
        <v>1200</v>
      </c>
      <c r="W76" s="177">
        <v>300</v>
      </c>
      <c r="X76" s="177">
        <v>300</v>
      </c>
      <c r="Y76" s="177">
        <v>200</v>
      </c>
      <c r="Z76" s="177">
        <v>200</v>
      </c>
      <c r="AA76" s="177">
        <v>100</v>
      </c>
      <c r="AB76" s="177">
        <v>100</v>
      </c>
      <c r="AC76" s="222">
        <f t="shared" si="18"/>
        <v>0</v>
      </c>
      <c r="AD76" s="223"/>
      <c r="AE76" s="223"/>
      <c r="AF76" s="223"/>
      <c r="AG76" s="223"/>
      <c r="AH76" s="223"/>
      <c r="AI76" s="194">
        <f>(80*10+50)/31*14</f>
        <v>383.870967741935</v>
      </c>
      <c r="AJ76" s="223"/>
      <c r="AK76" s="223"/>
      <c r="AL76" s="223"/>
      <c r="AM76" s="223"/>
      <c r="AN76" s="223"/>
      <c r="AO76" s="223"/>
      <c r="AP76" s="223"/>
      <c r="AQ76" s="223"/>
      <c r="AR76" s="194">
        <f t="shared" si="19"/>
        <v>503.225806451613</v>
      </c>
      <c r="AS76" s="226"/>
      <c r="AT76" s="226">
        <f t="shared" si="20"/>
        <v>0</v>
      </c>
      <c r="AU76" s="156">
        <f t="shared" si="21"/>
        <v>0</v>
      </c>
      <c r="AV76" s="156">
        <f t="shared" si="22"/>
        <v>2280.65</v>
      </c>
      <c r="AW76" s="206"/>
      <c r="AX76" s="190"/>
      <c r="AY76" s="227"/>
      <c r="AZ76" s="227"/>
      <c r="BA76" s="227"/>
      <c r="BB76" s="156">
        <f t="shared" si="23"/>
        <v>2280.65</v>
      </c>
      <c r="BC76" s="207"/>
      <c r="BD76" s="194" t="s">
        <v>999</v>
      </c>
      <c r="BE76" s="128" t="str">
        <f t="shared" si="24"/>
        <v>正确</v>
      </c>
    </row>
    <row r="77" s="1" customFormat="1" ht="33" spans="1:57">
      <c r="A77" s="132">
        <f t="shared" si="15"/>
        <v>73</v>
      </c>
      <c r="B77" s="148" t="s">
        <v>1000</v>
      </c>
      <c r="C77" s="134" t="s">
        <v>190</v>
      </c>
      <c r="D77" s="140">
        <v>45627</v>
      </c>
      <c r="E77" s="134" t="s">
        <v>78</v>
      </c>
      <c r="F77" s="141">
        <f t="shared" si="16"/>
        <v>31</v>
      </c>
      <c r="G77" s="138" t="s">
        <v>79</v>
      </c>
      <c r="H77" s="139"/>
      <c r="I77" s="139"/>
      <c r="J77" s="139"/>
      <c r="K77" s="139"/>
      <c r="L77" s="139"/>
      <c r="M77" s="139"/>
      <c r="N77" s="139"/>
      <c r="O77" s="158">
        <v>9</v>
      </c>
      <c r="P77" s="158"/>
      <c r="Q77" s="158"/>
      <c r="R77" s="158"/>
      <c r="S77" s="174">
        <f t="shared" si="17"/>
        <v>0</v>
      </c>
      <c r="T77" s="175" t="s">
        <v>1001</v>
      </c>
      <c r="U77" s="176">
        <v>2300</v>
      </c>
      <c r="V77" s="177">
        <v>1200</v>
      </c>
      <c r="W77" s="177">
        <v>300</v>
      </c>
      <c r="X77" s="177">
        <v>200</v>
      </c>
      <c r="Y77" s="177">
        <v>200</v>
      </c>
      <c r="Z77" s="177">
        <v>200</v>
      </c>
      <c r="AA77" s="177">
        <v>100</v>
      </c>
      <c r="AB77" s="177">
        <v>100</v>
      </c>
      <c r="AC77" s="222">
        <f t="shared" si="18"/>
        <v>0</v>
      </c>
      <c r="AD77" s="223"/>
      <c r="AE77" s="223"/>
      <c r="AF77" s="223"/>
      <c r="AG77" s="223"/>
      <c r="AH77" s="223"/>
      <c r="AI77" s="194">
        <f>6*50/31*22</f>
        <v>212.903225806452</v>
      </c>
      <c r="AJ77" s="223"/>
      <c r="AK77" s="223"/>
      <c r="AL77" s="223"/>
      <c r="AM77" s="223"/>
      <c r="AN77" s="223"/>
      <c r="AO77" s="223"/>
      <c r="AP77" s="223"/>
      <c r="AQ77" s="223"/>
      <c r="AR77" s="194">
        <f t="shared" si="19"/>
        <v>333.870967741935</v>
      </c>
      <c r="AS77" s="226"/>
      <c r="AT77" s="226">
        <f t="shared" si="20"/>
        <v>0</v>
      </c>
      <c r="AU77" s="156">
        <f t="shared" si="21"/>
        <v>0</v>
      </c>
      <c r="AV77" s="156">
        <f t="shared" si="22"/>
        <v>2179.03</v>
      </c>
      <c r="AW77" s="206"/>
      <c r="AX77" s="190"/>
      <c r="AY77" s="227"/>
      <c r="AZ77" s="227"/>
      <c r="BA77" s="227"/>
      <c r="BB77" s="156">
        <f t="shared" si="23"/>
        <v>2179.03</v>
      </c>
      <c r="BC77" s="207"/>
      <c r="BD77" s="228" t="s">
        <v>1002</v>
      </c>
      <c r="BE77" s="128" t="str">
        <f t="shared" si="24"/>
        <v>正确</v>
      </c>
    </row>
    <row r="78" s="1" customFormat="1" ht="58" customHeight="1" spans="1:57">
      <c r="A78" s="132">
        <f t="shared" si="15"/>
        <v>74</v>
      </c>
      <c r="B78" s="146" t="s">
        <v>1003</v>
      </c>
      <c r="C78" s="134" t="s">
        <v>190</v>
      </c>
      <c r="D78" s="135">
        <v>45628</v>
      </c>
      <c r="E78" s="134" t="s">
        <v>78</v>
      </c>
      <c r="F78" s="141">
        <f t="shared" si="16"/>
        <v>31</v>
      </c>
      <c r="G78" s="138" t="s">
        <v>79</v>
      </c>
      <c r="H78" s="139"/>
      <c r="I78" s="139"/>
      <c r="J78" s="139"/>
      <c r="K78" s="139"/>
      <c r="L78" s="139"/>
      <c r="M78" s="139"/>
      <c r="N78" s="139"/>
      <c r="O78" s="158">
        <v>11.5</v>
      </c>
      <c r="P78" s="158"/>
      <c r="Q78" s="158"/>
      <c r="R78" s="158"/>
      <c r="S78" s="174">
        <f t="shared" si="17"/>
        <v>0</v>
      </c>
      <c r="T78" s="175" t="s">
        <v>1004</v>
      </c>
      <c r="U78" s="176">
        <v>2400</v>
      </c>
      <c r="V78" s="177">
        <v>1200</v>
      </c>
      <c r="W78" s="177">
        <v>300</v>
      </c>
      <c r="X78" s="177">
        <v>300</v>
      </c>
      <c r="Y78" s="177">
        <v>200</v>
      </c>
      <c r="Z78" s="177">
        <v>200</v>
      </c>
      <c r="AA78" s="177">
        <v>100</v>
      </c>
      <c r="AB78" s="177">
        <v>100</v>
      </c>
      <c r="AC78" s="222">
        <f t="shared" si="18"/>
        <v>0</v>
      </c>
      <c r="AD78" s="223"/>
      <c r="AE78" s="223"/>
      <c r="AF78" s="223"/>
      <c r="AG78" s="223"/>
      <c r="AH78" s="223"/>
      <c r="AI78" s="194"/>
      <c r="AJ78" s="223"/>
      <c r="AK78" s="223"/>
      <c r="AL78" s="223"/>
      <c r="AM78" s="223"/>
      <c r="AN78" s="223"/>
      <c r="AO78" s="223"/>
      <c r="AP78" s="223"/>
      <c r="AQ78" s="223"/>
      <c r="AR78" s="194">
        <f t="shared" si="19"/>
        <v>445.161290322581</v>
      </c>
      <c r="AS78" s="226"/>
      <c r="AT78" s="226">
        <f t="shared" si="20"/>
        <v>0</v>
      </c>
      <c r="AU78" s="156">
        <f t="shared" si="21"/>
        <v>0</v>
      </c>
      <c r="AV78" s="156">
        <f t="shared" si="22"/>
        <v>1954.84</v>
      </c>
      <c r="AW78" s="206"/>
      <c r="AX78" s="190"/>
      <c r="AY78" s="227"/>
      <c r="AZ78" s="227"/>
      <c r="BA78" s="227"/>
      <c r="BB78" s="156">
        <f t="shared" si="23"/>
        <v>1954.84</v>
      </c>
      <c r="BC78" s="207"/>
      <c r="BD78" s="194"/>
      <c r="BE78" s="128" t="str">
        <f t="shared" si="24"/>
        <v>正确</v>
      </c>
    </row>
    <row r="79" s="100" customFormat="1" ht="49" customHeight="1" spans="1:57">
      <c r="A79" s="132">
        <f t="shared" si="15"/>
        <v>75</v>
      </c>
      <c r="B79" s="146" t="s">
        <v>1005</v>
      </c>
      <c r="C79" s="134" t="s">
        <v>190</v>
      </c>
      <c r="D79" s="135">
        <v>45663</v>
      </c>
      <c r="E79" s="147" t="s">
        <v>78</v>
      </c>
      <c r="F79" s="141">
        <f t="shared" si="16"/>
        <v>31</v>
      </c>
      <c r="G79" s="138" t="s">
        <v>79</v>
      </c>
      <c r="H79" s="144"/>
      <c r="I79" s="144"/>
      <c r="J79" s="144"/>
      <c r="K79" s="144"/>
      <c r="L79" s="144"/>
      <c r="M79" s="144"/>
      <c r="N79" s="144"/>
      <c r="O79" s="158">
        <v>10.5</v>
      </c>
      <c r="P79" s="162"/>
      <c r="Q79" s="162"/>
      <c r="R79" s="162"/>
      <c r="S79" s="220">
        <f t="shared" si="17"/>
        <v>0</v>
      </c>
      <c r="T79" s="180" t="s">
        <v>1006</v>
      </c>
      <c r="U79" s="176">
        <v>2400</v>
      </c>
      <c r="V79" s="177">
        <v>1200</v>
      </c>
      <c r="W79" s="177">
        <v>300</v>
      </c>
      <c r="X79" s="177">
        <v>300</v>
      </c>
      <c r="Y79" s="177">
        <v>200</v>
      </c>
      <c r="Z79" s="177">
        <v>200</v>
      </c>
      <c r="AA79" s="177">
        <v>100</v>
      </c>
      <c r="AB79" s="177">
        <v>100</v>
      </c>
      <c r="AC79" s="224">
        <f t="shared" si="18"/>
        <v>0</v>
      </c>
      <c r="AD79" s="225"/>
      <c r="AE79" s="225"/>
      <c r="AF79" s="225"/>
      <c r="AG79" s="225"/>
      <c r="AH79" s="225"/>
      <c r="AI79" s="194"/>
      <c r="AJ79" s="225"/>
      <c r="AK79" s="225"/>
      <c r="AL79" s="225"/>
      <c r="AM79" s="225"/>
      <c r="AN79" s="225"/>
      <c r="AO79" s="225"/>
      <c r="AP79" s="225"/>
      <c r="AQ79" s="225"/>
      <c r="AR79" s="194">
        <f t="shared" si="19"/>
        <v>406.451612903226</v>
      </c>
      <c r="AS79" s="226"/>
      <c r="AT79" s="226">
        <f t="shared" si="20"/>
        <v>0</v>
      </c>
      <c r="AU79" s="156">
        <f t="shared" si="21"/>
        <v>0</v>
      </c>
      <c r="AV79" s="156">
        <f t="shared" si="22"/>
        <v>1993.55</v>
      </c>
      <c r="AW79" s="206"/>
      <c r="AX79" s="190"/>
      <c r="AY79" s="227"/>
      <c r="AZ79" s="227"/>
      <c r="BA79" s="227"/>
      <c r="BB79" s="156">
        <f t="shared" si="23"/>
        <v>1993.55</v>
      </c>
      <c r="BC79" s="208"/>
      <c r="BD79" s="194"/>
      <c r="BE79" s="128" t="str">
        <f t="shared" si="24"/>
        <v>正确</v>
      </c>
    </row>
    <row r="80" s="1" customFormat="1" ht="41" customHeight="1" spans="1:57">
      <c r="A80" s="132">
        <f t="shared" si="15"/>
        <v>76</v>
      </c>
      <c r="B80" s="146" t="s">
        <v>1007</v>
      </c>
      <c r="C80" s="134" t="s">
        <v>699</v>
      </c>
      <c r="D80" s="135">
        <v>45687</v>
      </c>
      <c r="E80" s="147" t="s">
        <v>78</v>
      </c>
      <c r="F80" s="141">
        <f t="shared" si="16"/>
        <v>31</v>
      </c>
      <c r="G80" s="138" t="s">
        <v>79</v>
      </c>
      <c r="H80" s="139"/>
      <c r="I80" s="139"/>
      <c r="J80" s="139"/>
      <c r="K80" s="139"/>
      <c r="L80" s="139"/>
      <c r="M80" s="139"/>
      <c r="N80" s="139"/>
      <c r="O80" s="158"/>
      <c r="P80" s="158"/>
      <c r="Q80" s="158"/>
      <c r="R80" s="158"/>
      <c r="S80" s="174">
        <f t="shared" si="17"/>
        <v>0</v>
      </c>
      <c r="T80" s="175"/>
      <c r="U80" s="176">
        <v>1700</v>
      </c>
      <c r="V80" s="177">
        <v>1000</v>
      </c>
      <c r="W80" s="177">
        <v>200</v>
      </c>
      <c r="X80" s="177">
        <v>100</v>
      </c>
      <c r="Y80" s="177">
        <v>100</v>
      </c>
      <c r="Z80" s="177">
        <v>100</v>
      </c>
      <c r="AA80" s="177">
        <v>100</v>
      </c>
      <c r="AB80" s="177">
        <v>100</v>
      </c>
      <c r="AC80" s="222">
        <f t="shared" si="18"/>
        <v>0</v>
      </c>
      <c r="AD80" s="223"/>
      <c r="AE80" s="223"/>
      <c r="AF80" s="223"/>
      <c r="AG80" s="223"/>
      <c r="AH80" s="223"/>
      <c r="AI80" s="194"/>
      <c r="AJ80" s="223"/>
      <c r="AK80" s="223"/>
      <c r="AL80" s="223"/>
      <c r="AM80" s="223"/>
      <c r="AN80" s="223"/>
      <c r="AO80" s="223"/>
      <c r="AP80" s="223"/>
      <c r="AQ80" s="223"/>
      <c r="AR80" s="194"/>
      <c r="AS80" s="226"/>
      <c r="AT80" s="226">
        <f t="shared" si="20"/>
        <v>0</v>
      </c>
      <c r="AU80" s="156">
        <f t="shared" si="21"/>
        <v>0</v>
      </c>
      <c r="AV80" s="156">
        <f t="shared" si="22"/>
        <v>1700</v>
      </c>
      <c r="AW80" s="206"/>
      <c r="AX80" s="190"/>
      <c r="AY80" s="227"/>
      <c r="AZ80" s="227"/>
      <c r="BA80" s="227"/>
      <c r="BB80" s="156">
        <f t="shared" si="23"/>
        <v>1700</v>
      </c>
      <c r="BC80" s="207"/>
      <c r="BD80" s="194"/>
      <c r="BE80" s="128" t="str">
        <f t="shared" si="24"/>
        <v>正确</v>
      </c>
    </row>
    <row r="81" s="1" customFormat="1" ht="32" customHeight="1" spans="1:57">
      <c r="A81" s="132">
        <f t="shared" si="15"/>
        <v>77</v>
      </c>
      <c r="B81" s="212" t="s">
        <v>889</v>
      </c>
      <c r="C81" s="134" t="s">
        <v>190</v>
      </c>
      <c r="D81" s="135">
        <v>45682</v>
      </c>
      <c r="E81" s="147" t="s">
        <v>78</v>
      </c>
      <c r="F81" s="141">
        <f t="shared" si="16"/>
        <v>31</v>
      </c>
      <c r="G81" s="138" t="s">
        <v>79</v>
      </c>
      <c r="H81" s="139"/>
      <c r="I81" s="139"/>
      <c r="J81" s="139"/>
      <c r="K81" s="139"/>
      <c r="L81" s="139"/>
      <c r="M81" s="139"/>
      <c r="N81" s="139"/>
      <c r="O81" s="158"/>
      <c r="P81" s="158"/>
      <c r="Q81" s="158"/>
      <c r="R81" s="158"/>
      <c r="S81" s="174">
        <f t="shared" si="17"/>
        <v>0</v>
      </c>
      <c r="T81" s="175"/>
      <c r="U81" s="176">
        <v>1700</v>
      </c>
      <c r="V81" s="177">
        <v>1000</v>
      </c>
      <c r="W81" s="177">
        <v>200</v>
      </c>
      <c r="X81" s="177">
        <v>100</v>
      </c>
      <c r="Y81" s="177">
        <v>100</v>
      </c>
      <c r="Z81" s="177">
        <v>100</v>
      </c>
      <c r="AA81" s="177">
        <v>100</v>
      </c>
      <c r="AB81" s="177">
        <v>100</v>
      </c>
      <c r="AC81" s="222">
        <f t="shared" si="18"/>
        <v>0</v>
      </c>
      <c r="AD81" s="223"/>
      <c r="AE81" s="223"/>
      <c r="AF81" s="223"/>
      <c r="AG81" s="223"/>
      <c r="AH81" s="223"/>
      <c r="AI81" s="194"/>
      <c r="AJ81" s="223"/>
      <c r="AK81" s="223"/>
      <c r="AL81" s="223"/>
      <c r="AM81" s="223"/>
      <c r="AN81" s="223"/>
      <c r="AO81" s="223"/>
      <c r="AP81" s="223"/>
      <c r="AQ81" s="223"/>
      <c r="AR81" s="194"/>
      <c r="AS81" s="226"/>
      <c r="AT81" s="226">
        <f t="shared" si="20"/>
        <v>0</v>
      </c>
      <c r="AU81" s="156">
        <f t="shared" si="21"/>
        <v>0</v>
      </c>
      <c r="AV81" s="156">
        <f t="shared" si="22"/>
        <v>1700</v>
      </c>
      <c r="AW81" s="206"/>
      <c r="AX81" s="190"/>
      <c r="AY81" s="227"/>
      <c r="AZ81" s="227"/>
      <c r="BA81" s="227"/>
      <c r="BB81" s="156">
        <f t="shared" si="23"/>
        <v>1700</v>
      </c>
      <c r="BC81" s="207"/>
      <c r="BD81" s="194"/>
      <c r="BE81" s="128" t="str">
        <f t="shared" si="24"/>
        <v>正确</v>
      </c>
    </row>
    <row r="82" s="1" customFormat="1" ht="33" customHeight="1" spans="1:57">
      <c r="A82" s="132">
        <f t="shared" si="15"/>
        <v>78</v>
      </c>
      <c r="B82" s="148" t="s">
        <v>1008</v>
      </c>
      <c r="C82" s="134" t="s">
        <v>190</v>
      </c>
      <c r="D82" s="135">
        <v>45656</v>
      </c>
      <c r="E82" s="147" t="s">
        <v>78</v>
      </c>
      <c r="F82" s="141">
        <f t="shared" si="16"/>
        <v>31</v>
      </c>
      <c r="G82" s="138" t="s">
        <v>79</v>
      </c>
      <c r="H82" s="139"/>
      <c r="I82" s="139"/>
      <c r="J82" s="139"/>
      <c r="K82" s="139"/>
      <c r="L82" s="139"/>
      <c r="M82" s="139"/>
      <c r="N82" s="139"/>
      <c r="O82" s="158">
        <v>8.5</v>
      </c>
      <c r="P82" s="158"/>
      <c r="Q82" s="158"/>
      <c r="R82" s="158"/>
      <c r="S82" s="174">
        <f t="shared" si="17"/>
        <v>0</v>
      </c>
      <c r="T82" s="175" t="s">
        <v>1009</v>
      </c>
      <c r="U82" s="176">
        <v>2300</v>
      </c>
      <c r="V82" s="177">
        <v>1200</v>
      </c>
      <c r="W82" s="177">
        <v>300</v>
      </c>
      <c r="X82" s="177">
        <v>200</v>
      </c>
      <c r="Y82" s="177">
        <v>200</v>
      </c>
      <c r="Z82" s="177">
        <v>200</v>
      </c>
      <c r="AA82" s="177">
        <v>100</v>
      </c>
      <c r="AB82" s="177">
        <v>100</v>
      </c>
      <c r="AC82" s="222">
        <f t="shared" si="18"/>
        <v>0</v>
      </c>
      <c r="AD82" s="223"/>
      <c r="AE82" s="223"/>
      <c r="AF82" s="223"/>
      <c r="AG82" s="223"/>
      <c r="AH82" s="223"/>
      <c r="AI82" s="194"/>
      <c r="AJ82" s="223"/>
      <c r="AK82" s="223"/>
      <c r="AL82" s="223"/>
      <c r="AM82" s="223"/>
      <c r="AN82" s="223"/>
      <c r="AO82" s="223"/>
      <c r="AP82" s="223"/>
      <c r="AQ82" s="223"/>
      <c r="AR82" s="194">
        <f t="shared" ref="AR82:AR87" si="25">U82/31*O82*0.5</f>
        <v>315.322580645161</v>
      </c>
      <c r="AS82" s="226"/>
      <c r="AT82" s="226">
        <f t="shared" si="20"/>
        <v>0</v>
      </c>
      <c r="AU82" s="156">
        <f t="shared" si="21"/>
        <v>0</v>
      </c>
      <c r="AV82" s="156">
        <f t="shared" si="22"/>
        <v>1984.68</v>
      </c>
      <c r="AW82" s="206"/>
      <c r="AX82" s="190"/>
      <c r="AY82" s="227"/>
      <c r="AZ82" s="227"/>
      <c r="BA82" s="227"/>
      <c r="BB82" s="156">
        <f t="shared" si="23"/>
        <v>1984.68</v>
      </c>
      <c r="BC82" s="207"/>
      <c r="BD82" s="194"/>
      <c r="BE82" s="128" t="str">
        <f t="shared" si="24"/>
        <v>正确</v>
      </c>
    </row>
    <row r="83" s="1" customFormat="1" ht="33" customHeight="1" spans="1:57">
      <c r="A83" s="132">
        <f t="shared" si="15"/>
        <v>79</v>
      </c>
      <c r="B83" s="146" t="s">
        <v>1010</v>
      </c>
      <c r="C83" s="134" t="s">
        <v>699</v>
      </c>
      <c r="D83" s="135">
        <v>45685</v>
      </c>
      <c r="E83" s="147" t="s">
        <v>78</v>
      </c>
      <c r="F83" s="141">
        <f t="shared" si="16"/>
        <v>31</v>
      </c>
      <c r="G83" s="138" t="s">
        <v>79</v>
      </c>
      <c r="H83" s="139"/>
      <c r="I83" s="139"/>
      <c r="J83" s="139"/>
      <c r="K83" s="139"/>
      <c r="L83" s="139"/>
      <c r="M83" s="139"/>
      <c r="N83" s="139"/>
      <c r="O83" s="158"/>
      <c r="P83" s="158"/>
      <c r="Q83" s="158"/>
      <c r="R83" s="158"/>
      <c r="S83" s="174">
        <f t="shared" si="17"/>
        <v>0</v>
      </c>
      <c r="T83" s="175"/>
      <c r="U83" s="176">
        <v>1600</v>
      </c>
      <c r="V83" s="177">
        <v>1000</v>
      </c>
      <c r="W83" s="177">
        <v>100</v>
      </c>
      <c r="X83" s="177">
        <v>100</v>
      </c>
      <c r="Y83" s="177">
        <v>100</v>
      </c>
      <c r="Z83" s="177">
        <v>100</v>
      </c>
      <c r="AA83" s="177">
        <v>100</v>
      </c>
      <c r="AB83" s="177">
        <v>100</v>
      </c>
      <c r="AC83" s="222">
        <f t="shared" si="18"/>
        <v>0</v>
      </c>
      <c r="AD83" s="223"/>
      <c r="AE83" s="223"/>
      <c r="AF83" s="223"/>
      <c r="AG83" s="223"/>
      <c r="AH83" s="223"/>
      <c r="AI83" s="194"/>
      <c r="AJ83" s="223"/>
      <c r="AK83" s="223"/>
      <c r="AL83" s="223"/>
      <c r="AM83" s="223"/>
      <c r="AN83" s="223"/>
      <c r="AO83" s="223"/>
      <c r="AP83" s="223"/>
      <c r="AQ83" s="223"/>
      <c r="AR83" s="194"/>
      <c r="AS83" s="226"/>
      <c r="AT83" s="226">
        <f t="shared" si="20"/>
        <v>0</v>
      </c>
      <c r="AU83" s="156">
        <f t="shared" si="21"/>
        <v>0</v>
      </c>
      <c r="AV83" s="156">
        <f t="shared" si="22"/>
        <v>1600</v>
      </c>
      <c r="AW83" s="206"/>
      <c r="AX83" s="190"/>
      <c r="AY83" s="227"/>
      <c r="AZ83" s="227"/>
      <c r="BA83" s="227"/>
      <c r="BB83" s="156">
        <f t="shared" si="23"/>
        <v>1600</v>
      </c>
      <c r="BC83" s="207"/>
      <c r="BD83" s="194"/>
      <c r="BE83" s="128" t="str">
        <f t="shared" si="24"/>
        <v>正确</v>
      </c>
    </row>
    <row r="84" s="1" customFormat="1" ht="33" customHeight="1" spans="1:57">
      <c r="A84" s="132">
        <f t="shared" si="15"/>
        <v>80</v>
      </c>
      <c r="B84" s="148" t="s">
        <v>1011</v>
      </c>
      <c r="C84" s="134" t="s">
        <v>190</v>
      </c>
      <c r="D84" s="140">
        <v>45660</v>
      </c>
      <c r="E84" s="134" t="s">
        <v>78</v>
      </c>
      <c r="F84" s="141">
        <f t="shared" si="16"/>
        <v>31</v>
      </c>
      <c r="G84" s="138" t="s">
        <v>79</v>
      </c>
      <c r="H84" s="139"/>
      <c r="I84" s="139"/>
      <c r="J84" s="139"/>
      <c r="K84" s="139"/>
      <c r="L84" s="139"/>
      <c r="M84" s="139"/>
      <c r="N84" s="139"/>
      <c r="O84" s="219">
        <v>12</v>
      </c>
      <c r="P84" s="158"/>
      <c r="Q84" s="158"/>
      <c r="R84" s="158"/>
      <c r="S84" s="174">
        <f t="shared" si="17"/>
        <v>0</v>
      </c>
      <c r="T84" s="175" t="s">
        <v>1012</v>
      </c>
      <c r="U84" s="176">
        <v>2400</v>
      </c>
      <c r="V84" s="177">
        <v>1200</v>
      </c>
      <c r="W84" s="177">
        <v>300</v>
      </c>
      <c r="X84" s="177">
        <v>300</v>
      </c>
      <c r="Y84" s="177">
        <v>200</v>
      </c>
      <c r="Z84" s="177">
        <v>200</v>
      </c>
      <c r="AA84" s="177">
        <v>100</v>
      </c>
      <c r="AB84" s="177">
        <v>100</v>
      </c>
      <c r="AC84" s="222">
        <f t="shared" si="18"/>
        <v>0</v>
      </c>
      <c r="AD84" s="223"/>
      <c r="AE84" s="223"/>
      <c r="AF84" s="223"/>
      <c r="AG84" s="223"/>
      <c r="AH84" s="223"/>
      <c r="AI84" s="194">
        <f>80*5/31*14</f>
        <v>180.645161290323</v>
      </c>
      <c r="AJ84" s="223"/>
      <c r="AK84" s="223"/>
      <c r="AL84" s="223"/>
      <c r="AM84" s="223"/>
      <c r="AN84" s="223"/>
      <c r="AO84" s="223"/>
      <c r="AP84" s="223"/>
      <c r="AQ84" s="223"/>
      <c r="AR84" s="194">
        <f t="shared" si="25"/>
        <v>464.516129032258</v>
      </c>
      <c r="AS84" s="226"/>
      <c r="AT84" s="226">
        <f t="shared" si="20"/>
        <v>0</v>
      </c>
      <c r="AU84" s="156">
        <f t="shared" si="21"/>
        <v>0</v>
      </c>
      <c r="AV84" s="156">
        <f t="shared" si="22"/>
        <v>2116.13</v>
      </c>
      <c r="AW84" s="206"/>
      <c r="AX84" s="190"/>
      <c r="AY84" s="227"/>
      <c r="AZ84" s="227"/>
      <c r="BA84" s="227"/>
      <c r="BB84" s="156">
        <f t="shared" si="23"/>
        <v>2116.13</v>
      </c>
      <c r="BC84" s="207"/>
      <c r="BD84" s="229" t="s">
        <v>1013</v>
      </c>
      <c r="BE84" s="128" t="str">
        <f t="shared" si="24"/>
        <v>正确</v>
      </c>
    </row>
    <row r="85" s="1" customFormat="1" ht="33" customHeight="1" spans="1:57">
      <c r="A85" s="132">
        <f t="shared" si="15"/>
        <v>81</v>
      </c>
      <c r="B85" s="213" t="s">
        <v>1014</v>
      </c>
      <c r="C85" s="134" t="s">
        <v>923</v>
      </c>
      <c r="D85" s="135">
        <v>45689</v>
      </c>
      <c r="E85" s="134" t="s">
        <v>78</v>
      </c>
      <c r="F85" s="141">
        <f t="shared" si="16"/>
        <v>31</v>
      </c>
      <c r="G85" s="138" t="s">
        <v>79</v>
      </c>
      <c r="H85" s="139"/>
      <c r="I85" s="139"/>
      <c r="J85" s="139"/>
      <c r="K85" s="139"/>
      <c r="L85" s="139"/>
      <c r="M85" s="139"/>
      <c r="N85" s="139"/>
      <c r="O85" s="158"/>
      <c r="P85" s="158"/>
      <c r="Q85" s="158"/>
      <c r="R85" s="158"/>
      <c r="S85" s="174">
        <f t="shared" si="17"/>
        <v>0</v>
      </c>
      <c r="T85" s="175"/>
      <c r="U85" s="176">
        <v>2000</v>
      </c>
      <c r="V85" s="177">
        <v>1000</v>
      </c>
      <c r="W85" s="177">
        <v>200</v>
      </c>
      <c r="X85" s="177">
        <v>200</v>
      </c>
      <c r="Y85" s="177">
        <v>200</v>
      </c>
      <c r="Z85" s="177">
        <v>200</v>
      </c>
      <c r="AA85" s="177">
        <v>100</v>
      </c>
      <c r="AB85" s="177">
        <v>100</v>
      </c>
      <c r="AC85" s="222">
        <f t="shared" si="18"/>
        <v>0</v>
      </c>
      <c r="AD85" s="223"/>
      <c r="AE85" s="223"/>
      <c r="AF85" s="223"/>
      <c r="AG85" s="223"/>
      <c r="AH85" s="223"/>
      <c r="AI85" s="194"/>
      <c r="AJ85" s="223"/>
      <c r="AK85" s="223"/>
      <c r="AL85" s="223"/>
      <c r="AM85" s="223"/>
      <c r="AN85" s="223"/>
      <c r="AO85" s="223"/>
      <c r="AP85" s="223"/>
      <c r="AQ85" s="223"/>
      <c r="AR85" s="194"/>
      <c r="AS85" s="226"/>
      <c r="AT85" s="226">
        <f t="shared" si="20"/>
        <v>0</v>
      </c>
      <c r="AU85" s="156">
        <f t="shared" si="21"/>
        <v>0</v>
      </c>
      <c r="AV85" s="156">
        <f t="shared" si="22"/>
        <v>2000</v>
      </c>
      <c r="AW85" s="206"/>
      <c r="AX85" s="190"/>
      <c r="AY85" s="227"/>
      <c r="AZ85" s="227"/>
      <c r="BA85" s="227"/>
      <c r="BB85" s="156">
        <f t="shared" si="23"/>
        <v>2000</v>
      </c>
      <c r="BC85" s="207"/>
      <c r="BD85" s="194"/>
      <c r="BE85" s="128" t="str">
        <f t="shared" si="24"/>
        <v>正确</v>
      </c>
    </row>
    <row r="86" s="100" customFormat="1" ht="39" customHeight="1" spans="1:57">
      <c r="A86" s="132">
        <f t="shared" si="15"/>
        <v>82</v>
      </c>
      <c r="B86" s="213" t="s">
        <v>1015</v>
      </c>
      <c r="C86" s="134" t="s">
        <v>699</v>
      </c>
      <c r="D86" s="135">
        <v>45695</v>
      </c>
      <c r="E86" s="147" t="s">
        <v>78</v>
      </c>
      <c r="F86" s="141">
        <f t="shared" si="16"/>
        <v>31</v>
      </c>
      <c r="G86" s="138" t="s">
        <v>79</v>
      </c>
      <c r="H86" s="144"/>
      <c r="I86" s="144"/>
      <c r="J86" s="144"/>
      <c r="K86" s="144"/>
      <c r="L86" s="144"/>
      <c r="M86" s="144"/>
      <c r="N86" s="144"/>
      <c r="O86" s="158"/>
      <c r="P86" s="162"/>
      <c r="Q86" s="162"/>
      <c r="R86" s="162"/>
      <c r="S86" s="174">
        <f t="shared" si="17"/>
        <v>0</v>
      </c>
      <c r="T86" s="175"/>
      <c r="U86" s="176">
        <v>1700</v>
      </c>
      <c r="V86" s="177">
        <v>1000</v>
      </c>
      <c r="W86" s="177">
        <v>200</v>
      </c>
      <c r="X86" s="177">
        <v>100</v>
      </c>
      <c r="Y86" s="177">
        <v>100</v>
      </c>
      <c r="Z86" s="177">
        <v>100</v>
      </c>
      <c r="AA86" s="177">
        <v>100</v>
      </c>
      <c r="AB86" s="177">
        <v>100</v>
      </c>
      <c r="AC86" s="224">
        <f t="shared" si="18"/>
        <v>0</v>
      </c>
      <c r="AD86" s="225"/>
      <c r="AE86" s="225"/>
      <c r="AF86" s="225"/>
      <c r="AG86" s="225"/>
      <c r="AH86" s="225"/>
      <c r="AI86" s="194"/>
      <c r="AJ86" s="225"/>
      <c r="AK86" s="225"/>
      <c r="AL86" s="225"/>
      <c r="AM86" s="225"/>
      <c r="AN86" s="225"/>
      <c r="AO86" s="225"/>
      <c r="AP86" s="225"/>
      <c r="AQ86" s="225"/>
      <c r="AR86" s="194"/>
      <c r="AS86" s="226"/>
      <c r="AT86" s="226">
        <f t="shared" si="20"/>
        <v>0</v>
      </c>
      <c r="AU86" s="156">
        <f t="shared" si="21"/>
        <v>0</v>
      </c>
      <c r="AV86" s="156">
        <f t="shared" si="22"/>
        <v>1700</v>
      </c>
      <c r="AW86" s="206"/>
      <c r="AX86" s="190"/>
      <c r="AY86" s="227"/>
      <c r="AZ86" s="227"/>
      <c r="BA86" s="227"/>
      <c r="BB86" s="156">
        <f t="shared" si="23"/>
        <v>1700</v>
      </c>
      <c r="BC86" s="208"/>
      <c r="BD86" s="194"/>
      <c r="BE86" s="128" t="str">
        <f t="shared" si="24"/>
        <v>正确</v>
      </c>
    </row>
    <row r="87" s="1" customFormat="1" ht="44" customHeight="1" spans="1:57">
      <c r="A87" s="132">
        <f t="shared" si="15"/>
        <v>83</v>
      </c>
      <c r="B87" s="213" t="s">
        <v>1016</v>
      </c>
      <c r="C87" s="134" t="s">
        <v>190</v>
      </c>
      <c r="D87" s="135">
        <v>45701</v>
      </c>
      <c r="E87" s="147" t="s">
        <v>78</v>
      </c>
      <c r="F87" s="141">
        <f t="shared" si="16"/>
        <v>31</v>
      </c>
      <c r="G87" s="138" t="s">
        <v>79</v>
      </c>
      <c r="H87" s="139"/>
      <c r="I87" s="139"/>
      <c r="J87" s="139"/>
      <c r="K87" s="139"/>
      <c r="L87" s="139"/>
      <c r="M87" s="139"/>
      <c r="N87" s="139"/>
      <c r="O87" s="158">
        <v>12.5</v>
      </c>
      <c r="P87" s="158"/>
      <c r="Q87" s="158"/>
      <c r="R87" s="158"/>
      <c r="S87" s="174">
        <f t="shared" si="17"/>
        <v>0</v>
      </c>
      <c r="T87" s="175" t="s">
        <v>1017</v>
      </c>
      <c r="U87" s="176">
        <v>2400</v>
      </c>
      <c r="V87" s="177">
        <v>1200</v>
      </c>
      <c r="W87" s="177">
        <v>300</v>
      </c>
      <c r="X87" s="177">
        <v>300</v>
      </c>
      <c r="Y87" s="177">
        <v>200</v>
      </c>
      <c r="Z87" s="177">
        <v>200</v>
      </c>
      <c r="AA87" s="177">
        <v>100</v>
      </c>
      <c r="AB87" s="177">
        <v>100</v>
      </c>
      <c r="AC87" s="222">
        <f t="shared" si="18"/>
        <v>0</v>
      </c>
      <c r="AD87" s="223"/>
      <c r="AE87" s="223"/>
      <c r="AF87" s="223"/>
      <c r="AG87" s="223"/>
      <c r="AH87" s="223"/>
      <c r="AI87" s="194"/>
      <c r="AJ87" s="223"/>
      <c r="AK87" s="223"/>
      <c r="AL87" s="223"/>
      <c r="AM87" s="223"/>
      <c r="AN87" s="223"/>
      <c r="AO87" s="223"/>
      <c r="AP87" s="223"/>
      <c r="AQ87" s="223"/>
      <c r="AR87" s="194">
        <f t="shared" si="25"/>
        <v>483.870967741935</v>
      </c>
      <c r="AS87" s="226"/>
      <c r="AT87" s="226">
        <f t="shared" si="20"/>
        <v>0</v>
      </c>
      <c r="AU87" s="156">
        <f t="shared" si="21"/>
        <v>0</v>
      </c>
      <c r="AV87" s="156">
        <f t="shared" si="22"/>
        <v>1916.13</v>
      </c>
      <c r="AW87" s="206"/>
      <c r="AX87" s="190"/>
      <c r="AY87" s="227"/>
      <c r="AZ87" s="227"/>
      <c r="BA87" s="227"/>
      <c r="BB87" s="156">
        <f t="shared" si="23"/>
        <v>1916.13</v>
      </c>
      <c r="BC87" s="207"/>
      <c r="BD87" s="194"/>
      <c r="BE87" s="128" t="str">
        <f t="shared" si="24"/>
        <v>正确</v>
      </c>
    </row>
    <row r="88" s="1" customFormat="1" ht="36" customHeight="1" spans="1:57">
      <c r="A88" s="132">
        <f t="shared" si="15"/>
        <v>84</v>
      </c>
      <c r="B88" s="213" t="s">
        <v>1018</v>
      </c>
      <c r="C88" s="134" t="s">
        <v>923</v>
      </c>
      <c r="D88" s="135">
        <v>45699</v>
      </c>
      <c r="E88" s="147" t="s">
        <v>78</v>
      </c>
      <c r="F88" s="141">
        <f t="shared" si="16"/>
        <v>31</v>
      </c>
      <c r="G88" s="138" t="s">
        <v>79</v>
      </c>
      <c r="H88" s="139"/>
      <c r="I88" s="139"/>
      <c r="J88" s="139"/>
      <c r="K88" s="139"/>
      <c r="L88" s="139"/>
      <c r="M88" s="139"/>
      <c r="N88" s="139"/>
      <c r="O88" s="158"/>
      <c r="P88" s="158"/>
      <c r="Q88" s="158"/>
      <c r="R88" s="158"/>
      <c r="S88" s="174">
        <f t="shared" si="17"/>
        <v>0</v>
      </c>
      <c r="T88" s="175"/>
      <c r="U88" s="176">
        <v>2500</v>
      </c>
      <c r="V88" s="177">
        <v>1200</v>
      </c>
      <c r="W88" s="177">
        <v>300</v>
      </c>
      <c r="X88" s="177">
        <v>300</v>
      </c>
      <c r="Y88" s="177">
        <v>300</v>
      </c>
      <c r="Z88" s="177">
        <v>200</v>
      </c>
      <c r="AA88" s="177">
        <v>100</v>
      </c>
      <c r="AB88" s="177">
        <v>100</v>
      </c>
      <c r="AC88" s="222">
        <f t="shared" si="18"/>
        <v>0</v>
      </c>
      <c r="AD88" s="223"/>
      <c r="AE88" s="223"/>
      <c r="AF88" s="223"/>
      <c r="AG88" s="223"/>
      <c r="AH88" s="223"/>
      <c r="AI88" s="194"/>
      <c r="AJ88" s="223"/>
      <c r="AK88" s="223"/>
      <c r="AL88" s="223"/>
      <c r="AM88" s="223"/>
      <c r="AN88" s="223"/>
      <c r="AO88" s="223"/>
      <c r="AP88" s="223"/>
      <c r="AQ88" s="223"/>
      <c r="AR88" s="194"/>
      <c r="AS88" s="226"/>
      <c r="AT88" s="226">
        <f t="shared" si="20"/>
        <v>0</v>
      </c>
      <c r="AU88" s="156">
        <f t="shared" si="21"/>
        <v>0</v>
      </c>
      <c r="AV88" s="156">
        <f t="shared" si="22"/>
        <v>2500</v>
      </c>
      <c r="AW88" s="206"/>
      <c r="AX88" s="190"/>
      <c r="AY88" s="227"/>
      <c r="AZ88" s="227"/>
      <c r="BA88" s="227"/>
      <c r="BB88" s="156">
        <f t="shared" si="23"/>
        <v>2500</v>
      </c>
      <c r="BC88" s="207"/>
      <c r="BD88" s="194"/>
      <c r="BE88" s="128" t="str">
        <f t="shared" si="24"/>
        <v>正确</v>
      </c>
    </row>
    <row r="89" s="1" customFormat="1" ht="36" customHeight="1" spans="1:57">
      <c r="A89" s="132">
        <f t="shared" si="15"/>
        <v>85</v>
      </c>
      <c r="B89" s="213" t="s">
        <v>1019</v>
      </c>
      <c r="C89" s="134" t="s">
        <v>923</v>
      </c>
      <c r="D89" s="135">
        <v>45699</v>
      </c>
      <c r="E89" s="147" t="s">
        <v>78</v>
      </c>
      <c r="F89" s="141">
        <f t="shared" si="16"/>
        <v>31</v>
      </c>
      <c r="G89" s="138" t="s">
        <v>79</v>
      </c>
      <c r="H89" s="139"/>
      <c r="I89" s="139"/>
      <c r="J89" s="139"/>
      <c r="K89" s="139"/>
      <c r="L89" s="139"/>
      <c r="M89" s="139"/>
      <c r="N89" s="139"/>
      <c r="O89" s="158"/>
      <c r="P89" s="158"/>
      <c r="Q89" s="158"/>
      <c r="R89" s="158"/>
      <c r="S89" s="174">
        <f t="shared" si="17"/>
        <v>0</v>
      </c>
      <c r="T89" s="175"/>
      <c r="U89" s="176">
        <v>2500</v>
      </c>
      <c r="V89" s="177">
        <v>1200</v>
      </c>
      <c r="W89" s="177">
        <v>300</v>
      </c>
      <c r="X89" s="177">
        <v>300</v>
      </c>
      <c r="Y89" s="177">
        <v>300</v>
      </c>
      <c r="Z89" s="177">
        <v>200</v>
      </c>
      <c r="AA89" s="177">
        <v>100</v>
      </c>
      <c r="AB89" s="177">
        <v>100</v>
      </c>
      <c r="AC89" s="222">
        <f t="shared" si="18"/>
        <v>0</v>
      </c>
      <c r="AD89" s="223"/>
      <c r="AE89" s="223"/>
      <c r="AF89" s="223"/>
      <c r="AG89" s="223"/>
      <c r="AH89" s="223"/>
      <c r="AI89" s="194"/>
      <c r="AJ89" s="223"/>
      <c r="AK89" s="223"/>
      <c r="AL89" s="223"/>
      <c r="AM89" s="223"/>
      <c r="AN89" s="223"/>
      <c r="AO89" s="223"/>
      <c r="AP89" s="223"/>
      <c r="AQ89" s="223"/>
      <c r="AR89" s="194"/>
      <c r="AS89" s="226"/>
      <c r="AT89" s="226">
        <f t="shared" si="20"/>
        <v>0</v>
      </c>
      <c r="AU89" s="156">
        <f t="shared" si="21"/>
        <v>0</v>
      </c>
      <c r="AV89" s="156">
        <f t="shared" si="22"/>
        <v>2500</v>
      </c>
      <c r="AW89" s="206"/>
      <c r="AX89" s="190"/>
      <c r="AY89" s="227"/>
      <c r="AZ89" s="227"/>
      <c r="BA89" s="227"/>
      <c r="BB89" s="156">
        <f t="shared" si="23"/>
        <v>2500</v>
      </c>
      <c r="BC89" s="207"/>
      <c r="BD89" s="194"/>
      <c r="BE89" s="128" t="str">
        <f t="shared" si="24"/>
        <v>正确</v>
      </c>
    </row>
    <row r="90" s="1" customFormat="1" ht="33" customHeight="1" spans="1:57">
      <c r="A90" s="132">
        <f t="shared" si="15"/>
        <v>86</v>
      </c>
      <c r="B90" s="213" t="s">
        <v>1020</v>
      </c>
      <c r="C90" s="134" t="s">
        <v>699</v>
      </c>
      <c r="D90" s="135">
        <v>45709</v>
      </c>
      <c r="E90" s="147" t="s">
        <v>78</v>
      </c>
      <c r="F90" s="141">
        <f t="shared" si="16"/>
        <v>31</v>
      </c>
      <c r="G90" s="138" t="s">
        <v>79</v>
      </c>
      <c r="H90" s="139"/>
      <c r="I90" s="139"/>
      <c r="J90" s="139"/>
      <c r="K90" s="139"/>
      <c r="L90" s="139"/>
      <c r="M90" s="139"/>
      <c r="N90" s="139"/>
      <c r="O90" s="158"/>
      <c r="P90" s="158"/>
      <c r="Q90" s="158"/>
      <c r="R90" s="158"/>
      <c r="S90" s="174">
        <f t="shared" si="17"/>
        <v>0</v>
      </c>
      <c r="T90" s="175"/>
      <c r="U90" s="176">
        <v>1700</v>
      </c>
      <c r="V90" s="177">
        <v>1000</v>
      </c>
      <c r="W90" s="177">
        <v>200</v>
      </c>
      <c r="X90" s="177">
        <v>100</v>
      </c>
      <c r="Y90" s="177">
        <v>100</v>
      </c>
      <c r="Z90" s="177">
        <v>100</v>
      </c>
      <c r="AA90" s="177">
        <v>100</v>
      </c>
      <c r="AB90" s="177">
        <v>100</v>
      </c>
      <c r="AC90" s="222">
        <f t="shared" si="18"/>
        <v>0</v>
      </c>
      <c r="AD90" s="223"/>
      <c r="AE90" s="223"/>
      <c r="AF90" s="223"/>
      <c r="AG90" s="223"/>
      <c r="AH90" s="223"/>
      <c r="AI90" s="194"/>
      <c r="AJ90" s="223"/>
      <c r="AK90" s="223"/>
      <c r="AL90" s="223"/>
      <c r="AM90" s="223"/>
      <c r="AN90" s="223"/>
      <c r="AO90" s="223"/>
      <c r="AP90" s="223"/>
      <c r="AQ90" s="223"/>
      <c r="AR90" s="194"/>
      <c r="AS90" s="226"/>
      <c r="AT90" s="226">
        <f t="shared" si="20"/>
        <v>0</v>
      </c>
      <c r="AU90" s="156">
        <f t="shared" si="21"/>
        <v>0</v>
      </c>
      <c r="AV90" s="156">
        <f t="shared" si="22"/>
        <v>1700</v>
      </c>
      <c r="AW90" s="206"/>
      <c r="AX90" s="190"/>
      <c r="AY90" s="227"/>
      <c r="AZ90" s="227"/>
      <c r="BA90" s="227"/>
      <c r="BB90" s="156">
        <f t="shared" si="23"/>
        <v>1700</v>
      </c>
      <c r="BC90" s="207"/>
      <c r="BD90" s="194"/>
      <c r="BE90" s="128" t="str">
        <f t="shared" si="24"/>
        <v>正确</v>
      </c>
    </row>
    <row r="91" s="1" customFormat="1" ht="33" customHeight="1" spans="1:57">
      <c r="A91" s="132">
        <f t="shared" si="15"/>
        <v>87</v>
      </c>
      <c r="B91" s="213" t="s">
        <v>1021</v>
      </c>
      <c r="C91" s="134" t="s">
        <v>699</v>
      </c>
      <c r="D91" s="135">
        <v>45711</v>
      </c>
      <c r="E91" s="147" t="s">
        <v>78</v>
      </c>
      <c r="F91" s="141">
        <f t="shared" si="16"/>
        <v>31</v>
      </c>
      <c r="G91" s="138" t="s">
        <v>79</v>
      </c>
      <c r="H91" s="139"/>
      <c r="I91" s="139"/>
      <c r="J91" s="139"/>
      <c r="K91" s="139"/>
      <c r="L91" s="139"/>
      <c r="M91" s="139"/>
      <c r="N91" s="139"/>
      <c r="O91" s="158"/>
      <c r="P91" s="158"/>
      <c r="Q91" s="158"/>
      <c r="R91" s="158"/>
      <c r="S91" s="174">
        <f t="shared" si="17"/>
        <v>0</v>
      </c>
      <c r="T91" s="175"/>
      <c r="U91" s="176">
        <v>1600</v>
      </c>
      <c r="V91" s="177">
        <v>1000</v>
      </c>
      <c r="W91" s="177">
        <v>100</v>
      </c>
      <c r="X91" s="177">
        <v>100</v>
      </c>
      <c r="Y91" s="177">
        <v>100</v>
      </c>
      <c r="Z91" s="177">
        <v>100</v>
      </c>
      <c r="AA91" s="177">
        <v>100</v>
      </c>
      <c r="AB91" s="177">
        <v>100</v>
      </c>
      <c r="AC91" s="222">
        <f t="shared" si="18"/>
        <v>0</v>
      </c>
      <c r="AD91" s="223"/>
      <c r="AE91" s="223"/>
      <c r="AF91" s="223"/>
      <c r="AG91" s="223"/>
      <c r="AH91" s="223"/>
      <c r="AI91" s="194"/>
      <c r="AJ91" s="223"/>
      <c r="AK91" s="223"/>
      <c r="AL91" s="223"/>
      <c r="AM91" s="223"/>
      <c r="AN91" s="223"/>
      <c r="AO91" s="223"/>
      <c r="AP91" s="223"/>
      <c r="AQ91" s="223"/>
      <c r="AR91" s="194"/>
      <c r="AS91" s="226"/>
      <c r="AT91" s="226">
        <f t="shared" si="20"/>
        <v>0</v>
      </c>
      <c r="AU91" s="156">
        <f t="shared" si="21"/>
        <v>0</v>
      </c>
      <c r="AV91" s="156">
        <f t="shared" si="22"/>
        <v>1600</v>
      </c>
      <c r="AW91" s="206"/>
      <c r="AX91" s="190"/>
      <c r="AY91" s="227"/>
      <c r="AZ91" s="227"/>
      <c r="BA91" s="227"/>
      <c r="BB91" s="156">
        <f t="shared" si="23"/>
        <v>1600</v>
      </c>
      <c r="BC91" s="207"/>
      <c r="BD91" s="210"/>
      <c r="BE91" s="128" t="str">
        <f t="shared" si="24"/>
        <v>正确</v>
      </c>
    </row>
    <row r="92" s="1" customFormat="1" ht="78" customHeight="1" spans="1:57">
      <c r="A92" s="132">
        <f t="shared" si="15"/>
        <v>88</v>
      </c>
      <c r="B92" s="134" t="s">
        <v>1022</v>
      </c>
      <c r="C92" s="134" t="s">
        <v>190</v>
      </c>
      <c r="D92" s="140">
        <v>45698</v>
      </c>
      <c r="E92" s="147" t="s">
        <v>78</v>
      </c>
      <c r="F92" s="141">
        <f t="shared" si="16"/>
        <v>31</v>
      </c>
      <c r="G92" s="138" t="s">
        <v>79</v>
      </c>
      <c r="H92" s="139"/>
      <c r="I92" s="139"/>
      <c r="J92" s="139"/>
      <c r="K92" s="139"/>
      <c r="L92" s="139"/>
      <c r="M92" s="139"/>
      <c r="N92" s="139"/>
      <c r="O92" s="158">
        <v>13</v>
      </c>
      <c r="P92" s="158"/>
      <c r="Q92" s="158"/>
      <c r="R92" s="158"/>
      <c r="S92" s="174">
        <f t="shared" si="17"/>
        <v>0</v>
      </c>
      <c r="T92" s="175" t="s">
        <v>1023</v>
      </c>
      <c r="U92" s="176">
        <v>2400</v>
      </c>
      <c r="V92" s="177">
        <v>1200</v>
      </c>
      <c r="W92" s="177">
        <v>300</v>
      </c>
      <c r="X92" s="177">
        <v>300</v>
      </c>
      <c r="Y92" s="177">
        <v>300</v>
      </c>
      <c r="Z92" s="177">
        <v>100</v>
      </c>
      <c r="AA92" s="177">
        <v>100</v>
      </c>
      <c r="AB92" s="177">
        <v>100</v>
      </c>
      <c r="AC92" s="222">
        <f t="shared" si="18"/>
        <v>0</v>
      </c>
      <c r="AD92" s="223"/>
      <c r="AE92" s="223"/>
      <c r="AF92" s="223"/>
      <c r="AG92" s="223"/>
      <c r="AH92" s="223"/>
      <c r="AI92" s="194">
        <f>(150+80*6+50*9)/31*14</f>
        <v>487.741935483871</v>
      </c>
      <c r="AJ92" s="223"/>
      <c r="AK92" s="223"/>
      <c r="AL92" s="223"/>
      <c r="AM92" s="223"/>
      <c r="AN92" s="223"/>
      <c r="AO92" s="223"/>
      <c r="AP92" s="223"/>
      <c r="AQ92" s="223"/>
      <c r="AR92" s="194">
        <f t="shared" ref="AR92:AR97" si="26">U92/31*O92*0.5</f>
        <v>503.225806451613</v>
      </c>
      <c r="AS92" s="226"/>
      <c r="AT92" s="226">
        <f t="shared" si="20"/>
        <v>0</v>
      </c>
      <c r="AU92" s="156">
        <f t="shared" si="21"/>
        <v>0</v>
      </c>
      <c r="AV92" s="156">
        <f t="shared" si="22"/>
        <v>2384.52</v>
      </c>
      <c r="AW92" s="206"/>
      <c r="AX92" s="190"/>
      <c r="AY92" s="227"/>
      <c r="AZ92" s="227"/>
      <c r="BA92" s="227"/>
      <c r="BB92" s="156">
        <f t="shared" si="23"/>
        <v>2384.52</v>
      </c>
      <c r="BC92" s="207"/>
      <c r="BD92" s="194" t="s">
        <v>1024</v>
      </c>
      <c r="BE92" s="128" t="str">
        <f t="shared" si="24"/>
        <v>正确</v>
      </c>
    </row>
    <row r="93" s="1" customFormat="1" ht="80" customHeight="1" spans="1:57">
      <c r="A93" s="132">
        <f t="shared" si="15"/>
        <v>89</v>
      </c>
      <c r="B93" s="134" t="s">
        <v>1025</v>
      </c>
      <c r="C93" s="134" t="s">
        <v>190</v>
      </c>
      <c r="D93" s="140">
        <v>45699</v>
      </c>
      <c r="E93" s="147" t="s">
        <v>78</v>
      </c>
      <c r="F93" s="141">
        <f t="shared" si="16"/>
        <v>31</v>
      </c>
      <c r="G93" s="138" t="s">
        <v>79</v>
      </c>
      <c r="H93" s="139"/>
      <c r="I93" s="139"/>
      <c r="J93" s="139"/>
      <c r="K93" s="139"/>
      <c r="L93" s="139"/>
      <c r="M93" s="139"/>
      <c r="N93" s="139"/>
      <c r="O93" s="158">
        <v>12</v>
      </c>
      <c r="P93" s="158"/>
      <c r="Q93" s="158"/>
      <c r="R93" s="158"/>
      <c r="S93" s="174">
        <f t="shared" si="17"/>
        <v>0</v>
      </c>
      <c r="T93" s="175" t="s">
        <v>1026</v>
      </c>
      <c r="U93" s="176">
        <v>2400</v>
      </c>
      <c r="V93" s="177">
        <v>1200</v>
      </c>
      <c r="W93" s="177">
        <v>300</v>
      </c>
      <c r="X93" s="177">
        <v>300</v>
      </c>
      <c r="Y93" s="177">
        <v>300</v>
      </c>
      <c r="Z93" s="177">
        <v>100</v>
      </c>
      <c r="AA93" s="177">
        <v>100</v>
      </c>
      <c r="AB93" s="177">
        <v>100</v>
      </c>
      <c r="AC93" s="222">
        <f t="shared" si="18"/>
        <v>0</v>
      </c>
      <c r="AD93" s="223"/>
      <c r="AE93" s="223"/>
      <c r="AF93" s="223"/>
      <c r="AG93" s="223"/>
      <c r="AH93" s="223"/>
      <c r="AI93" s="194">
        <f>(150+80*7)/31*14</f>
        <v>320.645161290323</v>
      </c>
      <c r="AJ93" s="223"/>
      <c r="AK93" s="223"/>
      <c r="AL93" s="223"/>
      <c r="AM93" s="223"/>
      <c r="AN93" s="223"/>
      <c r="AO93" s="223"/>
      <c r="AP93" s="223"/>
      <c r="AQ93" s="223"/>
      <c r="AR93" s="194">
        <f t="shared" si="26"/>
        <v>464.516129032258</v>
      </c>
      <c r="AS93" s="226"/>
      <c r="AT93" s="226">
        <f t="shared" si="20"/>
        <v>0</v>
      </c>
      <c r="AU93" s="156">
        <f t="shared" si="21"/>
        <v>0</v>
      </c>
      <c r="AV93" s="156">
        <f t="shared" si="22"/>
        <v>2256.13</v>
      </c>
      <c r="AW93" s="206"/>
      <c r="AX93" s="190"/>
      <c r="AY93" s="227"/>
      <c r="AZ93" s="227"/>
      <c r="BA93" s="227"/>
      <c r="BB93" s="156">
        <f t="shared" si="23"/>
        <v>2256.13</v>
      </c>
      <c r="BC93" s="207"/>
      <c r="BD93" s="194" t="s">
        <v>1027</v>
      </c>
      <c r="BE93" s="128" t="str">
        <f t="shared" si="24"/>
        <v>正确</v>
      </c>
    </row>
    <row r="94" s="100" customFormat="1" ht="81" customHeight="1" spans="1:57">
      <c r="A94" s="132">
        <f t="shared" si="15"/>
        <v>90</v>
      </c>
      <c r="B94" s="134" t="s">
        <v>1028</v>
      </c>
      <c r="C94" s="134" t="s">
        <v>190</v>
      </c>
      <c r="D94" s="140">
        <v>45699</v>
      </c>
      <c r="E94" s="147" t="s">
        <v>78</v>
      </c>
      <c r="F94" s="141">
        <f t="shared" si="16"/>
        <v>31</v>
      </c>
      <c r="G94" s="138" t="s">
        <v>79</v>
      </c>
      <c r="H94" s="144"/>
      <c r="I94" s="144"/>
      <c r="J94" s="144"/>
      <c r="K94" s="144"/>
      <c r="L94" s="144"/>
      <c r="M94" s="144"/>
      <c r="N94" s="144"/>
      <c r="O94" s="158">
        <v>12</v>
      </c>
      <c r="P94" s="162"/>
      <c r="Q94" s="162"/>
      <c r="R94" s="162"/>
      <c r="S94" s="174">
        <f t="shared" si="17"/>
        <v>0</v>
      </c>
      <c r="T94" s="175" t="s">
        <v>1012</v>
      </c>
      <c r="U94" s="176">
        <v>2400</v>
      </c>
      <c r="V94" s="177">
        <v>1200</v>
      </c>
      <c r="W94" s="177">
        <v>300</v>
      </c>
      <c r="X94" s="177">
        <v>300</v>
      </c>
      <c r="Y94" s="177">
        <v>300</v>
      </c>
      <c r="Z94" s="177">
        <v>100</v>
      </c>
      <c r="AA94" s="177">
        <v>100</v>
      </c>
      <c r="AB94" s="177">
        <v>100</v>
      </c>
      <c r="AC94" s="224">
        <f t="shared" si="18"/>
        <v>0</v>
      </c>
      <c r="AD94" s="225"/>
      <c r="AE94" s="225"/>
      <c r="AF94" s="225"/>
      <c r="AG94" s="225"/>
      <c r="AH94" s="225"/>
      <c r="AI94" s="194">
        <f>(150*2+80*3+50*8)/31*14</f>
        <v>424.516129032258</v>
      </c>
      <c r="AJ94" s="225"/>
      <c r="AK94" s="225"/>
      <c r="AL94" s="225"/>
      <c r="AM94" s="225"/>
      <c r="AN94" s="225"/>
      <c r="AO94" s="225"/>
      <c r="AP94" s="225"/>
      <c r="AQ94" s="225"/>
      <c r="AR94" s="194">
        <f t="shared" si="26"/>
        <v>464.516129032258</v>
      </c>
      <c r="AS94" s="226"/>
      <c r="AT94" s="226">
        <f t="shared" si="20"/>
        <v>0</v>
      </c>
      <c r="AU94" s="156">
        <f t="shared" si="21"/>
        <v>0</v>
      </c>
      <c r="AV94" s="156">
        <f t="shared" si="22"/>
        <v>2360</v>
      </c>
      <c r="AW94" s="206"/>
      <c r="AX94" s="190"/>
      <c r="AY94" s="227"/>
      <c r="AZ94" s="227"/>
      <c r="BA94" s="227"/>
      <c r="BB94" s="156">
        <f t="shared" si="23"/>
        <v>2360</v>
      </c>
      <c r="BC94" s="208"/>
      <c r="BD94" s="194" t="s">
        <v>1029</v>
      </c>
      <c r="BE94" s="128" t="str">
        <f t="shared" si="24"/>
        <v>正确</v>
      </c>
    </row>
    <row r="95" s="100" customFormat="1" ht="79" customHeight="1" spans="1:57">
      <c r="A95" s="132">
        <f t="shared" si="15"/>
        <v>91</v>
      </c>
      <c r="B95" s="134" t="s">
        <v>1030</v>
      </c>
      <c r="C95" s="134" t="s">
        <v>190</v>
      </c>
      <c r="D95" s="140">
        <v>45699</v>
      </c>
      <c r="E95" s="147" t="s">
        <v>78</v>
      </c>
      <c r="F95" s="141">
        <f t="shared" si="16"/>
        <v>31</v>
      </c>
      <c r="G95" s="138" t="s">
        <v>79</v>
      </c>
      <c r="H95" s="144"/>
      <c r="I95" s="144"/>
      <c r="J95" s="144"/>
      <c r="K95" s="144"/>
      <c r="L95" s="144"/>
      <c r="M95" s="144"/>
      <c r="N95" s="144"/>
      <c r="O95" s="158">
        <v>13</v>
      </c>
      <c r="P95" s="162"/>
      <c r="Q95" s="162"/>
      <c r="R95" s="162"/>
      <c r="S95" s="174">
        <f t="shared" si="17"/>
        <v>0</v>
      </c>
      <c r="T95" s="175" t="s">
        <v>998</v>
      </c>
      <c r="U95" s="176">
        <v>2400</v>
      </c>
      <c r="V95" s="177">
        <v>1200</v>
      </c>
      <c r="W95" s="177">
        <v>300</v>
      </c>
      <c r="X95" s="177">
        <v>300</v>
      </c>
      <c r="Y95" s="177">
        <v>300</v>
      </c>
      <c r="Z95" s="177">
        <v>100</v>
      </c>
      <c r="AA95" s="177">
        <v>100</v>
      </c>
      <c r="AB95" s="177">
        <v>100</v>
      </c>
      <c r="AC95" s="224">
        <f t="shared" si="18"/>
        <v>0</v>
      </c>
      <c r="AD95" s="225"/>
      <c r="AE95" s="225"/>
      <c r="AF95" s="225"/>
      <c r="AG95" s="225"/>
      <c r="AH95" s="225"/>
      <c r="AI95" s="194">
        <f>(150+80*8)/31*14</f>
        <v>356.774193548387</v>
      </c>
      <c r="AJ95" s="225"/>
      <c r="AK95" s="225"/>
      <c r="AL95" s="225"/>
      <c r="AM95" s="225"/>
      <c r="AN95" s="225"/>
      <c r="AO95" s="225"/>
      <c r="AP95" s="225"/>
      <c r="AQ95" s="225"/>
      <c r="AR95" s="194">
        <f t="shared" si="26"/>
        <v>503.225806451613</v>
      </c>
      <c r="AS95" s="226"/>
      <c r="AT95" s="226">
        <f t="shared" si="20"/>
        <v>0</v>
      </c>
      <c r="AU95" s="156">
        <f t="shared" si="21"/>
        <v>0</v>
      </c>
      <c r="AV95" s="156">
        <f t="shared" si="22"/>
        <v>2253.55</v>
      </c>
      <c r="AW95" s="206"/>
      <c r="AX95" s="190"/>
      <c r="AY95" s="227"/>
      <c r="AZ95" s="227"/>
      <c r="BA95" s="227"/>
      <c r="BB95" s="156">
        <f t="shared" si="23"/>
        <v>2253.55</v>
      </c>
      <c r="BC95" s="208"/>
      <c r="BD95" s="194" t="s">
        <v>1031</v>
      </c>
      <c r="BE95" s="128" t="str">
        <f t="shared" si="24"/>
        <v>正确</v>
      </c>
    </row>
    <row r="96" s="100" customFormat="1" ht="78" customHeight="1" spans="1:57">
      <c r="A96" s="132">
        <f t="shared" si="15"/>
        <v>92</v>
      </c>
      <c r="B96" s="134" t="s">
        <v>1032</v>
      </c>
      <c r="C96" s="134" t="s">
        <v>190</v>
      </c>
      <c r="D96" s="140">
        <v>45700</v>
      </c>
      <c r="E96" s="147" t="s">
        <v>78</v>
      </c>
      <c r="F96" s="141">
        <f t="shared" si="16"/>
        <v>31</v>
      </c>
      <c r="G96" s="138" t="s">
        <v>79</v>
      </c>
      <c r="H96" s="144"/>
      <c r="I96" s="144"/>
      <c r="J96" s="144"/>
      <c r="K96" s="144"/>
      <c r="L96" s="144"/>
      <c r="M96" s="144"/>
      <c r="N96" s="144"/>
      <c r="O96" s="158">
        <v>13</v>
      </c>
      <c r="P96" s="162"/>
      <c r="Q96" s="162"/>
      <c r="R96" s="162"/>
      <c r="S96" s="174">
        <f t="shared" si="17"/>
        <v>0</v>
      </c>
      <c r="T96" s="175" t="s">
        <v>1033</v>
      </c>
      <c r="U96" s="176">
        <v>2400</v>
      </c>
      <c r="V96" s="177">
        <v>1200</v>
      </c>
      <c r="W96" s="177">
        <v>300</v>
      </c>
      <c r="X96" s="177">
        <v>300</v>
      </c>
      <c r="Y96" s="177">
        <v>300</v>
      </c>
      <c r="Z96" s="177">
        <v>100</v>
      </c>
      <c r="AA96" s="177">
        <v>100</v>
      </c>
      <c r="AB96" s="177">
        <v>100</v>
      </c>
      <c r="AC96" s="224">
        <f t="shared" si="18"/>
        <v>0</v>
      </c>
      <c r="AD96" s="225"/>
      <c r="AE96" s="225"/>
      <c r="AF96" s="225"/>
      <c r="AG96" s="225"/>
      <c r="AH96" s="225"/>
      <c r="AI96" s="194">
        <f>(150+80*11)/31*14</f>
        <v>465.161290322581</v>
      </c>
      <c r="AJ96" s="225"/>
      <c r="AK96" s="225"/>
      <c r="AL96" s="225"/>
      <c r="AM96" s="225"/>
      <c r="AN96" s="225"/>
      <c r="AO96" s="225"/>
      <c r="AP96" s="225"/>
      <c r="AQ96" s="225"/>
      <c r="AR96" s="194">
        <f t="shared" si="26"/>
        <v>503.225806451613</v>
      </c>
      <c r="AS96" s="226"/>
      <c r="AT96" s="226">
        <f t="shared" si="20"/>
        <v>0</v>
      </c>
      <c r="AU96" s="156">
        <f t="shared" si="21"/>
        <v>0</v>
      </c>
      <c r="AV96" s="156">
        <f t="shared" si="22"/>
        <v>2361.94</v>
      </c>
      <c r="AW96" s="206"/>
      <c r="AX96" s="190"/>
      <c r="AY96" s="227"/>
      <c r="AZ96" s="227"/>
      <c r="BA96" s="227"/>
      <c r="BB96" s="156">
        <f t="shared" si="23"/>
        <v>2361.94</v>
      </c>
      <c r="BC96" s="208"/>
      <c r="BD96" s="194" t="s">
        <v>1034</v>
      </c>
      <c r="BE96" s="128" t="str">
        <f t="shared" si="24"/>
        <v>正确</v>
      </c>
    </row>
    <row r="97" s="100" customFormat="1" ht="73" customHeight="1" spans="1:57">
      <c r="A97" s="132">
        <f t="shared" si="15"/>
        <v>93</v>
      </c>
      <c r="B97" s="134" t="s">
        <v>1035</v>
      </c>
      <c r="C97" s="134" t="s">
        <v>190</v>
      </c>
      <c r="D97" s="140">
        <v>45700</v>
      </c>
      <c r="E97" s="147" t="s">
        <v>78</v>
      </c>
      <c r="F97" s="141">
        <f t="shared" si="16"/>
        <v>31</v>
      </c>
      <c r="G97" s="138" t="s">
        <v>79</v>
      </c>
      <c r="H97" s="144"/>
      <c r="I97" s="144"/>
      <c r="J97" s="144"/>
      <c r="K97" s="144"/>
      <c r="L97" s="144"/>
      <c r="M97" s="144"/>
      <c r="N97" s="144"/>
      <c r="O97" s="158">
        <v>13</v>
      </c>
      <c r="P97" s="162"/>
      <c r="Q97" s="162"/>
      <c r="R97" s="162"/>
      <c r="S97" s="174">
        <f t="shared" si="17"/>
        <v>0</v>
      </c>
      <c r="T97" s="175" t="s">
        <v>1036</v>
      </c>
      <c r="U97" s="176">
        <v>2400</v>
      </c>
      <c r="V97" s="177">
        <v>1200</v>
      </c>
      <c r="W97" s="177">
        <v>300</v>
      </c>
      <c r="X97" s="177">
        <v>300</v>
      </c>
      <c r="Y97" s="177">
        <v>300</v>
      </c>
      <c r="Z97" s="177">
        <v>100</v>
      </c>
      <c r="AA97" s="177">
        <v>100</v>
      </c>
      <c r="AB97" s="177">
        <v>100</v>
      </c>
      <c r="AC97" s="224">
        <f t="shared" si="18"/>
        <v>0</v>
      </c>
      <c r="AD97" s="225"/>
      <c r="AE97" s="225"/>
      <c r="AF97" s="225"/>
      <c r="AG97" s="225"/>
      <c r="AH97" s="225"/>
      <c r="AI97" s="194">
        <f>(150+80*11)/31*14</f>
        <v>465.161290322581</v>
      </c>
      <c r="AJ97" s="225"/>
      <c r="AK97" s="225"/>
      <c r="AL97" s="225"/>
      <c r="AM97" s="225"/>
      <c r="AN97" s="225"/>
      <c r="AO97" s="225"/>
      <c r="AP97" s="225"/>
      <c r="AQ97" s="225"/>
      <c r="AR97" s="194">
        <f t="shared" si="26"/>
        <v>503.225806451613</v>
      </c>
      <c r="AS97" s="226"/>
      <c r="AT97" s="226">
        <f t="shared" si="20"/>
        <v>0</v>
      </c>
      <c r="AU97" s="156">
        <f t="shared" si="21"/>
        <v>0</v>
      </c>
      <c r="AV97" s="156">
        <f t="shared" si="22"/>
        <v>2361.94</v>
      </c>
      <c r="AW97" s="206"/>
      <c r="AX97" s="190"/>
      <c r="AY97" s="227"/>
      <c r="AZ97" s="227"/>
      <c r="BA97" s="227"/>
      <c r="BB97" s="156">
        <f t="shared" si="23"/>
        <v>2361.94</v>
      </c>
      <c r="BC97" s="208"/>
      <c r="BD97" s="194" t="s">
        <v>1034</v>
      </c>
      <c r="BE97" s="128" t="str">
        <f t="shared" si="24"/>
        <v>正确</v>
      </c>
    </row>
    <row r="98" s="100" customFormat="1" ht="63" customHeight="1" spans="1:57">
      <c r="A98" s="132">
        <f t="shared" si="15"/>
        <v>94</v>
      </c>
      <c r="B98" s="134" t="s">
        <v>1037</v>
      </c>
      <c r="C98" s="134" t="s">
        <v>190</v>
      </c>
      <c r="D98" s="140">
        <v>45701</v>
      </c>
      <c r="E98" s="147" t="s">
        <v>78</v>
      </c>
      <c r="F98" s="141">
        <f t="shared" si="16"/>
        <v>31</v>
      </c>
      <c r="G98" s="138" t="s">
        <v>79</v>
      </c>
      <c r="H98" s="144"/>
      <c r="I98" s="144"/>
      <c r="J98" s="144"/>
      <c r="K98" s="144"/>
      <c r="L98" s="144"/>
      <c r="M98" s="144"/>
      <c r="N98" s="144"/>
      <c r="O98" s="158">
        <v>12</v>
      </c>
      <c r="P98" s="162"/>
      <c r="Q98" s="162"/>
      <c r="R98" s="162"/>
      <c r="S98" s="174">
        <f t="shared" si="17"/>
        <v>0</v>
      </c>
      <c r="T98" s="175" t="s">
        <v>1012</v>
      </c>
      <c r="U98" s="176">
        <v>2400</v>
      </c>
      <c r="V98" s="177">
        <v>1200</v>
      </c>
      <c r="W98" s="177">
        <v>300</v>
      </c>
      <c r="X98" s="177">
        <v>300</v>
      </c>
      <c r="Y98" s="177">
        <v>300</v>
      </c>
      <c r="Z98" s="177">
        <v>100</v>
      </c>
      <c r="AA98" s="177">
        <v>100</v>
      </c>
      <c r="AB98" s="177">
        <v>100</v>
      </c>
      <c r="AC98" s="224">
        <f t="shared" si="18"/>
        <v>0</v>
      </c>
      <c r="AD98" s="225"/>
      <c r="AE98" s="225"/>
      <c r="AF98" s="225"/>
      <c r="AG98" s="225"/>
      <c r="AH98" s="225"/>
      <c r="AI98" s="194">
        <f>(80*14+50)/31*14</f>
        <v>528.387096774194</v>
      </c>
      <c r="AJ98" s="225"/>
      <c r="AK98" s="225"/>
      <c r="AL98" s="225"/>
      <c r="AM98" s="225"/>
      <c r="AN98" s="225"/>
      <c r="AO98" s="225"/>
      <c r="AP98" s="225"/>
      <c r="AQ98" s="225"/>
      <c r="AR98" s="194">
        <f t="shared" ref="AR98:AR109" si="27">U98/31*O98*0.5</f>
        <v>464.516129032258</v>
      </c>
      <c r="AS98" s="226"/>
      <c r="AT98" s="226">
        <f t="shared" si="20"/>
        <v>0</v>
      </c>
      <c r="AU98" s="156">
        <f t="shared" si="21"/>
        <v>0</v>
      </c>
      <c r="AV98" s="156">
        <f t="shared" si="22"/>
        <v>2463.87</v>
      </c>
      <c r="AW98" s="206"/>
      <c r="AX98" s="190"/>
      <c r="AY98" s="227"/>
      <c r="AZ98" s="227"/>
      <c r="BA98" s="227"/>
      <c r="BB98" s="156">
        <f t="shared" si="23"/>
        <v>2463.87</v>
      </c>
      <c r="BC98" s="208"/>
      <c r="BD98" s="194" t="s">
        <v>1038</v>
      </c>
      <c r="BE98" s="128" t="str">
        <f t="shared" si="24"/>
        <v>正确</v>
      </c>
    </row>
    <row r="99" s="100" customFormat="1" ht="72" customHeight="1" spans="1:57">
      <c r="A99" s="132">
        <f t="shared" si="15"/>
        <v>95</v>
      </c>
      <c r="B99" s="134" t="s">
        <v>1039</v>
      </c>
      <c r="C99" s="134" t="s">
        <v>190</v>
      </c>
      <c r="D99" s="140">
        <v>45702</v>
      </c>
      <c r="E99" s="147" t="s">
        <v>78</v>
      </c>
      <c r="F99" s="141">
        <f t="shared" si="16"/>
        <v>31</v>
      </c>
      <c r="G99" s="138" t="s">
        <v>79</v>
      </c>
      <c r="H99" s="144"/>
      <c r="I99" s="144"/>
      <c r="J99" s="144"/>
      <c r="K99" s="144"/>
      <c r="L99" s="144"/>
      <c r="M99" s="144"/>
      <c r="N99" s="144"/>
      <c r="O99" s="158">
        <v>13</v>
      </c>
      <c r="P99" s="162"/>
      <c r="Q99" s="162"/>
      <c r="R99" s="162"/>
      <c r="S99" s="174">
        <f t="shared" si="17"/>
        <v>0</v>
      </c>
      <c r="T99" s="175" t="s">
        <v>1036</v>
      </c>
      <c r="U99" s="176">
        <v>2400</v>
      </c>
      <c r="V99" s="177">
        <v>1200</v>
      </c>
      <c r="W99" s="177">
        <v>300</v>
      </c>
      <c r="X99" s="177">
        <v>300</v>
      </c>
      <c r="Y99" s="177">
        <v>300</v>
      </c>
      <c r="Z99" s="177">
        <v>100</v>
      </c>
      <c r="AA99" s="177">
        <v>100</v>
      </c>
      <c r="AB99" s="177">
        <v>100</v>
      </c>
      <c r="AC99" s="224">
        <f t="shared" si="18"/>
        <v>0</v>
      </c>
      <c r="AD99" s="225"/>
      <c r="AE99" s="225"/>
      <c r="AF99" s="225"/>
      <c r="AG99" s="225"/>
      <c r="AH99" s="225"/>
      <c r="AI99" s="194">
        <f>(150+80*6+50*9)/31*14</f>
        <v>487.741935483871</v>
      </c>
      <c r="AJ99" s="225"/>
      <c r="AK99" s="225"/>
      <c r="AL99" s="225"/>
      <c r="AM99" s="225"/>
      <c r="AN99" s="225"/>
      <c r="AO99" s="225"/>
      <c r="AP99" s="225"/>
      <c r="AQ99" s="225"/>
      <c r="AR99" s="194">
        <f t="shared" si="27"/>
        <v>503.225806451613</v>
      </c>
      <c r="AS99" s="226"/>
      <c r="AT99" s="226">
        <f t="shared" si="20"/>
        <v>0</v>
      </c>
      <c r="AU99" s="156">
        <f t="shared" si="21"/>
        <v>0</v>
      </c>
      <c r="AV99" s="156">
        <f t="shared" si="22"/>
        <v>2384.52</v>
      </c>
      <c r="AW99" s="206"/>
      <c r="AX99" s="190"/>
      <c r="AY99" s="227"/>
      <c r="AZ99" s="227"/>
      <c r="BA99" s="227"/>
      <c r="BB99" s="156">
        <f t="shared" si="23"/>
        <v>2384.52</v>
      </c>
      <c r="BC99" s="208"/>
      <c r="BD99" s="194" t="s">
        <v>1024</v>
      </c>
      <c r="BE99" s="128" t="str">
        <f t="shared" si="24"/>
        <v>正确</v>
      </c>
    </row>
    <row r="100" s="100" customFormat="1" ht="49" customHeight="1" spans="1:57">
      <c r="A100" s="132">
        <f t="shared" si="15"/>
        <v>96</v>
      </c>
      <c r="B100" s="134" t="s">
        <v>1040</v>
      </c>
      <c r="C100" s="134" t="s">
        <v>190</v>
      </c>
      <c r="D100" s="140">
        <v>45702</v>
      </c>
      <c r="E100" s="147" t="s">
        <v>78</v>
      </c>
      <c r="F100" s="141">
        <f t="shared" si="16"/>
        <v>31</v>
      </c>
      <c r="G100" s="138" t="s">
        <v>79</v>
      </c>
      <c r="H100" s="144"/>
      <c r="I100" s="144"/>
      <c r="J100" s="144"/>
      <c r="K100" s="144"/>
      <c r="L100" s="144"/>
      <c r="M100" s="144"/>
      <c r="N100" s="144"/>
      <c r="O100" s="158">
        <v>13</v>
      </c>
      <c r="P100" s="162"/>
      <c r="Q100" s="162"/>
      <c r="R100" s="162"/>
      <c r="S100" s="174">
        <f t="shared" si="17"/>
        <v>0</v>
      </c>
      <c r="T100" s="175" t="s">
        <v>1033</v>
      </c>
      <c r="U100" s="176">
        <v>2400</v>
      </c>
      <c r="V100" s="177">
        <v>1200</v>
      </c>
      <c r="W100" s="177">
        <v>300</v>
      </c>
      <c r="X100" s="177">
        <v>300</v>
      </c>
      <c r="Y100" s="177">
        <v>300</v>
      </c>
      <c r="Z100" s="177">
        <v>100</v>
      </c>
      <c r="AA100" s="177">
        <v>100</v>
      </c>
      <c r="AB100" s="177">
        <v>100</v>
      </c>
      <c r="AC100" s="224">
        <f t="shared" si="18"/>
        <v>0</v>
      </c>
      <c r="AD100" s="225"/>
      <c r="AE100" s="225"/>
      <c r="AF100" s="225"/>
      <c r="AG100" s="225"/>
      <c r="AH100" s="225"/>
      <c r="AI100" s="194">
        <f>80*9/31*14</f>
        <v>325.161290322581</v>
      </c>
      <c r="AJ100" s="225"/>
      <c r="AK100" s="225"/>
      <c r="AL100" s="225"/>
      <c r="AM100" s="225"/>
      <c r="AN100" s="225"/>
      <c r="AO100" s="225"/>
      <c r="AP100" s="225"/>
      <c r="AQ100" s="225"/>
      <c r="AR100" s="194">
        <f t="shared" si="27"/>
        <v>503.225806451613</v>
      </c>
      <c r="AS100" s="226"/>
      <c r="AT100" s="226">
        <f t="shared" si="20"/>
        <v>0</v>
      </c>
      <c r="AU100" s="156">
        <f t="shared" si="21"/>
        <v>0</v>
      </c>
      <c r="AV100" s="156">
        <f t="shared" si="22"/>
        <v>2221.94</v>
      </c>
      <c r="AW100" s="206"/>
      <c r="AX100" s="190"/>
      <c r="AY100" s="227"/>
      <c r="AZ100" s="227"/>
      <c r="BA100" s="227"/>
      <c r="BB100" s="156">
        <f t="shared" si="23"/>
        <v>2221.94</v>
      </c>
      <c r="BC100" s="208"/>
      <c r="BD100" s="194" t="s">
        <v>1041</v>
      </c>
      <c r="BE100" s="128" t="str">
        <f t="shared" si="24"/>
        <v>正确</v>
      </c>
    </row>
    <row r="101" s="100" customFormat="1" ht="60" customHeight="1" spans="1:57">
      <c r="A101" s="132">
        <f t="shared" si="15"/>
        <v>97</v>
      </c>
      <c r="B101" s="134" t="s">
        <v>1042</v>
      </c>
      <c r="C101" s="134" t="s">
        <v>190</v>
      </c>
      <c r="D101" s="140">
        <v>45703</v>
      </c>
      <c r="E101" s="147" t="s">
        <v>78</v>
      </c>
      <c r="F101" s="141">
        <f t="shared" si="16"/>
        <v>31</v>
      </c>
      <c r="G101" s="138" t="s">
        <v>79</v>
      </c>
      <c r="H101" s="144"/>
      <c r="I101" s="144"/>
      <c r="J101" s="144"/>
      <c r="K101" s="144"/>
      <c r="L101" s="144"/>
      <c r="M101" s="144"/>
      <c r="N101" s="144"/>
      <c r="O101" s="158">
        <v>12</v>
      </c>
      <c r="P101" s="162"/>
      <c r="Q101" s="162"/>
      <c r="R101" s="162"/>
      <c r="S101" s="174">
        <f t="shared" si="17"/>
        <v>0</v>
      </c>
      <c r="T101" s="175" t="s">
        <v>1043</v>
      </c>
      <c r="U101" s="176">
        <v>2400</v>
      </c>
      <c r="V101" s="177">
        <v>1200</v>
      </c>
      <c r="W101" s="177">
        <v>300</v>
      </c>
      <c r="X101" s="177">
        <v>300</v>
      </c>
      <c r="Y101" s="177">
        <v>300</v>
      </c>
      <c r="Z101" s="177">
        <v>100</v>
      </c>
      <c r="AA101" s="177">
        <v>100</v>
      </c>
      <c r="AB101" s="177">
        <v>100</v>
      </c>
      <c r="AC101" s="224">
        <f t="shared" si="18"/>
        <v>0</v>
      </c>
      <c r="AD101" s="225"/>
      <c r="AE101" s="225"/>
      <c r="AF101" s="225"/>
      <c r="AG101" s="225"/>
      <c r="AH101" s="225"/>
      <c r="AI101" s="194"/>
      <c r="AJ101" s="225"/>
      <c r="AK101" s="225"/>
      <c r="AL101" s="225"/>
      <c r="AM101" s="225"/>
      <c r="AN101" s="225"/>
      <c r="AO101" s="225"/>
      <c r="AP101" s="225"/>
      <c r="AQ101" s="225"/>
      <c r="AR101" s="194">
        <f t="shared" si="27"/>
        <v>464.516129032258</v>
      </c>
      <c r="AS101" s="226"/>
      <c r="AT101" s="226">
        <f t="shared" si="20"/>
        <v>0</v>
      </c>
      <c r="AU101" s="156">
        <f t="shared" si="21"/>
        <v>0</v>
      </c>
      <c r="AV101" s="156">
        <f t="shared" si="22"/>
        <v>1935.48</v>
      </c>
      <c r="AW101" s="206"/>
      <c r="AX101" s="190"/>
      <c r="AY101" s="227"/>
      <c r="AZ101" s="227"/>
      <c r="BA101" s="227"/>
      <c r="BB101" s="156">
        <f t="shared" si="23"/>
        <v>1935.48</v>
      </c>
      <c r="BC101" s="208"/>
      <c r="BD101" s="210"/>
      <c r="BE101" s="128" t="str">
        <f t="shared" si="24"/>
        <v>正确</v>
      </c>
    </row>
    <row r="102" s="100" customFormat="1" ht="55" customHeight="1" spans="1:57">
      <c r="A102" s="132">
        <f t="shared" si="15"/>
        <v>98</v>
      </c>
      <c r="B102" s="134" t="s">
        <v>1044</v>
      </c>
      <c r="C102" s="134" t="s">
        <v>190</v>
      </c>
      <c r="D102" s="140">
        <v>45702</v>
      </c>
      <c r="E102" s="147" t="s">
        <v>78</v>
      </c>
      <c r="F102" s="141">
        <f t="shared" si="16"/>
        <v>31</v>
      </c>
      <c r="G102" s="138" t="s">
        <v>79</v>
      </c>
      <c r="H102" s="144"/>
      <c r="I102" s="144"/>
      <c r="J102" s="144"/>
      <c r="K102" s="144"/>
      <c r="L102" s="144"/>
      <c r="M102" s="144"/>
      <c r="N102" s="144"/>
      <c r="O102" s="158">
        <v>12</v>
      </c>
      <c r="P102" s="162"/>
      <c r="Q102" s="162"/>
      <c r="R102" s="162"/>
      <c r="S102" s="174">
        <f t="shared" si="17"/>
        <v>0</v>
      </c>
      <c r="T102" s="175" t="s">
        <v>1012</v>
      </c>
      <c r="U102" s="176">
        <v>2400</v>
      </c>
      <c r="V102" s="177">
        <v>1200</v>
      </c>
      <c r="W102" s="177">
        <v>300</v>
      </c>
      <c r="X102" s="177">
        <v>300</v>
      </c>
      <c r="Y102" s="177">
        <v>300</v>
      </c>
      <c r="Z102" s="177">
        <v>100</v>
      </c>
      <c r="AA102" s="177">
        <v>100</v>
      </c>
      <c r="AB102" s="177">
        <v>100</v>
      </c>
      <c r="AC102" s="224">
        <f t="shared" si="18"/>
        <v>0</v>
      </c>
      <c r="AD102" s="225"/>
      <c r="AE102" s="225"/>
      <c r="AF102" s="225"/>
      <c r="AG102" s="225"/>
      <c r="AH102" s="225"/>
      <c r="AI102" s="194">
        <f>(150+80*7)/31*14</f>
        <v>320.645161290323</v>
      </c>
      <c r="AJ102" s="225"/>
      <c r="AK102" s="225"/>
      <c r="AL102" s="225"/>
      <c r="AM102" s="225"/>
      <c r="AN102" s="225"/>
      <c r="AO102" s="225"/>
      <c r="AP102" s="225"/>
      <c r="AQ102" s="225"/>
      <c r="AR102" s="194">
        <f t="shared" si="27"/>
        <v>464.516129032258</v>
      </c>
      <c r="AS102" s="226"/>
      <c r="AT102" s="226">
        <f t="shared" si="20"/>
        <v>0</v>
      </c>
      <c r="AU102" s="156">
        <f t="shared" si="21"/>
        <v>0</v>
      </c>
      <c r="AV102" s="156">
        <f t="shared" si="22"/>
        <v>2256.13</v>
      </c>
      <c r="AW102" s="206"/>
      <c r="AX102" s="190"/>
      <c r="AY102" s="227"/>
      <c r="AZ102" s="227"/>
      <c r="BA102" s="227"/>
      <c r="BB102" s="156">
        <f t="shared" si="23"/>
        <v>2256.13</v>
      </c>
      <c r="BC102" s="208"/>
      <c r="BD102" s="194" t="s">
        <v>1045</v>
      </c>
      <c r="BE102" s="128" t="str">
        <f t="shared" si="24"/>
        <v>正确</v>
      </c>
    </row>
    <row r="103" s="100" customFormat="1" ht="47" customHeight="1" spans="1:57">
      <c r="A103" s="132">
        <f t="shared" si="15"/>
        <v>99</v>
      </c>
      <c r="B103" s="134" t="s">
        <v>1046</v>
      </c>
      <c r="C103" s="134" t="s">
        <v>190</v>
      </c>
      <c r="D103" s="140">
        <v>45703</v>
      </c>
      <c r="E103" s="147" t="s">
        <v>78</v>
      </c>
      <c r="F103" s="141">
        <f t="shared" si="16"/>
        <v>31</v>
      </c>
      <c r="G103" s="138" t="s">
        <v>79</v>
      </c>
      <c r="H103" s="144"/>
      <c r="I103" s="144"/>
      <c r="J103" s="144"/>
      <c r="K103" s="144"/>
      <c r="L103" s="144"/>
      <c r="M103" s="144"/>
      <c r="N103" s="144"/>
      <c r="O103" s="158">
        <v>15</v>
      </c>
      <c r="P103" s="162"/>
      <c r="Q103" s="162"/>
      <c r="R103" s="162"/>
      <c r="S103" s="174">
        <f t="shared" si="17"/>
        <v>0</v>
      </c>
      <c r="T103" s="175" t="s">
        <v>1047</v>
      </c>
      <c r="U103" s="176">
        <v>2400</v>
      </c>
      <c r="V103" s="177">
        <v>1200</v>
      </c>
      <c r="W103" s="177">
        <v>300</v>
      </c>
      <c r="X103" s="177">
        <v>300</v>
      </c>
      <c r="Y103" s="177">
        <v>300</v>
      </c>
      <c r="Z103" s="177">
        <v>100</v>
      </c>
      <c r="AA103" s="177">
        <v>100</v>
      </c>
      <c r="AB103" s="177">
        <v>100</v>
      </c>
      <c r="AC103" s="224">
        <f t="shared" si="18"/>
        <v>0</v>
      </c>
      <c r="AD103" s="225"/>
      <c r="AE103" s="225"/>
      <c r="AF103" s="225"/>
      <c r="AG103" s="225"/>
      <c r="AH103" s="225"/>
      <c r="AI103" s="194">
        <f>80*5/31*14</f>
        <v>180.645161290323</v>
      </c>
      <c r="AJ103" s="225"/>
      <c r="AK103" s="225"/>
      <c r="AL103" s="225"/>
      <c r="AM103" s="225"/>
      <c r="AN103" s="225"/>
      <c r="AO103" s="225"/>
      <c r="AP103" s="225"/>
      <c r="AQ103" s="225"/>
      <c r="AR103" s="194">
        <f t="shared" si="27"/>
        <v>580.645161290323</v>
      </c>
      <c r="AS103" s="226"/>
      <c r="AT103" s="226">
        <f t="shared" si="20"/>
        <v>0</v>
      </c>
      <c r="AU103" s="156">
        <f t="shared" si="21"/>
        <v>0</v>
      </c>
      <c r="AV103" s="156">
        <f t="shared" si="22"/>
        <v>2000</v>
      </c>
      <c r="AW103" s="206"/>
      <c r="AX103" s="190"/>
      <c r="AY103" s="227"/>
      <c r="AZ103" s="227"/>
      <c r="BA103" s="227"/>
      <c r="BB103" s="156">
        <f t="shared" si="23"/>
        <v>2000</v>
      </c>
      <c r="BC103" s="208"/>
      <c r="BD103" s="194" t="s">
        <v>1048</v>
      </c>
      <c r="BE103" s="128" t="str">
        <f t="shared" si="24"/>
        <v>正确</v>
      </c>
    </row>
    <row r="104" s="100" customFormat="1" ht="69" customHeight="1" spans="1:57">
      <c r="A104" s="132">
        <f t="shared" si="15"/>
        <v>100</v>
      </c>
      <c r="B104" s="134" t="s">
        <v>1049</v>
      </c>
      <c r="C104" s="134" t="s">
        <v>190</v>
      </c>
      <c r="D104" s="140">
        <v>45705</v>
      </c>
      <c r="E104" s="147" t="s">
        <v>78</v>
      </c>
      <c r="F104" s="141">
        <f t="shared" si="16"/>
        <v>31</v>
      </c>
      <c r="G104" s="138" t="s">
        <v>79</v>
      </c>
      <c r="H104" s="144"/>
      <c r="I104" s="144"/>
      <c r="J104" s="144"/>
      <c r="K104" s="144"/>
      <c r="L104" s="144"/>
      <c r="M104" s="144"/>
      <c r="N104" s="144"/>
      <c r="O104" s="158">
        <v>13</v>
      </c>
      <c r="P104" s="162"/>
      <c r="Q104" s="162"/>
      <c r="R104" s="162"/>
      <c r="S104" s="174">
        <f t="shared" si="17"/>
        <v>0</v>
      </c>
      <c r="T104" s="175" t="s">
        <v>1036</v>
      </c>
      <c r="U104" s="176">
        <v>2400</v>
      </c>
      <c r="V104" s="177">
        <v>1200</v>
      </c>
      <c r="W104" s="177">
        <v>300</v>
      </c>
      <c r="X104" s="177">
        <v>300</v>
      </c>
      <c r="Y104" s="177">
        <v>300</v>
      </c>
      <c r="Z104" s="177">
        <v>100</v>
      </c>
      <c r="AA104" s="177">
        <v>100</v>
      </c>
      <c r="AB104" s="177">
        <v>100</v>
      </c>
      <c r="AC104" s="224">
        <f t="shared" si="18"/>
        <v>0</v>
      </c>
      <c r="AD104" s="225"/>
      <c r="AE104" s="225"/>
      <c r="AF104" s="225"/>
      <c r="AG104" s="225"/>
      <c r="AH104" s="225"/>
      <c r="AI104" s="194">
        <f>(80*6+50)/31*14</f>
        <v>239.354838709677</v>
      </c>
      <c r="AJ104" s="225"/>
      <c r="AK104" s="225"/>
      <c r="AL104" s="225"/>
      <c r="AM104" s="225"/>
      <c r="AN104" s="225"/>
      <c r="AO104" s="225"/>
      <c r="AP104" s="225"/>
      <c r="AQ104" s="225"/>
      <c r="AR104" s="194">
        <f t="shared" si="27"/>
        <v>503.225806451613</v>
      </c>
      <c r="AS104" s="226"/>
      <c r="AT104" s="226">
        <f t="shared" si="20"/>
        <v>0</v>
      </c>
      <c r="AU104" s="156">
        <f t="shared" si="21"/>
        <v>0</v>
      </c>
      <c r="AV104" s="156">
        <f t="shared" si="22"/>
        <v>2136.13</v>
      </c>
      <c r="AW104" s="206"/>
      <c r="AX104" s="190"/>
      <c r="AY104" s="227"/>
      <c r="AZ104" s="227"/>
      <c r="BA104" s="227"/>
      <c r="BB104" s="156">
        <f t="shared" si="23"/>
        <v>2136.13</v>
      </c>
      <c r="BC104" s="208"/>
      <c r="BD104" s="194" t="s">
        <v>1050</v>
      </c>
      <c r="BE104" s="128" t="str">
        <f t="shared" si="24"/>
        <v>正确</v>
      </c>
    </row>
    <row r="105" s="100" customFormat="1" ht="71" customHeight="1" spans="1:57">
      <c r="A105" s="132">
        <f t="shared" si="15"/>
        <v>101</v>
      </c>
      <c r="B105" s="134" t="s">
        <v>1051</v>
      </c>
      <c r="C105" s="134" t="s">
        <v>190</v>
      </c>
      <c r="D105" s="140">
        <v>45712</v>
      </c>
      <c r="E105" s="147" t="s">
        <v>78</v>
      </c>
      <c r="F105" s="141">
        <f t="shared" si="16"/>
        <v>31</v>
      </c>
      <c r="G105" s="138" t="s">
        <v>79</v>
      </c>
      <c r="H105" s="144"/>
      <c r="I105" s="144"/>
      <c r="J105" s="144"/>
      <c r="K105" s="144"/>
      <c r="L105" s="144"/>
      <c r="M105" s="144"/>
      <c r="N105" s="144"/>
      <c r="O105" s="158">
        <v>12</v>
      </c>
      <c r="P105" s="162"/>
      <c r="Q105" s="162"/>
      <c r="R105" s="162"/>
      <c r="S105" s="174">
        <f t="shared" si="17"/>
        <v>0</v>
      </c>
      <c r="T105" s="175" t="s">
        <v>1012</v>
      </c>
      <c r="U105" s="176">
        <v>2400</v>
      </c>
      <c r="V105" s="177">
        <v>1200</v>
      </c>
      <c r="W105" s="177">
        <v>300</v>
      </c>
      <c r="X105" s="177">
        <v>300</v>
      </c>
      <c r="Y105" s="177">
        <v>300</v>
      </c>
      <c r="Z105" s="177">
        <v>100</v>
      </c>
      <c r="AA105" s="177">
        <v>100</v>
      </c>
      <c r="AB105" s="177">
        <v>100</v>
      </c>
      <c r="AC105" s="224">
        <f t="shared" si="18"/>
        <v>0</v>
      </c>
      <c r="AD105" s="225"/>
      <c r="AE105" s="225"/>
      <c r="AF105" s="225"/>
      <c r="AG105" s="225"/>
      <c r="AH105" s="225"/>
      <c r="AI105" s="194">
        <f>(80*3+50*8)/31*14</f>
        <v>289.032258064516</v>
      </c>
      <c r="AJ105" s="225"/>
      <c r="AK105" s="225"/>
      <c r="AL105" s="225"/>
      <c r="AM105" s="225"/>
      <c r="AN105" s="225"/>
      <c r="AO105" s="225"/>
      <c r="AP105" s="225"/>
      <c r="AQ105" s="225"/>
      <c r="AR105" s="194">
        <f t="shared" si="27"/>
        <v>464.516129032258</v>
      </c>
      <c r="AS105" s="226"/>
      <c r="AT105" s="226">
        <f t="shared" si="20"/>
        <v>0</v>
      </c>
      <c r="AU105" s="156">
        <f t="shared" si="21"/>
        <v>0</v>
      </c>
      <c r="AV105" s="156">
        <f t="shared" si="22"/>
        <v>2224.52</v>
      </c>
      <c r="AW105" s="206"/>
      <c r="AX105" s="190"/>
      <c r="AY105" s="227"/>
      <c r="AZ105" s="227"/>
      <c r="BA105" s="227"/>
      <c r="BB105" s="156">
        <f t="shared" si="23"/>
        <v>2224.52</v>
      </c>
      <c r="BC105" s="208"/>
      <c r="BD105" s="194" t="s">
        <v>1052</v>
      </c>
      <c r="BE105" s="128" t="str">
        <f t="shared" si="24"/>
        <v>正确</v>
      </c>
    </row>
    <row r="106" s="100" customFormat="1" ht="76" customHeight="1" spans="1:57">
      <c r="A106" s="132">
        <f t="shared" si="15"/>
        <v>102</v>
      </c>
      <c r="B106" s="134" t="s">
        <v>1053</v>
      </c>
      <c r="C106" s="134" t="s">
        <v>190</v>
      </c>
      <c r="D106" s="140">
        <v>45707</v>
      </c>
      <c r="E106" s="147" t="s">
        <v>78</v>
      </c>
      <c r="F106" s="141">
        <f t="shared" si="16"/>
        <v>31</v>
      </c>
      <c r="G106" s="138" t="s">
        <v>79</v>
      </c>
      <c r="H106" s="144"/>
      <c r="I106" s="144"/>
      <c r="J106" s="144"/>
      <c r="K106" s="144"/>
      <c r="L106" s="144"/>
      <c r="M106" s="144"/>
      <c r="N106" s="144"/>
      <c r="O106" s="158">
        <v>12</v>
      </c>
      <c r="P106" s="162"/>
      <c r="Q106" s="162"/>
      <c r="R106" s="162"/>
      <c r="S106" s="174">
        <f t="shared" si="17"/>
        <v>0</v>
      </c>
      <c r="T106" s="175" t="s">
        <v>1054</v>
      </c>
      <c r="U106" s="176">
        <v>2400</v>
      </c>
      <c r="V106" s="177">
        <v>1200</v>
      </c>
      <c r="W106" s="177">
        <v>300</v>
      </c>
      <c r="X106" s="177">
        <v>300</v>
      </c>
      <c r="Y106" s="177">
        <v>300</v>
      </c>
      <c r="Z106" s="177">
        <v>100</v>
      </c>
      <c r="AA106" s="177">
        <v>100</v>
      </c>
      <c r="AB106" s="177">
        <v>100</v>
      </c>
      <c r="AC106" s="224">
        <f t="shared" si="18"/>
        <v>0</v>
      </c>
      <c r="AD106" s="225"/>
      <c r="AE106" s="225"/>
      <c r="AF106" s="225"/>
      <c r="AG106" s="225"/>
      <c r="AH106" s="225"/>
      <c r="AI106" s="194">
        <f>(80+50*5)/31*14</f>
        <v>149.032258064516</v>
      </c>
      <c r="AJ106" s="225"/>
      <c r="AK106" s="225"/>
      <c r="AL106" s="225"/>
      <c r="AM106" s="225"/>
      <c r="AN106" s="225"/>
      <c r="AO106" s="225"/>
      <c r="AP106" s="225"/>
      <c r="AQ106" s="225"/>
      <c r="AR106" s="194">
        <f t="shared" si="27"/>
        <v>464.516129032258</v>
      </c>
      <c r="AS106" s="226"/>
      <c r="AT106" s="226">
        <f t="shared" si="20"/>
        <v>0</v>
      </c>
      <c r="AU106" s="156">
        <f t="shared" si="21"/>
        <v>0</v>
      </c>
      <c r="AV106" s="156">
        <f t="shared" si="22"/>
        <v>2084.52</v>
      </c>
      <c r="AW106" s="206"/>
      <c r="AX106" s="190"/>
      <c r="AY106" s="227"/>
      <c r="AZ106" s="227"/>
      <c r="BA106" s="227"/>
      <c r="BB106" s="156">
        <f t="shared" si="23"/>
        <v>2084.52</v>
      </c>
      <c r="BC106" s="208"/>
      <c r="BD106" s="194" t="s">
        <v>1055</v>
      </c>
      <c r="BE106" s="128" t="str">
        <f t="shared" si="24"/>
        <v>正确</v>
      </c>
    </row>
    <row r="107" s="100" customFormat="1" ht="61" customHeight="1" spans="1:57">
      <c r="A107" s="132">
        <f t="shared" si="15"/>
        <v>103</v>
      </c>
      <c r="B107" s="134" t="s">
        <v>1056</v>
      </c>
      <c r="C107" s="134" t="s">
        <v>190</v>
      </c>
      <c r="D107" s="140">
        <v>45708</v>
      </c>
      <c r="E107" s="147" t="s">
        <v>78</v>
      </c>
      <c r="F107" s="141">
        <f t="shared" si="16"/>
        <v>31</v>
      </c>
      <c r="G107" s="138" t="s">
        <v>79</v>
      </c>
      <c r="H107" s="144"/>
      <c r="I107" s="144"/>
      <c r="J107" s="144"/>
      <c r="K107" s="144"/>
      <c r="L107" s="144"/>
      <c r="M107" s="144"/>
      <c r="N107" s="144"/>
      <c r="O107" s="158">
        <v>13</v>
      </c>
      <c r="P107" s="162"/>
      <c r="Q107" s="162"/>
      <c r="R107" s="162"/>
      <c r="S107" s="174">
        <f t="shared" si="17"/>
        <v>0</v>
      </c>
      <c r="T107" s="175" t="s">
        <v>1057</v>
      </c>
      <c r="U107" s="176">
        <v>2400</v>
      </c>
      <c r="V107" s="177">
        <v>1200</v>
      </c>
      <c r="W107" s="177">
        <v>300</v>
      </c>
      <c r="X107" s="177">
        <v>300</v>
      </c>
      <c r="Y107" s="177">
        <v>300</v>
      </c>
      <c r="Z107" s="177">
        <v>100</v>
      </c>
      <c r="AA107" s="177">
        <v>100</v>
      </c>
      <c r="AB107" s="177">
        <v>100</v>
      </c>
      <c r="AC107" s="224">
        <f t="shared" si="18"/>
        <v>0</v>
      </c>
      <c r="AD107" s="225"/>
      <c r="AE107" s="225"/>
      <c r="AF107" s="225"/>
      <c r="AG107" s="225"/>
      <c r="AH107" s="225"/>
      <c r="AI107" s="194">
        <f>(150+80*8)/31*14</f>
        <v>356.774193548387</v>
      </c>
      <c r="AJ107" s="225"/>
      <c r="AK107" s="225"/>
      <c r="AL107" s="225"/>
      <c r="AM107" s="225"/>
      <c r="AN107" s="225"/>
      <c r="AO107" s="225"/>
      <c r="AP107" s="225"/>
      <c r="AQ107" s="225"/>
      <c r="AR107" s="194">
        <f t="shared" si="27"/>
        <v>503.225806451613</v>
      </c>
      <c r="AS107" s="226"/>
      <c r="AT107" s="226">
        <f t="shared" si="20"/>
        <v>0</v>
      </c>
      <c r="AU107" s="156">
        <f t="shared" si="21"/>
        <v>0</v>
      </c>
      <c r="AV107" s="156">
        <f t="shared" si="22"/>
        <v>2253.55</v>
      </c>
      <c r="AW107" s="206"/>
      <c r="AX107" s="190"/>
      <c r="AY107" s="227"/>
      <c r="AZ107" s="227"/>
      <c r="BA107" s="227"/>
      <c r="BB107" s="156">
        <f t="shared" si="23"/>
        <v>2253.55</v>
      </c>
      <c r="BC107" s="208"/>
      <c r="BD107" s="194" t="s">
        <v>1058</v>
      </c>
      <c r="BE107" s="128" t="str">
        <f t="shared" si="24"/>
        <v>正确</v>
      </c>
    </row>
    <row r="108" s="100" customFormat="1" ht="47" customHeight="1" spans="1:57">
      <c r="A108" s="132">
        <f t="shared" si="15"/>
        <v>104</v>
      </c>
      <c r="B108" s="214" t="s">
        <v>1059</v>
      </c>
      <c r="C108" s="134" t="s">
        <v>190</v>
      </c>
      <c r="D108" s="135">
        <v>45728</v>
      </c>
      <c r="E108" s="147" t="s">
        <v>78</v>
      </c>
      <c r="F108" s="141">
        <f t="shared" si="16"/>
        <v>31</v>
      </c>
      <c r="G108" s="138" t="s">
        <v>79</v>
      </c>
      <c r="H108" s="144"/>
      <c r="I108" s="144"/>
      <c r="J108" s="144"/>
      <c r="K108" s="144"/>
      <c r="L108" s="144"/>
      <c r="M108" s="144"/>
      <c r="N108" s="144"/>
      <c r="O108" s="158">
        <v>8.5</v>
      </c>
      <c r="P108" s="162"/>
      <c r="Q108" s="162"/>
      <c r="R108" s="162"/>
      <c r="S108" s="174">
        <f t="shared" si="17"/>
        <v>0</v>
      </c>
      <c r="T108" s="175" t="s">
        <v>717</v>
      </c>
      <c r="U108" s="176">
        <v>2300</v>
      </c>
      <c r="V108" s="177">
        <v>1200</v>
      </c>
      <c r="W108" s="177">
        <v>300</v>
      </c>
      <c r="X108" s="177">
        <v>300</v>
      </c>
      <c r="Y108" s="177">
        <v>200</v>
      </c>
      <c r="Z108" s="177">
        <v>100</v>
      </c>
      <c r="AA108" s="177">
        <v>100</v>
      </c>
      <c r="AB108" s="177">
        <v>100</v>
      </c>
      <c r="AC108" s="224">
        <f t="shared" si="18"/>
        <v>0</v>
      </c>
      <c r="AD108" s="225"/>
      <c r="AE108" s="225"/>
      <c r="AF108" s="225"/>
      <c r="AG108" s="225"/>
      <c r="AH108" s="225"/>
      <c r="AI108" s="194"/>
      <c r="AJ108" s="225"/>
      <c r="AK108" s="225"/>
      <c r="AL108" s="225"/>
      <c r="AM108" s="225"/>
      <c r="AN108" s="225"/>
      <c r="AO108" s="225"/>
      <c r="AP108" s="225"/>
      <c r="AQ108" s="225"/>
      <c r="AR108" s="194">
        <f t="shared" si="27"/>
        <v>315.322580645161</v>
      </c>
      <c r="AS108" s="226"/>
      <c r="AT108" s="226">
        <f t="shared" si="20"/>
        <v>0</v>
      </c>
      <c r="AU108" s="156">
        <f t="shared" si="21"/>
        <v>0</v>
      </c>
      <c r="AV108" s="156">
        <f t="shared" si="22"/>
        <v>1984.68</v>
      </c>
      <c r="AW108" s="206"/>
      <c r="AX108" s="190"/>
      <c r="AY108" s="227"/>
      <c r="AZ108" s="227"/>
      <c r="BA108" s="227"/>
      <c r="BB108" s="156">
        <f t="shared" si="23"/>
        <v>1984.68</v>
      </c>
      <c r="BC108" s="208"/>
      <c r="BD108" s="194"/>
      <c r="BE108" s="128" t="str">
        <f t="shared" si="24"/>
        <v>正确</v>
      </c>
    </row>
    <row r="109" s="100" customFormat="1" ht="47" customHeight="1" spans="1:57">
      <c r="A109" s="132">
        <f t="shared" si="15"/>
        <v>105</v>
      </c>
      <c r="B109" s="213" t="s">
        <v>1060</v>
      </c>
      <c r="C109" s="134" t="s">
        <v>190</v>
      </c>
      <c r="D109" s="135">
        <v>45744</v>
      </c>
      <c r="E109" s="147" t="s">
        <v>78</v>
      </c>
      <c r="F109" s="141">
        <f t="shared" si="16"/>
        <v>31</v>
      </c>
      <c r="G109" s="138" t="s">
        <v>79</v>
      </c>
      <c r="H109" s="144"/>
      <c r="I109" s="144"/>
      <c r="J109" s="144"/>
      <c r="K109" s="144"/>
      <c r="L109" s="144"/>
      <c r="M109" s="144"/>
      <c r="N109" s="144"/>
      <c r="O109" s="158">
        <v>8.5</v>
      </c>
      <c r="P109" s="162"/>
      <c r="Q109" s="162"/>
      <c r="R109" s="162"/>
      <c r="S109" s="174">
        <f t="shared" si="17"/>
        <v>0</v>
      </c>
      <c r="T109" s="175" t="s">
        <v>717</v>
      </c>
      <c r="U109" s="176">
        <v>2300</v>
      </c>
      <c r="V109" s="177">
        <v>1200</v>
      </c>
      <c r="W109" s="177">
        <v>300</v>
      </c>
      <c r="X109" s="177">
        <v>300</v>
      </c>
      <c r="Y109" s="177">
        <v>200</v>
      </c>
      <c r="Z109" s="177">
        <v>100</v>
      </c>
      <c r="AA109" s="177">
        <v>100</v>
      </c>
      <c r="AB109" s="177">
        <v>100</v>
      </c>
      <c r="AC109" s="224">
        <f t="shared" si="18"/>
        <v>0</v>
      </c>
      <c r="AD109" s="225"/>
      <c r="AE109" s="225"/>
      <c r="AF109" s="225"/>
      <c r="AG109" s="225"/>
      <c r="AH109" s="225"/>
      <c r="AI109" s="194"/>
      <c r="AJ109" s="225"/>
      <c r="AK109" s="225"/>
      <c r="AL109" s="225"/>
      <c r="AM109" s="225"/>
      <c r="AN109" s="225"/>
      <c r="AO109" s="225"/>
      <c r="AP109" s="225"/>
      <c r="AQ109" s="225"/>
      <c r="AR109" s="194">
        <f t="shared" si="27"/>
        <v>315.322580645161</v>
      </c>
      <c r="AS109" s="226"/>
      <c r="AT109" s="226">
        <f t="shared" si="20"/>
        <v>0</v>
      </c>
      <c r="AU109" s="156">
        <f t="shared" si="21"/>
        <v>0</v>
      </c>
      <c r="AV109" s="156">
        <f t="shared" si="22"/>
        <v>1984.68</v>
      </c>
      <c r="AW109" s="206"/>
      <c r="AX109" s="190"/>
      <c r="AY109" s="227"/>
      <c r="AZ109" s="227"/>
      <c r="BA109" s="227"/>
      <c r="BB109" s="156">
        <f t="shared" si="23"/>
        <v>1984.68</v>
      </c>
      <c r="BC109" s="208"/>
      <c r="BD109" s="194"/>
      <c r="BE109" s="128" t="str">
        <f t="shared" si="24"/>
        <v>正确</v>
      </c>
    </row>
    <row r="110" s="1" customFormat="1" ht="46" customHeight="1" spans="1:57">
      <c r="A110" s="132">
        <f t="shared" si="15"/>
        <v>106</v>
      </c>
      <c r="B110" s="213" t="s">
        <v>1061</v>
      </c>
      <c r="C110" s="134" t="s">
        <v>699</v>
      </c>
      <c r="D110" s="135">
        <v>45724</v>
      </c>
      <c r="E110" s="147" t="s">
        <v>78</v>
      </c>
      <c r="F110" s="141">
        <f t="shared" si="16"/>
        <v>31</v>
      </c>
      <c r="G110" s="138" t="s">
        <v>79</v>
      </c>
      <c r="H110" s="139"/>
      <c r="I110" s="139"/>
      <c r="J110" s="139"/>
      <c r="K110" s="139"/>
      <c r="L110" s="139"/>
      <c r="M110" s="139"/>
      <c r="N110" s="139"/>
      <c r="O110" s="158"/>
      <c r="P110" s="158"/>
      <c r="Q110" s="158"/>
      <c r="R110" s="158"/>
      <c r="S110" s="174">
        <f t="shared" si="17"/>
        <v>0</v>
      </c>
      <c r="T110" s="175"/>
      <c r="U110" s="176">
        <v>1700</v>
      </c>
      <c r="V110" s="177">
        <v>1000</v>
      </c>
      <c r="W110" s="177">
        <v>200</v>
      </c>
      <c r="X110" s="177">
        <v>100</v>
      </c>
      <c r="Y110" s="177">
        <v>100</v>
      </c>
      <c r="Z110" s="177">
        <v>100</v>
      </c>
      <c r="AA110" s="177">
        <v>100</v>
      </c>
      <c r="AB110" s="177">
        <v>100</v>
      </c>
      <c r="AC110" s="222">
        <f t="shared" si="18"/>
        <v>0</v>
      </c>
      <c r="AD110" s="223"/>
      <c r="AE110" s="223"/>
      <c r="AF110" s="223"/>
      <c r="AG110" s="223"/>
      <c r="AH110" s="223"/>
      <c r="AI110" s="194"/>
      <c r="AJ110" s="223"/>
      <c r="AK110" s="223"/>
      <c r="AL110" s="223"/>
      <c r="AM110" s="223"/>
      <c r="AN110" s="223"/>
      <c r="AO110" s="223"/>
      <c r="AP110" s="223"/>
      <c r="AQ110" s="223"/>
      <c r="AR110" s="194"/>
      <c r="AS110" s="226"/>
      <c r="AT110" s="226">
        <f t="shared" si="20"/>
        <v>0</v>
      </c>
      <c r="AU110" s="156">
        <f t="shared" si="21"/>
        <v>0</v>
      </c>
      <c r="AV110" s="156">
        <f t="shared" si="22"/>
        <v>1700</v>
      </c>
      <c r="AW110" s="206"/>
      <c r="AX110" s="190"/>
      <c r="AY110" s="227"/>
      <c r="AZ110" s="227"/>
      <c r="BA110" s="227"/>
      <c r="BB110" s="156">
        <f t="shared" si="23"/>
        <v>1700</v>
      </c>
      <c r="BC110" s="207"/>
      <c r="BD110" s="194"/>
      <c r="BE110" s="128" t="str">
        <f t="shared" si="24"/>
        <v>正确</v>
      </c>
    </row>
    <row r="111" s="1" customFormat="1" ht="46" customHeight="1" spans="1:57">
      <c r="A111" s="132">
        <f t="shared" si="15"/>
        <v>107</v>
      </c>
      <c r="B111" s="145" t="s">
        <v>766</v>
      </c>
      <c r="C111" s="134" t="s">
        <v>699</v>
      </c>
      <c r="D111" s="135">
        <v>45718</v>
      </c>
      <c r="E111" s="215" t="s">
        <v>265</v>
      </c>
      <c r="F111" s="141">
        <f t="shared" si="16"/>
        <v>31</v>
      </c>
      <c r="G111" s="138" t="s">
        <v>79</v>
      </c>
      <c r="H111" s="139"/>
      <c r="I111" s="139"/>
      <c r="J111" s="139">
        <v>15</v>
      </c>
      <c r="K111" s="139"/>
      <c r="L111" s="139"/>
      <c r="M111" s="139"/>
      <c r="N111" s="139"/>
      <c r="O111" s="158"/>
      <c r="P111" s="158"/>
      <c r="Q111" s="158"/>
      <c r="R111" s="158"/>
      <c r="S111" s="174">
        <f t="shared" si="17"/>
        <v>0</v>
      </c>
      <c r="T111" s="179" t="s">
        <v>1062</v>
      </c>
      <c r="U111" s="176">
        <v>1900</v>
      </c>
      <c r="V111" s="177">
        <v>500</v>
      </c>
      <c r="W111" s="177">
        <v>300</v>
      </c>
      <c r="X111" s="177">
        <v>300</v>
      </c>
      <c r="Y111" s="177">
        <v>300</v>
      </c>
      <c r="Z111" s="177">
        <v>200</v>
      </c>
      <c r="AA111" s="177">
        <v>200</v>
      </c>
      <c r="AB111" s="177">
        <v>100</v>
      </c>
      <c r="AC111" s="222">
        <f t="shared" si="18"/>
        <v>0</v>
      </c>
      <c r="AD111" s="223"/>
      <c r="AE111" s="223"/>
      <c r="AF111" s="223"/>
      <c r="AG111" s="223"/>
      <c r="AH111" s="223"/>
      <c r="AI111" s="194"/>
      <c r="AJ111" s="223"/>
      <c r="AK111" s="223"/>
      <c r="AL111" s="223"/>
      <c r="AM111" s="223"/>
      <c r="AN111" s="223"/>
      <c r="AO111" s="223"/>
      <c r="AP111" s="223"/>
      <c r="AQ111" s="223"/>
      <c r="AR111" s="194"/>
      <c r="AS111" s="226"/>
      <c r="AT111" s="226">
        <f t="shared" si="20"/>
        <v>0</v>
      </c>
      <c r="AU111" s="156">
        <f t="shared" si="21"/>
        <v>919.354838709677</v>
      </c>
      <c r="AV111" s="156">
        <f t="shared" si="22"/>
        <v>980.65</v>
      </c>
      <c r="AW111" s="206"/>
      <c r="AX111" s="190"/>
      <c r="AY111" s="227"/>
      <c r="AZ111" s="227"/>
      <c r="BA111" s="227"/>
      <c r="BB111" s="156">
        <f t="shared" si="23"/>
        <v>980.65</v>
      </c>
      <c r="BC111" s="207"/>
      <c r="BD111" s="194"/>
      <c r="BE111" s="128" t="str">
        <f t="shared" si="24"/>
        <v>正确</v>
      </c>
    </row>
    <row r="112" s="1" customFormat="1" ht="32" customHeight="1" spans="1:57">
      <c r="A112" s="132">
        <f t="shared" si="15"/>
        <v>108</v>
      </c>
      <c r="B112" s="134" t="s">
        <v>1063</v>
      </c>
      <c r="C112" s="134" t="s">
        <v>699</v>
      </c>
      <c r="D112" s="140">
        <v>45597</v>
      </c>
      <c r="E112" s="147" t="s">
        <v>78</v>
      </c>
      <c r="F112" s="141">
        <f t="shared" si="16"/>
        <v>31</v>
      </c>
      <c r="G112" s="138" t="s">
        <v>79</v>
      </c>
      <c r="H112" s="139"/>
      <c r="I112" s="139"/>
      <c r="J112" s="139"/>
      <c r="K112" s="139"/>
      <c r="L112" s="139"/>
      <c r="M112" s="139"/>
      <c r="N112" s="139"/>
      <c r="O112" s="158"/>
      <c r="P112" s="158"/>
      <c r="Q112" s="158"/>
      <c r="R112" s="158"/>
      <c r="S112" s="174">
        <f t="shared" si="17"/>
        <v>0</v>
      </c>
      <c r="T112" s="175"/>
      <c r="U112" s="176">
        <v>1700</v>
      </c>
      <c r="V112" s="177">
        <v>1000</v>
      </c>
      <c r="W112" s="177">
        <v>200</v>
      </c>
      <c r="X112" s="177">
        <v>100</v>
      </c>
      <c r="Y112" s="177">
        <v>100</v>
      </c>
      <c r="Z112" s="177">
        <v>100</v>
      </c>
      <c r="AA112" s="177">
        <v>100</v>
      </c>
      <c r="AB112" s="177">
        <v>100</v>
      </c>
      <c r="AC112" s="222">
        <f t="shared" si="18"/>
        <v>0</v>
      </c>
      <c r="AD112" s="223"/>
      <c r="AE112" s="223"/>
      <c r="AF112" s="223"/>
      <c r="AG112" s="223"/>
      <c r="AH112" s="223"/>
      <c r="AI112" s="194"/>
      <c r="AJ112" s="223"/>
      <c r="AK112" s="223"/>
      <c r="AL112" s="223"/>
      <c r="AM112" s="223"/>
      <c r="AN112" s="223"/>
      <c r="AO112" s="223"/>
      <c r="AP112" s="223"/>
      <c r="AQ112" s="223"/>
      <c r="AR112" s="194"/>
      <c r="AS112" s="226"/>
      <c r="AT112" s="226">
        <f t="shared" si="20"/>
        <v>0</v>
      </c>
      <c r="AU112" s="156">
        <f t="shared" si="21"/>
        <v>0</v>
      </c>
      <c r="AV112" s="156">
        <f t="shared" si="22"/>
        <v>1700</v>
      </c>
      <c r="AW112" s="206"/>
      <c r="AX112" s="190"/>
      <c r="AY112" s="227"/>
      <c r="AZ112" s="227"/>
      <c r="BA112" s="227"/>
      <c r="BB112" s="156">
        <f t="shared" si="23"/>
        <v>1700</v>
      </c>
      <c r="BC112" s="207"/>
      <c r="BD112" s="194"/>
      <c r="BE112" s="128" t="str">
        <f t="shared" si="24"/>
        <v>正确</v>
      </c>
    </row>
    <row r="113" s="1" customFormat="1" ht="37" customHeight="1" spans="1:57">
      <c r="A113" s="132">
        <f t="shared" si="15"/>
        <v>109</v>
      </c>
      <c r="B113" s="213" t="s">
        <v>1064</v>
      </c>
      <c r="C113" s="134" t="s">
        <v>190</v>
      </c>
      <c r="D113" s="135">
        <v>45733</v>
      </c>
      <c r="E113" s="147" t="s">
        <v>78</v>
      </c>
      <c r="F113" s="141">
        <f t="shared" si="16"/>
        <v>31</v>
      </c>
      <c r="G113" s="138" t="s">
        <v>79</v>
      </c>
      <c r="H113" s="139"/>
      <c r="I113" s="139"/>
      <c r="J113" s="139"/>
      <c r="K113" s="139"/>
      <c r="L113" s="139"/>
      <c r="M113" s="139"/>
      <c r="N113" s="139"/>
      <c r="O113" s="158">
        <v>12</v>
      </c>
      <c r="P113" s="158"/>
      <c r="Q113" s="158"/>
      <c r="R113" s="158"/>
      <c r="S113" s="174">
        <f t="shared" si="17"/>
        <v>0</v>
      </c>
      <c r="T113" s="175" t="s">
        <v>1065</v>
      </c>
      <c r="U113" s="176">
        <v>2300</v>
      </c>
      <c r="V113" s="177">
        <v>1200</v>
      </c>
      <c r="W113" s="177">
        <v>300</v>
      </c>
      <c r="X113" s="177">
        <v>300</v>
      </c>
      <c r="Y113" s="177">
        <v>200</v>
      </c>
      <c r="Z113" s="177">
        <v>100</v>
      </c>
      <c r="AA113" s="177">
        <v>100</v>
      </c>
      <c r="AB113" s="177">
        <v>100</v>
      </c>
      <c r="AC113" s="222">
        <f t="shared" si="18"/>
        <v>0</v>
      </c>
      <c r="AD113" s="223"/>
      <c r="AE113" s="223"/>
      <c r="AF113" s="223"/>
      <c r="AG113" s="223"/>
      <c r="AH113" s="223"/>
      <c r="AI113" s="194"/>
      <c r="AJ113" s="223"/>
      <c r="AK113" s="223"/>
      <c r="AL113" s="223"/>
      <c r="AM113" s="223"/>
      <c r="AN113" s="223"/>
      <c r="AO113" s="223"/>
      <c r="AP113" s="223"/>
      <c r="AQ113" s="223"/>
      <c r="AR113" s="194">
        <f t="shared" ref="AR113:AR116" si="28">U113/31*O113*0.5</f>
        <v>445.161290322581</v>
      </c>
      <c r="AS113" s="226"/>
      <c r="AT113" s="226">
        <f t="shared" si="20"/>
        <v>0</v>
      </c>
      <c r="AU113" s="156">
        <f t="shared" si="21"/>
        <v>0</v>
      </c>
      <c r="AV113" s="156">
        <f t="shared" si="22"/>
        <v>1854.84</v>
      </c>
      <c r="AW113" s="206"/>
      <c r="AX113" s="190"/>
      <c r="AY113" s="227"/>
      <c r="AZ113" s="227"/>
      <c r="BA113" s="227"/>
      <c r="BB113" s="156">
        <f t="shared" si="23"/>
        <v>1854.84</v>
      </c>
      <c r="BC113" s="207"/>
      <c r="BD113" s="194"/>
      <c r="BE113" s="128" t="str">
        <f t="shared" si="24"/>
        <v>正确</v>
      </c>
    </row>
    <row r="114" s="1" customFormat="1" ht="33" customHeight="1" spans="1:57">
      <c r="A114" s="132">
        <f t="shared" si="15"/>
        <v>110</v>
      </c>
      <c r="B114" s="213" t="s">
        <v>1066</v>
      </c>
      <c r="C114" s="134" t="s">
        <v>190</v>
      </c>
      <c r="D114" s="135">
        <v>45733</v>
      </c>
      <c r="E114" s="147" t="s">
        <v>78</v>
      </c>
      <c r="F114" s="141">
        <f t="shared" si="16"/>
        <v>31</v>
      </c>
      <c r="G114" s="138" t="s">
        <v>79</v>
      </c>
      <c r="H114" s="139"/>
      <c r="I114" s="139"/>
      <c r="J114" s="139"/>
      <c r="K114" s="139"/>
      <c r="L114" s="139"/>
      <c r="M114" s="139"/>
      <c r="N114" s="139"/>
      <c r="O114" s="158">
        <v>7.5</v>
      </c>
      <c r="P114" s="158"/>
      <c r="Q114" s="158"/>
      <c r="R114" s="158"/>
      <c r="S114" s="174">
        <f t="shared" si="17"/>
        <v>0</v>
      </c>
      <c r="T114" s="175" t="s">
        <v>1067</v>
      </c>
      <c r="U114" s="176">
        <v>2300</v>
      </c>
      <c r="V114" s="177">
        <v>1200</v>
      </c>
      <c r="W114" s="177">
        <v>300</v>
      </c>
      <c r="X114" s="177">
        <v>300</v>
      </c>
      <c r="Y114" s="177">
        <v>200</v>
      </c>
      <c r="Z114" s="177">
        <v>100</v>
      </c>
      <c r="AA114" s="177">
        <v>100</v>
      </c>
      <c r="AB114" s="177">
        <v>100</v>
      </c>
      <c r="AC114" s="222">
        <f t="shared" si="18"/>
        <v>0</v>
      </c>
      <c r="AD114" s="223"/>
      <c r="AE114" s="223"/>
      <c r="AF114" s="223"/>
      <c r="AG114" s="223"/>
      <c r="AH114" s="223"/>
      <c r="AI114" s="194"/>
      <c r="AJ114" s="223"/>
      <c r="AK114" s="223"/>
      <c r="AL114" s="223"/>
      <c r="AM114" s="223"/>
      <c r="AN114" s="223"/>
      <c r="AO114" s="223"/>
      <c r="AP114" s="223"/>
      <c r="AQ114" s="223"/>
      <c r="AR114" s="194">
        <f t="shared" si="28"/>
        <v>278.225806451613</v>
      </c>
      <c r="AS114" s="226"/>
      <c r="AT114" s="226">
        <f t="shared" si="20"/>
        <v>0</v>
      </c>
      <c r="AU114" s="156">
        <f t="shared" si="21"/>
        <v>0</v>
      </c>
      <c r="AV114" s="156">
        <f t="shared" si="22"/>
        <v>2021.77</v>
      </c>
      <c r="AW114" s="206"/>
      <c r="AX114" s="190"/>
      <c r="AY114" s="227"/>
      <c r="AZ114" s="227"/>
      <c r="BA114" s="227"/>
      <c r="BB114" s="156">
        <f t="shared" si="23"/>
        <v>2021.77</v>
      </c>
      <c r="BC114" s="207"/>
      <c r="BD114" s="194"/>
      <c r="BE114" s="128" t="str">
        <f t="shared" si="24"/>
        <v>正确</v>
      </c>
    </row>
    <row r="115" s="1" customFormat="1" ht="33" customHeight="1" spans="1:57">
      <c r="A115" s="132">
        <f t="shared" si="15"/>
        <v>111</v>
      </c>
      <c r="B115" s="213" t="s">
        <v>1068</v>
      </c>
      <c r="C115" s="134" t="s">
        <v>923</v>
      </c>
      <c r="D115" s="135">
        <v>45719</v>
      </c>
      <c r="E115" s="147" t="s">
        <v>78</v>
      </c>
      <c r="F115" s="141">
        <f t="shared" si="16"/>
        <v>31</v>
      </c>
      <c r="G115" s="138" t="s">
        <v>79</v>
      </c>
      <c r="H115" s="139"/>
      <c r="I115" s="139"/>
      <c r="J115" s="139"/>
      <c r="K115" s="139"/>
      <c r="L115" s="139"/>
      <c r="M115" s="139"/>
      <c r="N115" s="139"/>
      <c r="O115" s="158"/>
      <c r="P115" s="158"/>
      <c r="Q115" s="158"/>
      <c r="R115" s="158"/>
      <c r="S115" s="174">
        <f t="shared" si="17"/>
        <v>0</v>
      </c>
      <c r="T115" s="175"/>
      <c r="U115" s="176">
        <v>2000</v>
      </c>
      <c r="V115" s="177">
        <v>1100</v>
      </c>
      <c r="W115" s="177">
        <v>200</v>
      </c>
      <c r="X115" s="177">
        <v>200</v>
      </c>
      <c r="Y115" s="177">
        <v>100</v>
      </c>
      <c r="Z115" s="177">
        <v>200</v>
      </c>
      <c r="AA115" s="177">
        <v>100</v>
      </c>
      <c r="AB115" s="177">
        <v>100</v>
      </c>
      <c r="AC115" s="222">
        <f t="shared" si="18"/>
        <v>0</v>
      </c>
      <c r="AD115" s="223"/>
      <c r="AE115" s="223"/>
      <c r="AF115" s="223"/>
      <c r="AG115" s="223"/>
      <c r="AH115" s="223"/>
      <c r="AI115" s="194"/>
      <c r="AJ115" s="223"/>
      <c r="AK115" s="223"/>
      <c r="AL115" s="223"/>
      <c r="AM115" s="223"/>
      <c r="AN115" s="223"/>
      <c r="AO115" s="223"/>
      <c r="AP115" s="223"/>
      <c r="AQ115" s="223"/>
      <c r="AR115" s="194"/>
      <c r="AS115" s="226"/>
      <c r="AT115" s="226">
        <f t="shared" si="20"/>
        <v>0</v>
      </c>
      <c r="AU115" s="156">
        <f t="shared" si="21"/>
        <v>0</v>
      </c>
      <c r="AV115" s="156">
        <f t="shared" si="22"/>
        <v>2000</v>
      </c>
      <c r="AW115" s="206"/>
      <c r="AX115" s="190"/>
      <c r="AY115" s="227"/>
      <c r="AZ115" s="227"/>
      <c r="BA115" s="227"/>
      <c r="BB115" s="156">
        <f t="shared" si="23"/>
        <v>2000</v>
      </c>
      <c r="BC115" s="207"/>
      <c r="BD115" s="210"/>
      <c r="BE115" s="128" t="str">
        <f t="shared" si="24"/>
        <v>正确</v>
      </c>
    </row>
    <row r="116" s="1" customFormat="1" ht="33" customHeight="1" spans="1:57">
      <c r="A116" s="132">
        <f t="shared" si="15"/>
        <v>112</v>
      </c>
      <c r="B116" s="134" t="s">
        <v>1069</v>
      </c>
      <c r="C116" s="134" t="s">
        <v>190</v>
      </c>
      <c r="D116" s="140">
        <v>45712</v>
      </c>
      <c r="E116" s="147" t="s">
        <v>78</v>
      </c>
      <c r="F116" s="141">
        <f t="shared" si="16"/>
        <v>31</v>
      </c>
      <c r="G116" s="138" t="s">
        <v>79</v>
      </c>
      <c r="H116" s="139"/>
      <c r="I116" s="139"/>
      <c r="J116" s="139"/>
      <c r="K116" s="139"/>
      <c r="L116" s="139"/>
      <c r="M116" s="139"/>
      <c r="N116" s="139"/>
      <c r="O116" s="158">
        <v>9</v>
      </c>
      <c r="P116" s="158"/>
      <c r="Q116" s="158"/>
      <c r="R116" s="158"/>
      <c r="S116" s="174">
        <f t="shared" si="17"/>
        <v>0</v>
      </c>
      <c r="T116" s="175" t="s">
        <v>825</v>
      </c>
      <c r="U116" s="176">
        <v>2400</v>
      </c>
      <c r="V116" s="177">
        <v>1200</v>
      </c>
      <c r="W116" s="177">
        <v>300</v>
      </c>
      <c r="X116" s="177">
        <v>300</v>
      </c>
      <c r="Y116" s="177">
        <v>300</v>
      </c>
      <c r="Z116" s="177">
        <v>100</v>
      </c>
      <c r="AA116" s="177">
        <v>100</v>
      </c>
      <c r="AB116" s="177">
        <v>100</v>
      </c>
      <c r="AC116" s="222">
        <f t="shared" si="18"/>
        <v>0</v>
      </c>
      <c r="AD116" s="223"/>
      <c r="AE116" s="223"/>
      <c r="AF116" s="223"/>
      <c r="AG116" s="223"/>
      <c r="AH116" s="223"/>
      <c r="AI116" s="194"/>
      <c r="AJ116" s="223"/>
      <c r="AK116" s="223"/>
      <c r="AL116" s="223"/>
      <c r="AM116" s="223"/>
      <c r="AN116" s="223"/>
      <c r="AO116" s="223"/>
      <c r="AP116" s="223"/>
      <c r="AQ116" s="223"/>
      <c r="AR116" s="194">
        <f t="shared" si="28"/>
        <v>348.387096774194</v>
      </c>
      <c r="AS116" s="226"/>
      <c r="AT116" s="226">
        <f t="shared" si="20"/>
        <v>0</v>
      </c>
      <c r="AU116" s="156">
        <f t="shared" si="21"/>
        <v>0</v>
      </c>
      <c r="AV116" s="156">
        <f t="shared" si="22"/>
        <v>2051.61</v>
      </c>
      <c r="AW116" s="206"/>
      <c r="AX116" s="190"/>
      <c r="AY116" s="227"/>
      <c r="AZ116" s="227"/>
      <c r="BA116" s="227"/>
      <c r="BB116" s="156">
        <f t="shared" si="23"/>
        <v>2051.61</v>
      </c>
      <c r="BC116" s="207"/>
      <c r="BD116" s="210"/>
      <c r="BE116" s="128" t="str">
        <f t="shared" si="24"/>
        <v>正确</v>
      </c>
    </row>
    <row r="117" s="1" customFormat="1" ht="33" customHeight="1" spans="1:57">
      <c r="A117" s="132">
        <f t="shared" si="15"/>
        <v>113</v>
      </c>
      <c r="B117" s="134" t="s">
        <v>1070</v>
      </c>
      <c r="C117" s="134" t="s">
        <v>190</v>
      </c>
      <c r="D117" s="140">
        <v>45749</v>
      </c>
      <c r="E117" s="147" t="s">
        <v>78</v>
      </c>
      <c r="F117" s="141">
        <f t="shared" si="16"/>
        <v>31</v>
      </c>
      <c r="G117" s="138" t="s">
        <v>79</v>
      </c>
      <c r="H117" s="139"/>
      <c r="I117" s="139"/>
      <c r="J117" s="139"/>
      <c r="K117" s="139"/>
      <c r="L117" s="139"/>
      <c r="M117" s="139"/>
      <c r="N117" s="139"/>
      <c r="O117" s="158"/>
      <c r="P117" s="158"/>
      <c r="Q117" s="158"/>
      <c r="R117" s="158"/>
      <c r="S117" s="174">
        <f t="shared" si="17"/>
        <v>0</v>
      </c>
      <c r="T117" s="175"/>
      <c r="U117" s="176">
        <v>2300</v>
      </c>
      <c r="V117" s="177">
        <v>1200</v>
      </c>
      <c r="W117" s="177">
        <v>300</v>
      </c>
      <c r="X117" s="177">
        <v>300</v>
      </c>
      <c r="Y117" s="177">
        <v>200</v>
      </c>
      <c r="Z117" s="177">
        <v>100</v>
      </c>
      <c r="AA117" s="177">
        <v>100</v>
      </c>
      <c r="AB117" s="177">
        <v>100</v>
      </c>
      <c r="AC117" s="222">
        <f t="shared" si="18"/>
        <v>0</v>
      </c>
      <c r="AD117" s="223"/>
      <c r="AE117" s="223"/>
      <c r="AF117" s="223"/>
      <c r="AG117" s="223"/>
      <c r="AH117" s="223"/>
      <c r="AI117" s="194"/>
      <c r="AJ117" s="223"/>
      <c r="AK117" s="223"/>
      <c r="AL117" s="223"/>
      <c r="AM117" s="223"/>
      <c r="AN117" s="223"/>
      <c r="AO117" s="223"/>
      <c r="AP117" s="223"/>
      <c r="AQ117" s="223"/>
      <c r="AR117" s="194"/>
      <c r="AS117" s="226"/>
      <c r="AT117" s="226">
        <f t="shared" si="20"/>
        <v>0</v>
      </c>
      <c r="AU117" s="156">
        <f t="shared" si="21"/>
        <v>0</v>
      </c>
      <c r="AV117" s="156">
        <f t="shared" si="22"/>
        <v>2300</v>
      </c>
      <c r="AW117" s="206"/>
      <c r="AX117" s="190"/>
      <c r="AY117" s="227"/>
      <c r="AZ117" s="227"/>
      <c r="BA117" s="227"/>
      <c r="BB117" s="156">
        <f t="shared" si="23"/>
        <v>2300</v>
      </c>
      <c r="BC117" s="207"/>
      <c r="BD117" s="194"/>
      <c r="BE117" s="128" t="str">
        <f t="shared" si="24"/>
        <v>正确</v>
      </c>
    </row>
    <row r="118" s="100" customFormat="1" ht="37" customHeight="1" spans="1:57">
      <c r="A118" s="132">
        <f t="shared" si="15"/>
        <v>114</v>
      </c>
      <c r="B118" s="213" t="s">
        <v>1071</v>
      </c>
      <c r="C118" s="134" t="s">
        <v>190</v>
      </c>
      <c r="D118" s="135">
        <v>45749</v>
      </c>
      <c r="E118" s="147" t="s">
        <v>78</v>
      </c>
      <c r="F118" s="141">
        <f t="shared" si="16"/>
        <v>31</v>
      </c>
      <c r="G118" s="138" t="s">
        <v>79</v>
      </c>
      <c r="H118" s="144"/>
      <c r="I118" s="144"/>
      <c r="J118" s="144"/>
      <c r="K118" s="144"/>
      <c r="L118" s="144"/>
      <c r="M118" s="144"/>
      <c r="N118" s="144"/>
      <c r="O118" s="158">
        <v>15</v>
      </c>
      <c r="P118" s="162"/>
      <c r="Q118" s="162"/>
      <c r="R118" s="162"/>
      <c r="S118" s="174">
        <f t="shared" si="17"/>
        <v>0</v>
      </c>
      <c r="T118" s="175" t="s">
        <v>1072</v>
      </c>
      <c r="U118" s="176">
        <v>2300</v>
      </c>
      <c r="V118" s="177">
        <v>1200</v>
      </c>
      <c r="W118" s="177">
        <v>300</v>
      </c>
      <c r="X118" s="177">
        <v>300</v>
      </c>
      <c r="Y118" s="177">
        <v>200</v>
      </c>
      <c r="Z118" s="177">
        <v>100</v>
      </c>
      <c r="AA118" s="177">
        <v>100</v>
      </c>
      <c r="AB118" s="177">
        <v>100</v>
      </c>
      <c r="AC118" s="222">
        <f t="shared" si="18"/>
        <v>0</v>
      </c>
      <c r="AD118" s="225"/>
      <c r="AE118" s="225"/>
      <c r="AF118" s="225"/>
      <c r="AG118" s="225"/>
      <c r="AH118" s="225"/>
      <c r="AI118" s="194">
        <f>3*100/31*16</f>
        <v>154.838709677419</v>
      </c>
      <c r="AJ118" s="225"/>
      <c r="AK118" s="225"/>
      <c r="AL118" s="225"/>
      <c r="AM118" s="225"/>
      <c r="AN118" s="225"/>
      <c r="AO118" s="225"/>
      <c r="AP118" s="225"/>
      <c r="AQ118" s="225"/>
      <c r="AR118" s="194">
        <f t="shared" ref="AR118:AR122" si="29">U118/31*O118*0.5</f>
        <v>556.451612903226</v>
      </c>
      <c r="AS118" s="226"/>
      <c r="AT118" s="226">
        <f t="shared" si="20"/>
        <v>0</v>
      </c>
      <c r="AU118" s="156">
        <f t="shared" si="21"/>
        <v>0</v>
      </c>
      <c r="AV118" s="156">
        <f t="shared" si="22"/>
        <v>1898.39</v>
      </c>
      <c r="AW118" s="206"/>
      <c r="AX118" s="190"/>
      <c r="AY118" s="227"/>
      <c r="AZ118" s="227"/>
      <c r="BA118" s="227"/>
      <c r="BB118" s="156">
        <f t="shared" si="23"/>
        <v>1898.39</v>
      </c>
      <c r="BC118" s="208"/>
      <c r="BD118" s="194" t="s">
        <v>1073</v>
      </c>
      <c r="BE118" s="128" t="str">
        <f t="shared" si="24"/>
        <v>正确</v>
      </c>
    </row>
    <row r="119" s="100" customFormat="1" ht="45" customHeight="1" spans="1:57">
      <c r="A119" s="132">
        <f t="shared" si="15"/>
        <v>115</v>
      </c>
      <c r="B119" s="213" t="s">
        <v>1074</v>
      </c>
      <c r="C119" s="134" t="s">
        <v>190</v>
      </c>
      <c r="D119" s="135">
        <v>45773</v>
      </c>
      <c r="E119" s="147" t="s">
        <v>78</v>
      </c>
      <c r="F119" s="141">
        <f t="shared" si="16"/>
        <v>31</v>
      </c>
      <c r="G119" s="138" t="s">
        <v>79</v>
      </c>
      <c r="H119" s="144"/>
      <c r="I119" s="144"/>
      <c r="J119" s="144"/>
      <c r="K119" s="144"/>
      <c r="L119" s="144"/>
      <c r="M119" s="144"/>
      <c r="N119" s="144"/>
      <c r="O119" s="158">
        <v>9</v>
      </c>
      <c r="P119" s="162"/>
      <c r="Q119" s="162"/>
      <c r="R119" s="162"/>
      <c r="S119" s="174">
        <f t="shared" si="17"/>
        <v>0</v>
      </c>
      <c r="T119" s="180" t="s">
        <v>825</v>
      </c>
      <c r="U119" s="176">
        <v>2300</v>
      </c>
      <c r="V119" s="177">
        <v>1200</v>
      </c>
      <c r="W119" s="177">
        <v>300</v>
      </c>
      <c r="X119" s="177">
        <v>300</v>
      </c>
      <c r="Y119" s="177">
        <v>200</v>
      </c>
      <c r="Z119" s="177">
        <v>100</v>
      </c>
      <c r="AA119" s="177">
        <v>100</v>
      </c>
      <c r="AB119" s="177">
        <v>100</v>
      </c>
      <c r="AC119" s="222">
        <f t="shared" si="18"/>
        <v>0</v>
      </c>
      <c r="AD119" s="225"/>
      <c r="AE119" s="225"/>
      <c r="AF119" s="225"/>
      <c r="AG119" s="225"/>
      <c r="AH119" s="225"/>
      <c r="AI119" s="194"/>
      <c r="AJ119" s="225"/>
      <c r="AK119" s="225"/>
      <c r="AL119" s="225"/>
      <c r="AM119" s="225"/>
      <c r="AN119" s="225"/>
      <c r="AO119" s="225"/>
      <c r="AP119" s="225"/>
      <c r="AQ119" s="225"/>
      <c r="AR119" s="194">
        <f t="shared" si="29"/>
        <v>333.870967741935</v>
      </c>
      <c r="AS119" s="226"/>
      <c r="AT119" s="226">
        <f t="shared" si="20"/>
        <v>0</v>
      </c>
      <c r="AU119" s="156">
        <f t="shared" si="21"/>
        <v>0</v>
      </c>
      <c r="AV119" s="156">
        <f t="shared" si="22"/>
        <v>1966.13</v>
      </c>
      <c r="AW119" s="206"/>
      <c r="AX119" s="190"/>
      <c r="AY119" s="227"/>
      <c r="AZ119" s="227"/>
      <c r="BA119" s="227"/>
      <c r="BB119" s="156">
        <f t="shared" si="23"/>
        <v>1966.13</v>
      </c>
      <c r="BC119" s="208"/>
      <c r="BD119" s="194"/>
      <c r="BE119" s="128" t="str">
        <f t="shared" si="24"/>
        <v>正确</v>
      </c>
    </row>
    <row r="120" s="1" customFormat="1" ht="42" customHeight="1" spans="1:57">
      <c r="A120" s="132">
        <f t="shared" si="15"/>
        <v>116</v>
      </c>
      <c r="B120" s="213" t="s">
        <v>1075</v>
      </c>
      <c r="C120" s="134" t="s">
        <v>703</v>
      </c>
      <c r="D120" s="135">
        <v>45762</v>
      </c>
      <c r="E120" s="147" t="s">
        <v>78</v>
      </c>
      <c r="F120" s="141">
        <f t="shared" si="16"/>
        <v>31</v>
      </c>
      <c r="G120" s="138" t="s">
        <v>79</v>
      </c>
      <c r="H120" s="139"/>
      <c r="I120" s="139"/>
      <c r="J120" s="139"/>
      <c r="K120" s="139"/>
      <c r="L120" s="139"/>
      <c r="M120" s="139"/>
      <c r="N120" s="139"/>
      <c r="O120" s="158"/>
      <c r="P120" s="158"/>
      <c r="Q120" s="158"/>
      <c r="R120" s="158"/>
      <c r="S120" s="174">
        <f t="shared" si="17"/>
        <v>0</v>
      </c>
      <c r="T120" s="175"/>
      <c r="U120" s="176">
        <v>1900</v>
      </c>
      <c r="V120" s="177">
        <v>1000</v>
      </c>
      <c r="W120" s="177">
        <v>200</v>
      </c>
      <c r="X120" s="177">
        <v>200</v>
      </c>
      <c r="Y120" s="177">
        <v>200</v>
      </c>
      <c r="Z120" s="177">
        <v>100</v>
      </c>
      <c r="AA120" s="177">
        <v>100</v>
      </c>
      <c r="AB120" s="177">
        <v>100</v>
      </c>
      <c r="AC120" s="222">
        <f t="shared" si="18"/>
        <v>0</v>
      </c>
      <c r="AD120" s="223"/>
      <c r="AE120" s="223"/>
      <c r="AF120" s="223"/>
      <c r="AG120" s="223"/>
      <c r="AH120" s="223"/>
      <c r="AI120" s="194"/>
      <c r="AJ120" s="223"/>
      <c r="AK120" s="223"/>
      <c r="AL120" s="223"/>
      <c r="AM120" s="223"/>
      <c r="AN120" s="223"/>
      <c r="AO120" s="223"/>
      <c r="AP120" s="223"/>
      <c r="AQ120" s="223"/>
      <c r="AR120" s="194"/>
      <c r="AS120" s="226"/>
      <c r="AT120" s="226">
        <f t="shared" si="20"/>
        <v>0</v>
      </c>
      <c r="AU120" s="156">
        <f t="shared" si="21"/>
        <v>0</v>
      </c>
      <c r="AV120" s="156">
        <f t="shared" si="22"/>
        <v>1900</v>
      </c>
      <c r="AW120" s="206"/>
      <c r="AX120" s="190"/>
      <c r="AY120" s="227"/>
      <c r="AZ120" s="227"/>
      <c r="BA120" s="227"/>
      <c r="BB120" s="156">
        <f t="shared" si="23"/>
        <v>1900</v>
      </c>
      <c r="BC120" s="207"/>
      <c r="BD120" s="194"/>
      <c r="BE120" s="128" t="str">
        <f t="shared" si="24"/>
        <v>正确</v>
      </c>
    </row>
    <row r="121" s="1" customFormat="1" ht="44" customHeight="1" spans="1:57">
      <c r="A121" s="132">
        <f t="shared" si="15"/>
        <v>117</v>
      </c>
      <c r="B121" s="213" t="s">
        <v>1076</v>
      </c>
      <c r="C121" s="134" t="s">
        <v>190</v>
      </c>
      <c r="D121" s="135">
        <v>45758</v>
      </c>
      <c r="E121" s="147" t="s">
        <v>78</v>
      </c>
      <c r="F121" s="141">
        <f t="shared" si="16"/>
        <v>31</v>
      </c>
      <c r="G121" s="138" t="s">
        <v>79</v>
      </c>
      <c r="H121" s="139"/>
      <c r="I121" s="139"/>
      <c r="J121" s="139"/>
      <c r="K121" s="139"/>
      <c r="L121" s="139"/>
      <c r="M121" s="139"/>
      <c r="N121" s="139"/>
      <c r="O121" s="158">
        <v>12</v>
      </c>
      <c r="P121" s="158"/>
      <c r="Q121" s="158"/>
      <c r="R121" s="158"/>
      <c r="S121" s="174">
        <f t="shared" si="17"/>
        <v>0</v>
      </c>
      <c r="T121" s="175" t="s">
        <v>1077</v>
      </c>
      <c r="U121" s="176">
        <v>2400</v>
      </c>
      <c r="V121" s="177">
        <v>1200</v>
      </c>
      <c r="W121" s="177">
        <v>300</v>
      </c>
      <c r="X121" s="177">
        <v>300</v>
      </c>
      <c r="Y121" s="177">
        <v>200</v>
      </c>
      <c r="Z121" s="177">
        <v>200</v>
      </c>
      <c r="AA121" s="177">
        <v>100</v>
      </c>
      <c r="AB121" s="177">
        <v>100</v>
      </c>
      <c r="AC121" s="222">
        <f t="shared" si="18"/>
        <v>0</v>
      </c>
      <c r="AD121" s="223"/>
      <c r="AE121" s="223"/>
      <c r="AF121" s="223"/>
      <c r="AG121" s="223"/>
      <c r="AH121" s="223"/>
      <c r="AI121" s="194"/>
      <c r="AJ121" s="223"/>
      <c r="AK121" s="223"/>
      <c r="AL121" s="223"/>
      <c r="AM121" s="223"/>
      <c r="AN121" s="223"/>
      <c r="AO121" s="223"/>
      <c r="AP121" s="223"/>
      <c r="AQ121" s="223"/>
      <c r="AR121" s="194">
        <f t="shared" si="29"/>
        <v>464.516129032258</v>
      </c>
      <c r="AS121" s="226"/>
      <c r="AT121" s="226">
        <f t="shared" si="20"/>
        <v>0</v>
      </c>
      <c r="AU121" s="156">
        <f t="shared" si="21"/>
        <v>0</v>
      </c>
      <c r="AV121" s="156">
        <f t="shared" si="22"/>
        <v>1935.48</v>
      </c>
      <c r="AW121" s="206"/>
      <c r="AX121" s="190"/>
      <c r="AY121" s="227"/>
      <c r="AZ121" s="227"/>
      <c r="BA121" s="227"/>
      <c r="BB121" s="156">
        <f t="shared" si="23"/>
        <v>1935.48</v>
      </c>
      <c r="BC121" s="207"/>
      <c r="BD121" s="194"/>
      <c r="BE121" s="128" t="str">
        <f t="shared" si="24"/>
        <v>正确</v>
      </c>
    </row>
    <row r="122" s="1" customFormat="1" ht="55" customHeight="1" spans="1:57">
      <c r="A122" s="132">
        <f t="shared" si="15"/>
        <v>118</v>
      </c>
      <c r="B122" s="213" t="s">
        <v>1078</v>
      </c>
      <c r="C122" s="134" t="s">
        <v>190</v>
      </c>
      <c r="D122" s="135">
        <v>45754</v>
      </c>
      <c r="E122" s="147" t="s">
        <v>78</v>
      </c>
      <c r="F122" s="141">
        <f t="shared" si="16"/>
        <v>31</v>
      </c>
      <c r="G122" s="138" t="s">
        <v>79</v>
      </c>
      <c r="H122" s="139"/>
      <c r="I122" s="139"/>
      <c r="J122" s="139"/>
      <c r="K122" s="139"/>
      <c r="L122" s="139">
        <v>13</v>
      </c>
      <c r="M122" s="139"/>
      <c r="N122" s="139"/>
      <c r="O122" s="158">
        <v>2</v>
      </c>
      <c r="P122" s="158"/>
      <c r="Q122" s="158"/>
      <c r="R122" s="158"/>
      <c r="S122" s="174">
        <f t="shared" si="17"/>
        <v>0</v>
      </c>
      <c r="T122" s="221" t="s">
        <v>1079</v>
      </c>
      <c r="U122" s="176">
        <v>2300</v>
      </c>
      <c r="V122" s="177">
        <v>1200</v>
      </c>
      <c r="W122" s="177">
        <v>300</v>
      </c>
      <c r="X122" s="177">
        <v>200</v>
      </c>
      <c r="Y122" s="177">
        <v>200</v>
      </c>
      <c r="Z122" s="177">
        <v>200</v>
      </c>
      <c r="AA122" s="177">
        <v>100</v>
      </c>
      <c r="AB122" s="177">
        <v>100</v>
      </c>
      <c r="AC122" s="222">
        <f t="shared" si="18"/>
        <v>0</v>
      </c>
      <c r="AD122" s="223"/>
      <c r="AE122" s="223"/>
      <c r="AF122" s="223"/>
      <c r="AG122" s="223"/>
      <c r="AH122" s="223"/>
      <c r="AI122" s="194"/>
      <c r="AJ122" s="223"/>
      <c r="AK122" s="223"/>
      <c r="AL122" s="223"/>
      <c r="AM122" s="223"/>
      <c r="AN122" s="223"/>
      <c r="AO122" s="223"/>
      <c r="AP122" s="223"/>
      <c r="AQ122" s="223"/>
      <c r="AR122" s="194">
        <f t="shared" si="29"/>
        <v>74.1935483870968</v>
      </c>
      <c r="AS122" s="226"/>
      <c r="AT122" s="226">
        <f t="shared" si="20"/>
        <v>0</v>
      </c>
      <c r="AU122" s="156">
        <f t="shared" si="21"/>
        <v>964.516129032258</v>
      </c>
      <c r="AV122" s="156">
        <f t="shared" si="22"/>
        <v>1261.29</v>
      </c>
      <c r="AW122" s="206"/>
      <c r="AX122" s="190"/>
      <c r="AY122" s="227"/>
      <c r="AZ122" s="227"/>
      <c r="BA122" s="227"/>
      <c r="BB122" s="156">
        <f t="shared" si="23"/>
        <v>1261.29</v>
      </c>
      <c r="BC122" s="207"/>
      <c r="BD122" s="194"/>
      <c r="BE122" s="128" t="str">
        <f t="shared" si="24"/>
        <v>正确</v>
      </c>
    </row>
    <row r="123" s="1" customFormat="1" ht="43" customHeight="1" spans="1:57">
      <c r="A123" s="132">
        <f t="shared" si="15"/>
        <v>119</v>
      </c>
      <c r="B123" s="213" t="s">
        <v>1080</v>
      </c>
      <c r="C123" s="134" t="s">
        <v>699</v>
      </c>
      <c r="D123" s="135">
        <v>45771</v>
      </c>
      <c r="E123" s="147" t="s">
        <v>78</v>
      </c>
      <c r="F123" s="141">
        <f t="shared" si="16"/>
        <v>31</v>
      </c>
      <c r="G123" s="138" t="s">
        <v>79</v>
      </c>
      <c r="H123" s="139"/>
      <c r="I123" s="139"/>
      <c r="J123" s="139"/>
      <c r="K123" s="139"/>
      <c r="L123" s="139">
        <v>13</v>
      </c>
      <c r="M123" s="139"/>
      <c r="N123" s="139"/>
      <c r="O123" s="158"/>
      <c r="P123" s="158"/>
      <c r="Q123" s="158"/>
      <c r="R123" s="158"/>
      <c r="S123" s="174">
        <f t="shared" si="17"/>
        <v>0</v>
      </c>
      <c r="T123" s="175" t="s">
        <v>1081</v>
      </c>
      <c r="U123" s="176">
        <v>1600</v>
      </c>
      <c r="V123" s="177">
        <v>1000</v>
      </c>
      <c r="W123" s="177">
        <v>100</v>
      </c>
      <c r="X123" s="177">
        <v>100</v>
      </c>
      <c r="Y123" s="177">
        <v>100</v>
      </c>
      <c r="Z123" s="177">
        <v>100</v>
      </c>
      <c r="AA123" s="177">
        <v>100</v>
      </c>
      <c r="AB123" s="177">
        <v>100</v>
      </c>
      <c r="AC123" s="222">
        <f t="shared" si="18"/>
        <v>0</v>
      </c>
      <c r="AD123" s="223"/>
      <c r="AE123" s="223"/>
      <c r="AF123" s="223"/>
      <c r="AG123" s="223"/>
      <c r="AH123" s="223"/>
      <c r="AI123" s="194"/>
      <c r="AJ123" s="223"/>
      <c r="AK123" s="223"/>
      <c r="AL123" s="223"/>
      <c r="AM123" s="223"/>
      <c r="AN123" s="223"/>
      <c r="AO123" s="223"/>
      <c r="AP123" s="223"/>
      <c r="AQ123" s="223"/>
      <c r="AR123" s="194"/>
      <c r="AS123" s="226"/>
      <c r="AT123" s="226">
        <f t="shared" si="20"/>
        <v>0</v>
      </c>
      <c r="AU123" s="156">
        <f t="shared" si="21"/>
        <v>670.967741935484</v>
      </c>
      <c r="AV123" s="156">
        <f t="shared" si="22"/>
        <v>929.03</v>
      </c>
      <c r="AW123" s="206"/>
      <c r="AX123" s="190"/>
      <c r="AY123" s="227"/>
      <c r="AZ123" s="227"/>
      <c r="BA123" s="227"/>
      <c r="BB123" s="156">
        <f t="shared" si="23"/>
        <v>929.03</v>
      </c>
      <c r="BC123" s="207"/>
      <c r="BD123" s="194"/>
      <c r="BE123" s="128" t="str">
        <f t="shared" si="24"/>
        <v>正确</v>
      </c>
    </row>
    <row r="124" s="1" customFormat="1" ht="43" customHeight="1" spans="1:57">
      <c r="A124" s="132">
        <f t="shared" si="15"/>
        <v>120</v>
      </c>
      <c r="B124" s="213" t="s">
        <v>1082</v>
      </c>
      <c r="C124" s="134" t="s">
        <v>190</v>
      </c>
      <c r="D124" s="135">
        <v>45756</v>
      </c>
      <c r="E124" s="147" t="s">
        <v>78</v>
      </c>
      <c r="F124" s="141">
        <f t="shared" si="16"/>
        <v>31</v>
      </c>
      <c r="G124" s="138" t="s">
        <v>79</v>
      </c>
      <c r="H124" s="139"/>
      <c r="I124" s="139"/>
      <c r="J124" s="139"/>
      <c r="K124" s="139"/>
      <c r="L124" s="139"/>
      <c r="M124" s="139"/>
      <c r="N124" s="139"/>
      <c r="O124" s="158"/>
      <c r="P124" s="158"/>
      <c r="Q124" s="158"/>
      <c r="R124" s="158"/>
      <c r="S124" s="174">
        <f t="shared" si="17"/>
        <v>0</v>
      </c>
      <c r="T124" s="175"/>
      <c r="U124" s="176">
        <v>2300</v>
      </c>
      <c r="V124" s="177">
        <v>1200</v>
      </c>
      <c r="W124" s="177">
        <v>300</v>
      </c>
      <c r="X124" s="177">
        <v>200</v>
      </c>
      <c r="Y124" s="177">
        <v>200</v>
      </c>
      <c r="Z124" s="177">
        <v>200</v>
      </c>
      <c r="AA124" s="177">
        <v>100</v>
      </c>
      <c r="AB124" s="177">
        <v>100</v>
      </c>
      <c r="AC124" s="222">
        <f t="shared" si="18"/>
        <v>0</v>
      </c>
      <c r="AD124" s="223"/>
      <c r="AE124" s="223"/>
      <c r="AF124" s="223"/>
      <c r="AG124" s="223"/>
      <c r="AH124" s="223"/>
      <c r="AI124" s="194"/>
      <c r="AJ124" s="223"/>
      <c r="AK124" s="223"/>
      <c r="AL124" s="223"/>
      <c r="AM124" s="223"/>
      <c r="AN124" s="223"/>
      <c r="AO124" s="223"/>
      <c r="AP124" s="223"/>
      <c r="AQ124" s="223"/>
      <c r="AR124" s="194"/>
      <c r="AS124" s="226"/>
      <c r="AT124" s="226">
        <f t="shared" si="20"/>
        <v>0</v>
      </c>
      <c r="AU124" s="156">
        <f t="shared" si="21"/>
        <v>0</v>
      </c>
      <c r="AV124" s="156">
        <f t="shared" si="22"/>
        <v>2300</v>
      </c>
      <c r="AW124" s="206"/>
      <c r="AX124" s="190"/>
      <c r="AY124" s="227"/>
      <c r="AZ124" s="227"/>
      <c r="BA124" s="227"/>
      <c r="BB124" s="156">
        <f t="shared" si="23"/>
        <v>2300</v>
      </c>
      <c r="BC124" s="207"/>
      <c r="BD124" s="210"/>
      <c r="BE124" s="128" t="str">
        <f t="shared" si="24"/>
        <v>正确</v>
      </c>
    </row>
    <row r="125" s="1" customFormat="1" ht="73" customHeight="1" spans="1:57">
      <c r="A125" s="132">
        <f t="shared" si="15"/>
        <v>121</v>
      </c>
      <c r="B125" s="134" t="s">
        <v>1083</v>
      </c>
      <c r="C125" s="134" t="s">
        <v>190</v>
      </c>
      <c r="D125" s="140">
        <v>45748</v>
      </c>
      <c r="E125" s="147" t="s">
        <v>78</v>
      </c>
      <c r="F125" s="141">
        <f t="shared" si="16"/>
        <v>31</v>
      </c>
      <c r="G125" s="138" t="s">
        <v>79</v>
      </c>
      <c r="H125" s="139"/>
      <c r="I125" s="139"/>
      <c r="J125" s="139"/>
      <c r="K125" s="139"/>
      <c r="L125" s="139"/>
      <c r="M125" s="139"/>
      <c r="N125" s="139"/>
      <c r="O125" s="158">
        <v>12</v>
      </c>
      <c r="P125" s="158"/>
      <c r="Q125" s="158"/>
      <c r="R125" s="158"/>
      <c r="S125" s="174">
        <f t="shared" si="17"/>
        <v>0</v>
      </c>
      <c r="T125" s="175" t="s">
        <v>1084</v>
      </c>
      <c r="U125" s="176">
        <v>2400</v>
      </c>
      <c r="V125" s="177">
        <v>1200</v>
      </c>
      <c r="W125" s="177">
        <v>300</v>
      </c>
      <c r="X125" s="177">
        <v>300</v>
      </c>
      <c r="Y125" s="177">
        <v>200</v>
      </c>
      <c r="Z125" s="177">
        <v>200</v>
      </c>
      <c r="AA125" s="177">
        <v>100</v>
      </c>
      <c r="AB125" s="177">
        <v>100</v>
      </c>
      <c r="AC125" s="222">
        <f t="shared" si="18"/>
        <v>0</v>
      </c>
      <c r="AD125" s="223"/>
      <c r="AE125" s="223"/>
      <c r="AF125" s="223"/>
      <c r="AG125" s="223"/>
      <c r="AH125" s="223"/>
      <c r="AI125" s="194">
        <f>(80*7+50)/31*14</f>
        <v>275.483870967742</v>
      </c>
      <c r="AJ125" s="223"/>
      <c r="AK125" s="223"/>
      <c r="AL125" s="223"/>
      <c r="AM125" s="223"/>
      <c r="AN125" s="223"/>
      <c r="AO125" s="223"/>
      <c r="AP125" s="223"/>
      <c r="AQ125" s="223"/>
      <c r="AR125" s="194">
        <f>U125/31*O125*0.5</f>
        <v>464.516129032258</v>
      </c>
      <c r="AS125" s="226"/>
      <c r="AT125" s="226">
        <f t="shared" si="20"/>
        <v>0</v>
      </c>
      <c r="AU125" s="156">
        <f t="shared" si="21"/>
        <v>0</v>
      </c>
      <c r="AV125" s="156">
        <f t="shared" si="22"/>
        <v>2210.97</v>
      </c>
      <c r="AW125" s="206"/>
      <c r="AX125" s="190"/>
      <c r="AY125" s="227"/>
      <c r="AZ125" s="227"/>
      <c r="BA125" s="227"/>
      <c r="BB125" s="156">
        <f t="shared" si="23"/>
        <v>2210.97</v>
      </c>
      <c r="BC125" s="207"/>
      <c r="BD125" s="194" t="s">
        <v>1085</v>
      </c>
      <c r="BE125" s="128" t="str">
        <f t="shared" si="24"/>
        <v>正确</v>
      </c>
    </row>
    <row r="126" s="1" customFormat="1" ht="54" customHeight="1" spans="1:57">
      <c r="A126" s="132">
        <f t="shared" si="15"/>
        <v>122</v>
      </c>
      <c r="B126" s="216" t="s">
        <v>1086</v>
      </c>
      <c r="C126" s="134" t="s">
        <v>699</v>
      </c>
      <c r="D126" s="217">
        <v>45759</v>
      </c>
      <c r="E126" s="134" t="s">
        <v>78</v>
      </c>
      <c r="F126" s="141">
        <f t="shared" si="16"/>
        <v>31</v>
      </c>
      <c r="G126" s="138" t="s">
        <v>79</v>
      </c>
      <c r="H126" s="139"/>
      <c r="I126" s="139"/>
      <c r="J126" s="139"/>
      <c r="K126" s="139"/>
      <c r="L126" s="139"/>
      <c r="M126" s="139"/>
      <c r="N126" s="139"/>
      <c r="O126" s="158"/>
      <c r="P126" s="158"/>
      <c r="Q126" s="158"/>
      <c r="R126" s="158"/>
      <c r="S126" s="174">
        <f t="shared" si="17"/>
        <v>0</v>
      </c>
      <c r="T126" s="175"/>
      <c r="U126" s="176">
        <v>1700</v>
      </c>
      <c r="V126" s="177">
        <v>1000</v>
      </c>
      <c r="W126" s="177">
        <v>200</v>
      </c>
      <c r="X126" s="177">
        <v>100</v>
      </c>
      <c r="Y126" s="177">
        <v>100</v>
      </c>
      <c r="Z126" s="177">
        <v>100</v>
      </c>
      <c r="AA126" s="177">
        <v>100</v>
      </c>
      <c r="AB126" s="177">
        <v>100</v>
      </c>
      <c r="AC126" s="222">
        <f t="shared" si="18"/>
        <v>0</v>
      </c>
      <c r="AD126" s="223"/>
      <c r="AE126" s="223"/>
      <c r="AF126" s="223"/>
      <c r="AG126" s="223"/>
      <c r="AH126" s="223"/>
      <c r="AI126" s="194"/>
      <c r="AJ126" s="223"/>
      <c r="AK126" s="223"/>
      <c r="AL126" s="223"/>
      <c r="AM126" s="223"/>
      <c r="AN126" s="223"/>
      <c r="AO126" s="223"/>
      <c r="AP126" s="223"/>
      <c r="AQ126" s="223"/>
      <c r="AR126" s="194"/>
      <c r="AS126" s="226"/>
      <c r="AT126" s="226">
        <f t="shared" si="20"/>
        <v>0</v>
      </c>
      <c r="AU126" s="156">
        <f t="shared" si="21"/>
        <v>0</v>
      </c>
      <c r="AV126" s="156">
        <f t="shared" si="22"/>
        <v>1700</v>
      </c>
      <c r="AW126" s="206"/>
      <c r="AX126" s="190"/>
      <c r="AY126" s="227"/>
      <c r="AZ126" s="227"/>
      <c r="BA126" s="227"/>
      <c r="BB126" s="156">
        <f t="shared" si="23"/>
        <v>1700</v>
      </c>
      <c r="BC126" s="207"/>
      <c r="BD126" s="194"/>
      <c r="BE126" s="128" t="str">
        <f t="shared" si="24"/>
        <v>正确</v>
      </c>
    </row>
    <row r="127" s="100" customFormat="1" ht="48" customHeight="1" spans="1:57">
      <c r="A127" s="132">
        <f t="shared" si="15"/>
        <v>123</v>
      </c>
      <c r="B127" s="134" t="s">
        <v>1087</v>
      </c>
      <c r="C127" s="134" t="s">
        <v>699</v>
      </c>
      <c r="D127" s="218">
        <v>45775</v>
      </c>
      <c r="E127" s="134" t="s">
        <v>78</v>
      </c>
      <c r="F127" s="141">
        <f t="shared" si="16"/>
        <v>31</v>
      </c>
      <c r="G127" s="138" t="s">
        <v>79</v>
      </c>
      <c r="H127" s="144"/>
      <c r="I127" s="144"/>
      <c r="J127" s="144"/>
      <c r="K127" s="144"/>
      <c r="L127" s="144"/>
      <c r="M127" s="144"/>
      <c r="N127" s="144"/>
      <c r="O127" s="158"/>
      <c r="P127" s="162"/>
      <c r="Q127" s="162"/>
      <c r="R127" s="162"/>
      <c r="S127" s="174">
        <f t="shared" si="17"/>
        <v>0</v>
      </c>
      <c r="T127" s="175"/>
      <c r="U127" s="176">
        <v>1600</v>
      </c>
      <c r="V127" s="177">
        <v>1000</v>
      </c>
      <c r="W127" s="177">
        <v>100</v>
      </c>
      <c r="X127" s="177">
        <v>100</v>
      </c>
      <c r="Y127" s="177">
        <v>100</v>
      </c>
      <c r="Z127" s="177">
        <v>100</v>
      </c>
      <c r="AA127" s="177">
        <v>100</v>
      </c>
      <c r="AB127" s="177">
        <v>100</v>
      </c>
      <c r="AC127" s="224">
        <f t="shared" si="18"/>
        <v>0</v>
      </c>
      <c r="AD127" s="225"/>
      <c r="AE127" s="225"/>
      <c r="AF127" s="225"/>
      <c r="AG127" s="225"/>
      <c r="AH127" s="225"/>
      <c r="AI127" s="194"/>
      <c r="AJ127" s="225"/>
      <c r="AK127" s="225"/>
      <c r="AL127" s="225"/>
      <c r="AM127" s="225"/>
      <c r="AN127" s="225"/>
      <c r="AO127" s="225"/>
      <c r="AP127" s="225"/>
      <c r="AQ127" s="225"/>
      <c r="AR127" s="194"/>
      <c r="AS127" s="226"/>
      <c r="AT127" s="226">
        <f t="shared" si="20"/>
        <v>0</v>
      </c>
      <c r="AU127" s="156">
        <f t="shared" si="21"/>
        <v>0</v>
      </c>
      <c r="AV127" s="156">
        <f t="shared" si="22"/>
        <v>1600</v>
      </c>
      <c r="AW127" s="206"/>
      <c r="AX127" s="190"/>
      <c r="AY127" s="227"/>
      <c r="AZ127" s="227"/>
      <c r="BA127" s="227"/>
      <c r="BB127" s="156">
        <f t="shared" si="23"/>
        <v>1600</v>
      </c>
      <c r="BC127" s="208"/>
      <c r="BD127" s="194"/>
      <c r="BE127" s="128" t="str">
        <f t="shared" si="24"/>
        <v>正确</v>
      </c>
    </row>
    <row r="128" s="1" customFormat="1" ht="45" customHeight="1" spans="1:57">
      <c r="A128" s="132">
        <f t="shared" si="15"/>
        <v>124</v>
      </c>
      <c r="B128" s="134" t="s">
        <v>1088</v>
      </c>
      <c r="C128" s="134" t="s">
        <v>699</v>
      </c>
      <c r="D128" s="218">
        <v>45800</v>
      </c>
      <c r="E128" s="134" t="s">
        <v>78</v>
      </c>
      <c r="F128" s="141">
        <f t="shared" si="16"/>
        <v>31</v>
      </c>
      <c r="G128" s="138" t="s">
        <v>79</v>
      </c>
      <c r="H128" s="139"/>
      <c r="I128" s="139"/>
      <c r="J128" s="139"/>
      <c r="K128" s="139"/>
      <c r="L128" s="139"/>
      <c r="M128" s="139"/>
      <c r="N128" s="139"/>
      <c r="O128" s="158"/>
      <c r="P128" s="158"/>
      <c r="Q128" s="158"/>
      <c r="R128" s="158"/>
      <c r="S128" s="174">
        <f t="shared" si="17"/>
        <v>0</v>
      </c>
      <c r="T128" s="175"/>
      <c r="U128" s="176">
        <v>1700</v>
      </c>
      <c r="V128" s="177">
        <v>1000</v>
      </c>
      <c r="W128" s="177">
        <v>200</v>
      </c>
      <c r="X128" s="177">
        <v>100</v>
      </c>
      <c r="Y128" s="177">
        <v>100</v>
      </c>
      <c r="Z128" s="177">
        <v>100</v>
      </c>
      <c r="AA128" s="177">
        <v>100</v>
      </c>
      <c r="AB128" s="177">
        <v>100</v>
      </c>
      <c r="AC128" s="222">
        <f t="shared" si="18"/>
        <v>0</v>
      </c>
      <c r="AD128" s="223"/>
      <c r="AE128" s="223"/>
      <c r="AF128" s="223"/>
      <c r="AG128" s="223"/>
      <c r="AH128" s="223"/>
      <c r="AI128" s="194"/>
      <c r="AJ128" s="223"/>
      <c r="AK128" s="223"/>
      <c r="AL128" s="223"/>
      <c r="AM128" s="223"/>
      <c r="AN128" s="223"/>
      <c r="AO128" s="223"/>
      <c r="AP128" s="223"/>
      <c r="AQ128" s="223"/>
      <c r="AR128" s="194"/>
      <c r="AS128" s="226"/>
      <c r="AT128" s="226">
        <f t="shared" si="20"/>
        <v>0</v>
      </c>
      <c r="AU128" s="156">
        <f t="shared" si="21"/>
        <v>0</v>
      </c>
      <c r="AV128" s="156">
        <f t="shared" si="22"/>
        <v>1700</v>
      </c>
      <c r="AW128" s="206"/>
      <c r="AX128" s="190"/>
      <c r="AY128" s="227"/>
      <c r="AZ128" s="227"/>
      <c r="BA128" s="227"/>
      <c r="BB128" s="156">
        <f t="shared" si="23"/>
        <v>1700</v>
      </c>
      <c r="BC128" s="207"/>
      <c r="BD128" s="194"/>
      <c r="BE128" s="128" t="str">
        <f t="shared" si="24"/>
        <v>正确</v>
      </c>
    </row>
    <row r="129" s="1" customFormat="1" ht="62" customHeight="1" spans="1:57">
      <c r="A129" s="132">
        <f t="shared" si="15"/>
        <v>125</v>
      </c>
      <c r="B129" s="145" t="s">
        <v>1089</v>
      </c>
      <c r="C129" s="134" t="s">
        <v>703</v>
      </c>
      <c r="D129" s="218">
        <v>45792</v>
      </c>
      <c r="E129" s="145" t="s">
        <v>265</v>
      </c>
      <c r="F129" s="141">
        <f t="shared" si="16"/>
        <v>31</v>
      </c>
      <c r="G129" s="138" t="s">
        <v>79</v>
      </c>
      <c r="H129" s="139"/>
      <c r="I129" s="139"/>
      <c r="J129" s="139">
        <v>17</v>
      </c>
      <c r="K129" s="139"/>
      <c r="L129" s="139">
        <v>1</v>
      </c>
      <c r="M129" s="139"/>
      <c r="N129" s="139"/>
      <c r="O129" s="158"/>
      <c r="P129" s="158"/>
      <c r="Q129" s="158"/>
      <c r="R129" s="158"/>
      <c r="S129" s="174">
        <f t="shared" si="17"/>
        <v>0</v>
      </c>
      <c r="T129" s="179" t="s">
        <v>1090</v>
      </c>
      <c r="U129" s="176">
        <v>1900</v>
      </c>
      <c r="V129" s="177">
        <v>1000</v>
      </c>
      <c r="W129" s="177">
        <v>200</v>
      </c>
      <c r="X129" s="177">
        <v>200</v>
      </c>
      <c r="Y129" s="177">
        <v>200</v>
      </c>
      <c r="Z129" s="177">
        <v>100</v>
      </c>
      <c r="AA129" s="177">
        <v>100</v>
      </c>
      <c r="AB129" s="177">
        <v>100</v>
      </c>
      <c r="AC129" s="222">
        <f t="shared" si="18"/>
        <v>0</v>
      </c>
      <c r="AD129" s="223"/>
      <c r="AE129" s="223"/>
      <c r="AF129" s="223"/>
      <c r="AG129" s="223"/>
      <c r="AH129" s="223"/>
      <c r="AI129" s="194">
        <v>5.1</v>
      </c>
      <c r="AJ129" s="223"/>
      <c r="AK129" s="223"/>
      <c r="AL129" s="223"/>
      <c r="AM129" s="223"/>
      <c r="AN129" s="223"/>
      <c r="AO129" s="223"/>
      <c r="AP129" s="223"/>
      <c r="AQ129" s="223"/>
      <c r="AR129" s="194"/>
      <c r="AS129" s="226"/>
      <c r="AT129" s="226">
        <f t="shared" si="20"/>
        <v>0</v>
      </c>
      <c r="AU129" s="156">
        <f t="shared" si="21"/>
        <v>1103.22580645161</v>
      </c>
      <c r="AV129" s="156">
        <f t="shared" si="22"/>
        <v>801.87</v>
      </c>
      <c r="AW129" s="206"/>
      <c r="AX129" s="190"/>
      <c r="AY129" s="227"/>
      <c r="AZ129" s="227"/>
      <c r="BA129" s="227"/>
      <c r="BB129" s="156">
        <f t="shared" si="23"/>
        <v>801.87</v>
      </c>
      <c r="BC129" s="207"/>
      <c r="BD129" s="243" t="s">
        <v>1091</v>
      </c>
      <c r="BE129" s="128" t="str">
        <f t="shared" si="24"/>
        <v>正确</v>
      </c>
    </row>
    <row r="130" s="1" customFormat="1" ht="33" customHeight="1" spans="1:57">
      <c r="A130" s="132">
        <f t="shared" si="15"/>
        <v>126</v>
      </c>
      <c r="B130" s="134" t="s">
        <v>1092</v>
      </c>
      <c r="C130" s="134" t="s">
        <v>703</v>
      </c>
      <c r="D130" s="218">
        <v>45791</v>
      </c>
      <c r="E130" s="134" t="s">
        <v>78</v>
      </c>
      <c r="F130" s="141">
        <f t="shared" si="16"/>
        <v>31</v>
      </c>
      <c r="G130" s="138" t="s">
        <v>79</v>
      </c>
      <c r="H130" s="139"/>
      <c r="I130" s="139"/>
      <c r="J130" s="139"/>
      <c r="K130" s="139"/>
      <c r="L130" s="139"/>
      <c r="M130" s="139"/>
      <c r="N130" s="139"/>
      <c r="O130" s="158"/>
      <c r="P130" s="158"/>
      <c r="Q130" s="158"/>
      <c r="R130" s="158"/>
      <c r="S130" s="174">
        <f t="shared" si="17"/>
        <v>0</v>
      </c>
      <c r="T130" s="175"/>
      <c r="U130" s="176">
        <v>1400</v>
      </c>
      <c r="V130" s="177">
        <v>500</v>
      </c>
      <c r="W130" s="177">
        <v>100</v>
      </c>
      <c r="X130" s="177">
        <v>100</v>
      </c>
      <c r="Y130" s="177">
        <v>200</v>
      </c>
      <c r="Z130" s="177">
        <v>100</v>
      </c>
      <c r="AA130" s="177">
        <v>200</v>
      </c>
      <c r="AB130" s="177">
        <v>200</v>
      </c>
      <c r="AC130" s="222">
        <f t="shared" si="18"/>
        <v>0</v>
      </c>
      <c r="AD130" s="223"/>
      <c r="AE130" s="223"/>
      <c r="AF130" s="223"/>
      <c r="AG130" s="223"/>
      <c r="AH130" s="223"/>
      <c r="AI130" s="194"/>
      <c r="AJ130" s="223"/>
      <c r="AK130" s="223"/>
      <c r="AL130" s="223"/>
      <c r="AM130" s="223"/>
      <c r="AN130" s="223"/>
      <c r="AO130" s="223"/>
      <c r="AP130" s="223"/>
      <c r="AQ130" s="223"/>
      <c r="AR130" s="194"/>
      <c r="AS130" s="226"/>
      <c r="AT130" s="226">
        <f t="shared" si="20"/>
        <v>0</v>
      </c>
      <c r="AU130" s="156">
        <f t="shared" si="21"/>
        <v>0</v>
      </c>
      <c r="AV130" s="156">
        <f t="shared" si="22"/>
        <v>1400</v>
      </c>
      <c r="AW130" s="206"/>
      <c r="AX130" s="190"/>
      <c r="AY130" s="227"/>
      <c r="AZ130" s="227"/>
      <c r="BA130" s="227"/>
      <c r="BB130" s="156">
        <f t="shared" si="23"/>
        <v>1400</v>
      </c>
      <c r="BC130" s="207"/>
      <c r="BD130" s="194"/>
      <c r="BE130" s="128" t="str">
        <f t="shared" si="24"/>
        <v>正确</v>
      </c>
    </row>
    <row r="131" s="1" customFormat="1" ht="56" customHeight="1" spans="1:57">
      <c r="A131" s="132">
        <f t="shared" si="15"/>
        <v>127</v>
      </c>
      <c r="B131" s="134" t="s">
        <v>1093</v>
      </c>
      <c r="C131" s="134" t="s">
        <v>703</v>
      </c>
      <c r="D131" s="218">
        <v>45791</v>
      </c>
      <c r="E131" s="134" t="s">
        <v>78</v>
      </c>
      <c r="F131" s="141">
        <f t="shared" si="16"/>
        <v>31</v>
      </c>
      <c r="G131" s="138" t="s">
        <v>79</v>
      </c>
      <c r="H131" s="139"/>
      <c r="I131" s="139"/>
      <c r="J131" s="139"/>
      <c r="K131" s="139"/>
      <c r="L131" s="139"/>
      <c r="M131" s="139"/>
      <c r="N131" s="139"/>
      <c r="O131" s="158"/>
      <c r="P131" s="158"/>
      <c r="Q131" s="158"/>
      <c r="R131" s="158"/>
      <c r="S131" s="174">
        <f t="shared" si="17"/>
        <v>0</v>
      </c>
      <c r="T131" s="175"/>
      <c r="U131" s="176">
        <v>1900</v>
      </c>
      <c r="V131" s="177">
        <v>1000</v>
      </c>
      <c r="W131" s="177">
        <v>200</v>
      </c>
      <c r="X131" s="177">
        <v>200</v>
      </c>
      <c r="Y131" s="177">
        <v>200</v>
      </c>
      <c r="Z131" s="177">
        <v>100</v>
      </c>
      <c r="AA131" s="177">
        <v>100</v>
      </c>
      <c r="AB131" s="177">
        <v>100</v>
      </c>
      <c r="AC131" s="222">
        <f t="shared" si="18"/>
        <v>0</v>
      </c>
      <c r="AD131" s="223"/>
      <c r="AE131" s="223"/>
      <c r="AF131" s="223"/>
      <c r="AG131" s="223"/>
      <c r="AH131" s="223"/>
      <c r="AI131" s="194"/>
      <c r="AJ131" s="223"/>
      <c r="AK131" s="223"/>
      <c r="AL131" s="223"/>
      <c r="AM131" s="223"/>
      <c r="AN131" s="223"/>
      <c r="AO131" s="223"/>
      <c r="AP131" s="223"/>
      <c r="AQ131" s="223">
        <v>500</v>
      </c>
      <c r="AR131" s="194"/>
      <c r="AS131" s="226"/>
      <c r="AT131" s="226">
        <f t="shared" si="20"/>
        <v>0</v>
      </c>
      <c r="AU131" s="156">
        <f t="shared" si="21"/>
        <v>0</v>
      </c>
      <c r="AV131" s="156">
        <f t="shared" si="22"/>
        <v>1400</v>
      </c>
      <c r="AW131" s="206"/>
      <c r="AX131" s="190"/>
      <c r="AY131" s="227"/>
      <c r="AZ131" s="227"/>
      <c r="BA131" s="227"/>
      <c r="BB131" s="156">
        <f t="shared" si="23"/>
        <v>1400</v>
      </c>
      <c r="BC131" s="207"/>
      <c r="BD131" s="209" t="s">
        <v>1094</v>
      </c>
      <c r="BE131" s="128" t="str">
        <f t="shared" si="24"/>
        <v>正确</v>
      </c>
    </row>
    <row r="132" s="1" customFormat="1" ht="33" customHeight="1" spans="1:57">
      <c r="A132" s="132">
        <f t="shared" si="15"/>
        <v>128</v>
      </c>
      <c r="B132" s="134" t="s">
        <v>1095</v>
      </c>
      <c r="C132" s="134" t="s">
        <v>190</v>
      </c>
      <c r="D132" s="218">
        <v>45798</v>
      </c>
      <c r="E132" s="134" t="s">
        <v>78</v>
      </c>
      <c r="F132" s="141">
        <f t="shared" si="16"/>
        <v>31</v>
      </c>
      <c r="G132" s="138" t="s">
        <v>79</v>
      </c>
      <c r="H132" s="139"/>
      <c r="I132" s="139"/>
      <c r="J132" s="139"/>
      <c r="K132" s="139"/>
      <c r="L132" s="139"/>
      <c r="M132" s="139"/>
      <c r="N132" s="139"/>
      <c r="O132" s="158">
        <v>8.5</v>
      </c>
      <c r="P132" s="158"/>
      <c r="Q132" s="158"/>
      <c r="R132" s="158"/>
      <c r="S132" s="174">
        <f t="shared" si="17"/>
        <v>0</v>
      </c>
      <c r="T132" s="238" t="s">
        <v>1096</v>
      </c>
      <c r="U132" s="176">
        <v>2300</v>
      </c>
      <c r="V132" s="177">
        <v>1200</v>
      </c>
      <c r="W132" s="177">
        <v>300</v>
      </c>
      <c r="X132" s="177">
        <v>200</v>
      </c>
      <c r="Y132" s="177">
        <v>200</v>
      </c>
      <c r="Z132" s="177">
        <v>200</v>
      </c>
      <c r="AA132" s="177">
        <v>100</v>
      </c>
      <c r="AB132" s="177">
        <v>100</v>
      </c>
      <c r="AC132" s="222">
        <f t="shared" si="18"/>
        <v>0</v>
      </c>
      <c r="AD132" s="223"/>
      <c r="AE132" s="223"/>
      <c r="AF132" s="223"/>
      <c r="AG132" s="223"/>
      <c r="AH132" s="223"/>
      <c r="AI132" s="194"/>
      <c r="AJ132" s="223"/>
      <c r="AK132" s="223"/>
      <c r="AL132" s="223"/>
      <c r="AM132" s="223"/>
      <c r="AN132" s="223"/>
      <c r="AO132" s="223"/>
      <c r="AP132" s="223"/>
      <c r="AQ132" s="223"/>
      <c r="AR132" s="194">
        <f t="shared" ref="AR132:AR136" si="30">U132/31*O132*0.5</f>
        <v>315.322580645161</v>
      </c>
      <c r="AS132" s="226"/>
      <c r="AT132" s="226">
        <f t="shared" si="20"/>
        <v>0</v>
      </c>
      <c r="AU132" s="156">
        <f t="shared" si="21"/>
        <v>0</v>
      </c>
      <c r="AV132" s="156">
        <f t="shared" si="22"/>
        <v>1984.68</v>
      </c>
      <c r="AW132" s="206"/>
      <c r="AX132" s="190"/>
      <c r="AY132" s="227"/>
      <c r="AZ132" s="227"/>
      <c r="BA132" s="227"/>
      <c r="BB132" s="156">
        <f t="shared" si="23"/>
        <v>1984.68</v>
      </c>
      <c r="BC132" s="207"/>
      <c r="BD132" s="210"/>
      <c r="BE132" s="128" t="str">
        <f t="shared" si="24"/>
        <v>正确</v>
      </c>
    </row>
    <row r="133" s="1" customFormat="1" ht="38" customHeight="1" spans="1:57">
      <c r="A133" s="132">
        <f t="shared" ref="A133:A162" si="31">ROW()-4</f>
        <v>129</v>
      </c>
      <c r="B133" s="134" t="s">
        <v>1097</v>
      </c>
      <c r="C133" s="134" t="s">
        <v>190</v>
      </c>
      <c r="D133" s="218">
        <v>45793</v>
      </c>
      <c r="E133" s="134" t="s">
        <v>78</v>
      </c>
      <c r="F133" s="141">
        <f t="shared" ref="F133:F162" si="32">IF($C$2-D133+1&lt;$E$2,$C$2-D133+1,$E$2)</f>
        <v>31</v>
      </c>
      <c r="G133" s="138" t="s">
        <v>79</v>
      </c>
      <c r="H133" s="139"/>
      <c r="I133" s="139"/>
      <c r="J133" s="139"/>
      <c r="K133" s="139"/>
      <c r="L133" s="139"/>
      <c r="M133" s="139"/>
      <c r="N133" s="139"/>
      <c r="O133" s="158"/>
      <c r="P133" s="158"/>
      <c r="Q133" s="158"/>
      <c r="R133" s="158"/>
      <c r="S133" s="174">
        <f t="shared" ref="S133:S162" si="33">P133+Q133-R133</f>
        <v>0</v>
      </c>
      <c r="T133" s="175"/>
      <c r="U133" s="176">
        <v>2300</v>
      </c>
      <c r="V133" s="177">
        <v>1200</v>
      </c>
      <c r="W133" s="177">
        <v>300</v>
      </c>
      <c r="X133" s="177">
        <v>200</v>
      </c>
      <c r="Y133" s="177">
        <v>200</v>
      </c>
      <c r="Z133" s="177">
        <v>200</v>
      </c>
      <c r="AA133" s="177">
        <v>100</v>
      </c>
      <c r="AB133" s="177">
        <v>100</v>
      </c>
      <c r="AC133" s="222">
        <f t="shared" ref="AC133:AC162" si="34">IF(G133="是",30,0)</f>
        <v>0</v>
      </c>
      <c r="AD133" s="223"/>
      <c r="AE133" s="223"/>
      <c r="AF133" s="223"/>
      <c r="AG133" s="223"/>
      <c r="AH133" s="223"/>
      <c r="AI133" s="194"/>
      <c r="AJ133" s="223"/>
      <c r="AK133" s="223"/>
      <c r="AL133" s="223"/>
      <c r="AM133" s="223"/>
      <c r="AN133" s="223"/>
      <c r="AO133" s="223"/>
      <c r="AP133" s="223"/>
      <c r="AQ133" s="223"/>
      <c r="AR133" s="194"/>
      <c r="AS133" s="226"/>
      <c r="AT133" s="226">
        <f t="shared" ref="AT133:AT162" si="35">IFERROR(U133/$E$2*2*H133+I133*2,0)</f>
        <v>0</v>
      </c>
      <c r="AU133" s="156">
        <f t="shared" ref="AU133:AU162" si="36">IFERROR(U133/$E$2*(J133+K133*0.2+L133+M133*0.5),0)</f>
        <v>0</v>
      </c>
      <c r="AV133" s="156">
        <f t="shared" ref="AV133:AV162" si="37">ROUND(SUM(V133:AP133)-SUM(AQ133:AU133),2)</f>
        <v>2300</v>
      </c>
      <c r="AW133" s="206"/>
      <c r="AX133" s="190"/>
      <c r="AY133" s="227"/>
      <c r="AZ133" s="227"/>
      <c r="BA133" s="227"/>
      <c r="BB133" s="156">
        <f t="shared" ref="BB133:BB162" si="38">ROUND(AV133-SUM(AW133:BA133),2)</f>
        <v>2300</v>
      </c>
      <c r="BC133" s="207"/>
      <c r="BD133" s="210"/>
      <c r="BE133" s="128" t="str">
        <f t="shared" ref="BE133:BE162" si="39">IF(U133-SUM(V133:AB133)=0,"正确","错误")</f>
        <v>正确</v>
      </c>
    </row>
    <row r="134" s="1" customFormat="1" ht="31" customHeight="1" spans="1:57">
      <c r="A134" s="132">
        <f t="shared" si="31"/>
        <v>130</v>
      </c>
      <c r="B134" s="134" t="s">
        <v>1098</v>
      </c>
      <c r="C134" s="134" t="s">
        <v>190</v>
      </c>
      <c r="D134" s="218">
        <v>45805</v>
      </c>
      <c r="E134" s="134" t="s">
        <v>78</v>
      </c>
      <c r="F134" s="141">
        <f t="shared" si="32"/>
        <v>31</v>
      </c>
      <c r="G134" s="138" t="s">
        <v>79</v>
      </c>
      <c r="H134" s="139"/>
      <c r="I134" s="139"/>
      <c r="J134" s="139"/>
      <c r="K134" s="139"/>
      <c r="L134" s="139"/>
      <c r="M134" s="139"/>
      <c r="N134" s="139"/>
      <c r="O134" s="158"/>
      <c r="P134" s="158"/>
      <c r="Q134" s="158"/>
      <c r="R134" s="158"/>
      <c r="S134" s="174">
        <f t="shared" si="33"/>
        <v>0</v>
      </c>
      <c r="T134" s="175"/>
      <c r="U134" s="176">
        <v>2300</v>
      </c>
      <c r="V134" s="177">
        <v>1200</v>
      </c>
      <c r="W134" s="177">
        <v>300</v>
      </c>
      <c r="X134" s="177">
        <v>200</v>
      </c>
      <c r="Y134" s="177">
        <v>200</v>
      </c>
      <c r="Z134" s="177">
        <v>200</v>
      </c>
      <c r="AA134" s="177">
        <v>100</v>
      </c>
      <c r="AB134" s="177">
        <v>100</v>
      </c>
      <c r="AC134" s="222">
        <f t="shared" si="34"/>
        <v>0</v>
      </c>
      <c r="AD134" s="223"/>
      <c r="AE134" s="223"/>
      <c r="AF134" s="223"/>
      <c r="AG134" s="223"/>
      <c r="AH134" s="223"/>
      <c r="AI134" s="194"/>
      <c r="AJ134" s="223"/>
      <c r="AK134" s="223"/>
      <c r="AL134" s="223"/>
      <c r="AM134" s="223"/>
      <c r="AN134" s="223"/>
      <c r="AO134" s="223"/>
      <c r="AP134" s="223"/>
      <c r="AQ134" s="223"/>
      <c r="AR134" s="194"/>
      <c r="AS134" s="226"/>
      <c r="AT134" s="226">
        <f t="shared" si="35"/>
        <v>0</v>
      </c>
      <c r="AU134" s="156">
        <f t="shared" si="36"/>
        <v>0</v>
      </c>
      <c r="AV134" s="156">
        <f t="shared" si="37"/>
        <v>2300</v>
      </c>
      <c r="AW134" s="206"/>
      <c r="AX134" s="190"/>
      <c r="AY134" s="227"/>
      <c r="AZ134" s="227"/>
      <c r="BA134" s="227"/>
      <c r="BB134" s="156">
        <f t="shared" si="38"/>
        <v>2300</v>
      </c>
      <c r="BC134" s="207"/>
      <c r="BD134" s="194"/>
      <c r="BE134" s="128" t="str">
        <f t="shared" si="39"/>
        <v>正确</v>
      </c>
    </row>
    <row r="135" s="1" customFormat="1" ht="33" customHeight="1" spans="1:57">
      <c r="A135" s="132">
        <f t="shared" si="31"/>
        <v>131</v>
      </c>
      <c r="B135" s="134" t="s">
        <v>1099</v>
      </c>
      <c r="C135" s="134" t="s">
        <v>190</v>
      </c>
      <c r="D135" s="218">
        <v>45793</v>
      </c>
      <c r="E135" s="134" t="s">
        <v>78</v>
      </c>
      <c r="F135" s="141">
        <f t="shared" si="32"/>
        <v>31</v>
      </c>
      <c r="G135" s="138" t="s">
        <v>79</v>
      </c>
      <c r="H135" s="139"/>
      <c r="I135" s="139"/>
      <c r="J135" s="139"/>
      <c r="K135" s="139"/>
      <c r="L135" s="139"/>
      <c r="M135" s="139"/>
      <c r="N135" s="139"/>
      <c r="O135" s="158">
        <v>11</v>
      </c>
      <c r="P135" s="158"/>
      <c r="Q135" s="158"/>
      <c r="R135" s="158"/>
      <c r="S135" s="174">
        <f t="shared" si="33"/>
        <v>0</v>
      </c>
      <c r="T135" s="238" t="s">
        <v>1100</v>
      </c>
      <c r="U135" s="176">
        <v>2400</v>
      </c>
      <c r="V135" s="177">
        <v>1200</v>
      </c>
      <c r="W135" s="177">
        <v>300</v>
      </c>
      <c r="X135" s="177">
        <v>300</v>
      </c>
      <c r="Y135" s="177">
        <v>200</v>
      </c>
      <c r="Z135" s="177">
        <v>200</v>
      </c>
      <c r="AA135" s="177">
        <v>100</v>
      </c>
      <c r="AB135" s="177">
        <v>100</v>
      </c>
      <c r="AC135" s="222">
        <f t="shared" si="34"/>
        <v>0</v>
      </c>
      <c r="AD135" s="223"/>
      <c r="AE135" s="223"/>
      <c r="AF135" s="223"/>
      <c r="AG135" s="223"/>
      <c r="AH135" s="223"/>
      <c r="AI135" s="194"/>
      <c r="AJ135" s="223"/>
      <c r="AK135" s="223"/>
      <c r="AL135" s="223"/>
      <c r="AM135" s="223"/>
      <c r="AN135" s="223"/>
      <c r="AO135" s="223"/>
      <c r="AP135" s="223"/>
      <c r="AQ135" s="223"/>
      <c r="AR135" s="194">
        <f t="shared" si="30"/>
        <v>425.806451612903</v>
      </c>
      <c r="AS135" s="226"/>
      <c r="AT135" s="226">
        <f t="shared" si="35"/>
        <v>0</v>
      </c>
      <c r="AU135" s="156">
        <f t="shared" si="36"/>
        <v>0</v>
      </c>
      <c r="AV135" s="156">
        <f t="shared" si="37"/>
        <v>1974.19</v>
      </c>
      <c r="AW135" s="206"/>
      <c r="AX135" s="190"/>
      <c r="AY135" s="227"/>
      <c r="AZ135" s="227"/>
      <c r="BA135" s="227"/>
      <c r="BB135" s="156">
        <f t="shared" si="38"/>
        <v>1974.19</v>
      </c>
      <c r="BC135" s="207"/>
      <c r="BD135" s="194"/>
      <c r="BE135" s="128" t="str">
        <f t="shared" si="39"/>
        <v>正确</v>
      </c>
    </row>
    <row r="136" s="1" customFormat="1" ht="52" customHeight="1" spans="1:57">
      <c r="A136" s="132">
        <f t="shared" si="31"/>
        <v>132</v>
      </c>
      <c r="B136" s="230" t="s">
        <v>1101</v>
      </c>
      <c r="C136" s="134" t="s">
        <v>190</v>
      </c>
      <c r="D136" s="217">
        <v>45789</v>
      </c>
      <c r="E136" s="134" t="s">
        <v>78</v>
      </c>
      <c r="F136" s="141">
        <f t="shared" si="32"/>
        <v>31</v>
      </c>
      <c r="G136" s="138" t="s">
        <v>79</v>
      </c>
      <c r="H136" s="139"/>
      <c r="I136" s="139"/>
      <c r="J136" s="139"/>
      <c r="K136" s="139"/>
      <c r="L136" s="139"/>
      <c r="M136" s="139"/>
      <c r="N136" s="139"/>
      <c r="O136" s="158">
        <v>8.5</v>
      </c>
      <c r="P136" s="158"/>
      <c r="Q136" s="158"/>
      <c r="R136" s="158"/>
      <c r="S136" s="174">
        <f t="shared" si="33"/>
        <v>0</v>
      </c>
      <c r="T136" s="175" t="s">
        <v>717</v>
      </c>
      <c r="U136" s="176">
        <v>2300</v>
      </c>
      <c r="V136" s="177">
        <v>1200</v>
      </c>
      <c r="W136" s="177">
        <v>300</v>
      </c>
      <c r="X136" s="177">
        <v>200</v>
      </c>
      <c r="Y136" s="177">
        <v>200</v>
      </c>
      <c r="Z136" s="177">
        <v>200</v>
      </c>
      <c r="AA136" s="177">
        <v>100</v>
      </c>
      <c r="AB136" s="177">
        <v>100</v>
      </c>
      <c r="AC136" s="222">
        <f t="shared" si="34"/>
        <v>0</v>
      </c>
      <c r="AD136" s="223"/>
      <c r="AE136" s="223"/>
      <c r="AF136" s="223"/>
      <c r="AG136" s="223"/>
      <c r="AH136" s="223"/>
      <c r="AI136" s="194"/>
      <c r="AJ136" s="223"/>
      <c r="AK136" s="223"/>
      <c r="AL136" s="223"/>
      <c r="AM136" s="223"/>
      <c r="AN136" s="223"/>
      <c r="AO136" s="223"/>
      <c r="AP136" s="223"/>
      <c r="AQ136" s="223"/>
      <c r="AR136" s="194">
        <f t="shared" si="30"/>
        <v>315.322580645161</v>
      </c>
      <c r="AS136" s="226"/>
      <c r="AT136" s="226">
        <f t="shared" si="35"/>
        <v>0</v>
      </c>
      <c r="AU136" s="156">
        <f t="shared" si="36"/>
        <v>0</v>
      </c>
      <c r="AV136" s="156">
        <f t="shared" si="37"/>
        <v>1984.68</v>
      </c>
      <c r="AW136" s="206"/>
      <c r="AX136" s="190"/>
      <c r="AY136" s="227"/>
      <c r="AZ136" s="227"/>
      <c r="BA136" s="227"/>
      <c r="BB136" s="156">
        <f t="shared" si="38"/>
        <v>1984.68</v>
      </c>
      <c r="BC136" s="207"/>
      <c r="BD136" s="194"/>
      <c r="BE136" s="128" t="str">
        <f t="shared" si="39"/>
        <v>正确</v>
      </c>
    </row>
    <row r="137" s="1" customFormat="1" ht="37" customHeight="1" spans="1:57">
      <c r="A137" s="132">
        <f t="shared" si="31"/>
        <v>133</v>
      </c>
      <c r="B137" s="134" t="s">
        <v>1102</v>
      </c>
      <c r="C137" s="134" t="s">
        <v>699</v>
      </c>
      <c r="D137" s="218">
        <v>45810</v>
      </c>
      <c r="E137" s="134" t="s">
        <v>78</v>
      </c>
      <c r="F137" s="141">
        <f t="shared" si="32"/>
        <v>31</v>
      </c>
      <c r="G137" s="138" t="s">
        <v>79</v>
      </c>
      <c r="H137" s="139"/>
      <c r="I137" s="139"/>
      <c r="J137" s="139"/>
      <c r="K137" s="139"/>
      <c r="L137" s="139"/>
      <c r="M137" s="139"/>
      <c r="N137" s="139"/>
      <c r="O137" s="158"/>
      <c r="P137" s="158"/>
      <c r="Q137" s="158"/>
      <c r="R137" s="158"/>
      <c r="S137" s="174">
        <f t="shared" si="33"/>
        <v>0</v>
      </c>
      <c r="T137" s="175"/>
      <c r="U137" s="176">
        <v>1600</v>
      </c>
      <c r="V137" s="177">
        <v>1000</v>
      </c>
      <c r="W137" s="177">
        <v>100</v>
      </c>
      <c r="X137" s="177">
        <v>100</v>
      </c>
      <c r="Y137" s="177">
        <v>100</v>
      </c>
      <c r="Z137" s="177">
        <v>100</v>
      </c>
      <c r="AA137" s="177">
        <v>100</v>
      </c>
      <c r="AB137" s="177">
        <v>100</v>
      </c>
      <c r="AC137" s="222">
        <f t="shared" si="34"/>
        <v>0</v>
      </c>
      <c r="AD137" s="223"/>
      <c r="AE137" s="223"/>
      <c r="AF137" s="223"/>
      <c r="AG137" s="223"/>
      <c r="AH137" s="223"/>
      <c r="AI137" s="194"/>
      <c r="AJ137" s="223"/>
      <c r="AK137" s="223"/>
      <c r="AL137" s="223"/>
      <c r="AM137" s="223"/>
      <c r="AN137" s="223"/>
      <c r="AO137" s="223"/>
      <c r="AP137" s="223"/>
      <c r="AQ137" s="223"/>
      <c r="AR137" s="194"/>
      <c r="AS137" s="226"/>
      <c r="AT137" s="226">
        <f t="shared" si="35"/>
        <v>0</v>
      </c>
      <c r="AU137" s="156">
        <f t="shared" si="36"/>
        <v>0</v>
      </c>
      <c r="AV137" s="156">
        <f t="shared" si="37"/>
        <v>1600</v>
      </c>
      <c r="AW137" s="206"/>
      <c r="AX137" s="190"/>
      <c r="AY137" s="227"/>
      <c r="AZ137" s="227"/>
      <c r="BA137" s="227"/>
      <c r="BB137" s="156">
        <f t="shared" si="38"/>
        <v>1600</v>
      </c>
      <c r="BC137" s="207"/>
      <c r="BD137" s="194"/>
      <c r="BE137" s="128" t="str">
        <f t="shared" si="39"/>
        <v>正确</v>
      </c>
    </row>
    <row r="138" s="1" customFormat="1" ht="43" customHeight="1" spans="1:57">
      <c r="A138" s="132">
        <f t="shared" si="31"/>
        <v>134</v>
      </c>
      <c r="B138" s="134" t="s">
        <v>1103</v>
      </c>
      <c r="C138" s="134" t="s">
        <v>190</v>
      </c>
      <c r="D138" s="218">
        <v>45813</v>
      </c>
      <c r="E138" s="134" t="s">
        <v>78</v>
      </c>
      <c r="F138" s="141">
        <f t="shared" si="32"/>
        <v>31</v>
      </c>
      <c r="G138" s="138" t="s">
        <v>79</v>
      </c>
      <c r="H138" s="139"/>
      <c r="I138" s="139"/>
      <c r="J138" s="139"/>
      <c r="K138" s="139"/>
      <c r="L138" s="139"/>
      <c r="M138" s="139"/>
      <c r="N138" s="139"/>
      <c r="O138" s="160">
        <v>9</v>
      </c>
      <c r="P138" s="158"/>
      <c r="Q138" s="158"/>
      <c r="R138" s="158"/>
      <c r="S138" s="174">
        <f t="shared" si="33"/>
        <v>0</v>
      </c>
      <c r="T138" s="175" t="s">
        <v>1104</v>
      </c>
      <c r="U138" s="176">
        <v>2300</v>
      </c>
      <c r="V138" s="177">
        <v>1200</v>
      </c>
      <c r="W138" s="177">
        <v>300</v>
      </c>
      <c r="X138" s="177">
        <v>200</v>
      </c>
      <c r="Y138" s="177">
        <v>200</v>
      </c>
      <c r="Z138" s="177">
        <v>200</v>
      </c>
      <c r="AA138" s="177">
        <v>100</v>
      </c>
      <c r="AB138" s="177">
        <v>100</v>
      </c>
      <c r="AC138" s="222">
        <f t="shared" si="34"/>
        <v>0</v>
      </c>
      <c r="AD138" s="223"/>
      <c r="AE138" s="223"/>
      <c r="AF138" s="223"/>
      <c r="AG138" s="223"/>
      <c r="AH138" s="223"/>
      <c r="AI138" s="194">
        <f>6*50/31*22</f>
        <v>212.903225806452</v>
      </c>
      <c r="AJ138" s="223"/>
      <c r="AK138" s="223"/>
      <c r="AL138" s="223"/>
      <c r="AM138" s="223"/>
      <c r="AN138" s="223"/>
      <c r="AO138" s="223"/>
      <c r="AP138" s="223"/>
      <c r="AQ138" s="223"/>
      <c r="AR138" s="194">
        <f t="shared" ref="AR138:AR140" si="40">U138/31*O138*0.5</f>
        <v>333.870967741935</v>
      </c>
      <c r="AS138" s="226"/>
      <c r="AT138" s="226">
        <f t="shared" si="35"/>
        <v>0</v>
      </c>
      <c r="AU138" s="156">
        <f t="shared" si="36"/>
        <v>0</v>
      </c>
      <c r="AV138" s="156">
        <f t="shared" si="37"/>
        <v>2179.03</v>
      </c>
      <c r="AW138" s="206"/>
      <c r="AX138" s="190"/>
      <c r="AY138" s="227"/>
      <c r="AZ138" s="227"/>
      <c r="BA138" s="227"/>
      <c r="BB138" s="156">
        <f t="shared" si="38"/>
        <v>2179.03</v>
      </c>
      <c r="BC138" s="207"/>
      <c r="BD138" s="194" t="s">
        <v>1002</v>
      </c>
      <c r="BE138" s="128" t="str">
        <f t="shared" si="39"/>
        <v>正确</v>
      </c>
    </row>
    <row r="139" s="1" customFormat="1" ht="38" customHeight="1" spans="1:57">
      <c r="A139" s="132">
        <f t="shared" si="31"/>
        <v>135</v>
      </c>
      <c r="B139" s="134" t="s">
        <v>1105</v>
      </c>
      <c r="C139" s="134" t="s">
        <v>190</v>
      </c>
      <c r="D139" s="218">
        <v>45819</v>
      </c>
      <c r="E139" s="134" t="s">
        <v>78</v>
      </c>
      <c r="F139" s="141">
        <f t="shared" si="32"/>
        <v>31</v>
      </c>
      <c r="G139" s="138" t="s">
        <v>79</v>
      </c>
      <c r="H139" s="139"/>
      <c r="I139" s="139"/>
      <c r="J139" s="139"/>
      <c r="K139" s="139"/>
      <c r="L139" s="139"/>
      <c r="M139" s="139"/>
      <c r="N139" s="139"/>
      <c r="O139" s="160">
        <v>8.5</v>
      </c>
      <c r="P139" s="158"/>
      <c r="Q139" s="158"/>
      <c r="R139" s="158"/>
      <c r="S139" s="174">
        <f t="shared" si="33"/>
        <v>0</v>
      </c>
      <c r="T139" s="175" t="s">
        <v>717</v>
      </c>
      <c r="U139" s="176">
        <v>2300</v>
      </c>
      <c r="V139" s="177">
        <v>1200</v>
      </c>
      <c r="W139" s="177">
        <v>300</v>
      </c>
      <c r="X139" s="177">
        <v>200</v>
      </c>
      <c r="Y139" s="177">
        <v>200</v>
      </c>
      <c r="Z139" s="177">
        <v>200</v>
      </c>
      <c r="AA139" s="177">
        <v>100</v>
      </c>
      <c r="AB139" s="177">
        <v>100</v>
      </c>
      <c r="AC139" s="222">
        <f t="shared" si="34"/>
        <v>0</v>
      </c>
      <c r="AD139" s="223"/>
      <c r="AE139" s="223"/>
      <c r="AF139" s="223"/>
      <c r="AG139" s="223"/>
      <c r="AH139" s="223"/>
      <c r="AI139" s="194"/>
      <c r="AJ139" s="223"/>
      <c r="AK139" s="223"/>
      <c r="AL139" s="223"/>
      <c r="AM139" s="223"/>
      <c r="AN139" s="223"/>
      <c r="AO139" s="223"/>
      <c r="AP139" s="223"/>
      <c r="AQ139" s="223"/>
      <c r="AR139" s="194">
        <f t="shared" si="40"/>
        <v>315.322580645161</v>
      </c>
      <c r="AS139" s="226"/>
      <c r="AT139" s="226">
        <f t="shared" si="35"/>
        <v>0</v>
      </c>
      <c r="AU139" s="156">
        <f t="shared" si="36"/>
        <v>0</v>
      </c>
      <c r="AV139" s="156">
        <f t="shared" si="37"/>
        <v>1984.68</v>
      </c>
      <c r="AW139" s="206"/>
      <c r="AX139" s="190"/>
      <c r="AY139" s="227"/>
      <c r="AZ139" s="227"/>
      <c r="BA139" s="227"/>
      <c r="BB139" s="156">
        <f t="shared" si="38"/>
        <v>1984.68</v>
      </c>
      <c r="BC139" s="207"/>
      <c r="BD139" s="194"/>
      <c r="BE139" s="128" t="str">
        <f t="shared" si="39"/>
        <v>正确</v>
      </c>
    </row>
    <row r="140" s="1" customFormat="1" ht="80" customHeight="1" spans="1:57">
      <c r="A140" s="132">
        <f t="shared" si="31"/>
        <v>136</v>
      </c>
      <c r="B140" s="134" t="s">
        <v>1106</v>
      </c>
      <c r="C140" s="134" t="s">
        <v>190</v>
      </c>
      <c r="D140" s="218">
        <v>45819</v>
      </c>
      <c r="E140" s="134" t="s">
        <v>78</v>
      </c>
      <c r="F140" s="141">
        <f t="shared" si="32"/>
        <v>31</v>
      </c>
      <c r="G140" s="138" t="s">
        <v>79</v>
      </c>
      <c r="H140" s="139"/>
      <c r="I140" s="139"/>
      <c r="J140" s="139"/>
      <c r="K140" s="139"/>
      <c r="L140" s="139"/>
      <c r="M140" s="139"/>
      <c r="N140" s="139"/>
      <c r="O140" s="158">
        <v>8.5</v>
      </c>
      <c r="P140" s="158"/>
      <c r="Q140" s="158"/>
      <c r="R140" s="158"/>
      <c r="S140" s="174">
        <f t="shared" si="33"/>
        <v>0</v>
      </c>
      <c r="T140" s="175" t="s">
        <v>717</v>
      </c>
      <c r="U140" s="176">
        <v>2300</v>
      </c>
      <c r="V140" s="177">
        <v>1200</v>
      </c>
      <c r="W140" s="177">
        <v>300</v>
      </c>
      <c r="X140" s="177">
        <v>200</v>
      </c>
      <c r="Y140" s="177">
        <v>200</v>
      </c>
      <c r="Z140" s="177">
        <v>200</v>
      </c>
      <c r="AA140" s="177">
        <v>100</v>
      </c>
      <c r="AB140" s="177">
        <v>100</v>
      </c>
      <c r="AC140" s="222">
        <f t="shared" si="34"/>
        <v>0</v>
      </c>
      <c r="AD140" s="223"/>
      <c r="AE140" s="223"/>
      <c r="AF140" s="223"/>
      <c r="AG140" s="223"/>
      <c r="AH140" s="223"/>
      <c r="AI140" s="194"/>
      <c r="AJ140" s="223"/>
      <c r="AK140" s="223"/>
      <c r="AL140" s="223"/>
      <c r="AM140" s="223"/>
      <c r="AN140" s="223"/>
      <c r="AO140" s="223"/>
      <c r="AP140" s="223"/>
      <c r="AQ140" s="223"/>
      <c r="AR140" s="194">
        <f t="shared" si="40"/>
        <v>315.322580645161</v>
      </c>
      <c r="AS140" s="226"/>
      <c r="AT140" s="226">
        <f t="shared" si="35"/>
        <v>0</v>
      </c>
      <c r="AU140" s="156">
        <f t="shared" si="36"/>
        <v>0</v>
      </c>
      <c r="AV140" s="156">
        <f t="shared" si="37"/>
        <v>1984.68</v>
      </c>
      <c r="AW140" s="206"/>
      <c r="AX140" s="190"/>
      <c r="AY140" s="227"/>
      <c r="AZ140" s="227"/>
      <c r="BA140" s="227"/>
      <c r="BB140" s="156">
        <f t="shared" si="38"/>
        <v>1984.68</v>
      </c>
      <c r="BC140" s="207"/>
      <c r="BD140" s="211"/>
      <c r="BE140" s="128" t="str">
        <f t="shared" si="39"/>
        <v>正确</v>
      </c>
    </row>
    <row r="141" s="1" customFormat="1" ht="56" customHeight="1" spans="1:57">
      <c r="A141" s="132">
        <f t="shared" si="31"/>
        <v>137</v>
      </c>
      <c r="B141" s="145" t="s">
        <v>1107</v>
      </c>
      <c r="C141" s="134" t="s">
        <v>703</v>
      </c>
      <c r="D141" s="218">
        <v>45833</v>
      </c>
      <c r="E141" s="145" t="s">
        <v>265</v>
      </c>
      <c r="F141" s="141">
        <f t="shared" si="32"/>
        <v>31</v>
      </c>
      <c r="G141" s="138" t="s">
        <v>79</v>
      </c>
      <c r="H141" s="139"/>
      <c r="I141" s="139"/>
      <c r="J141" s="139">
        <v>20</v>
      </c>
      <c r="K141" s="139"/>
      <c r="L141" s="139"/>
      <c r="M141" s="139"/>
      <c r="N141" s="139"/>
      <c r="O141" s="158"/>
      <c r="P141" s="158"/>
      <c r="Q141" s="158"/>
      <c r="R141" s="158"/>
      <c r="S141" s="174">
        <f t="shared" si="33"/>
        <v>0</v>
      </c>
      <c r="T141" s="179" t="s">
        <v>1108</v>
      </c>
      <c r="U141" s="176">
        <v>1400</v>
      </c>
      <c r="V141" s="177">
        <v>500</v>
      </c>
      <c r="W141" s="177">
        <v>100</v>
      </c>
      <c r="X141" s="177">
        <v>100</v>
      </c>
      <c r="Y141" s="177">
        <v>200</v>
      </c>
      <c r="Z141" s="177">
        <v>100</v>
      </c>
      <c r="AA141" s="177">
        <v>200</v>
      </c>
      <c r="AB141" s="177">
        <v>200</v>
      </c>
      <c r="AC141" s="222">
        <f t="shared" si="34"/>
        <v>0</v>
      </c>
      <c r="AD141" s="223"/>
      <c r="AE141" s="223"/>
      <c r="AF141" s="223"/>
      <c r="AG141" s="223"/>
      <c r="AH141" s="223"/>
      <c r="AI141" s="194"/>
      <c r="AJ141" s="223"/>
      <c r="AK141" s="223"/>
      <c r="AL141" s="223"/>
      <c r="AM141" s="223"/>
      <c r="AN141" s="223"/>
      <c r="AO141" s="223"/>
      <c r="AP141" s="223"/>
      <c r="AQ141" s="223"/>
      <c r="AR141" s="194"/>
      <c r="AS141" s="226"/>
      <c r="AT141" s="226">
        <f t="shared" si="35"/>
        <v>0</v>
      </c>
      <c r="AU141" s="156">
        <f t="shared" si="36"/>
        <v>903.225806451613</v>
      </c>
      <c r="AV141" s="156">
        <f t="shared" si="37"/>
        <v>496.77</v>
      </c>
      <c r="AW141" s="206"/>
      <c r="AX141" s="190"/>
      <c r="AY141" s="227"/>
      <c r="AZ141" s="227"/>
      <c r="BA141" s="227"/>
      <c r="BB141" s="156">
        <f t="shared" si="38"/>
        <v>496.77</v>
      </c>
      <c r="BC141" s="207"/>
      <c r="BD141" s="211"/>
      <c r="BE141" s="128" t="str">
        <f t="shared" si="39"/>
        <v>正确</v>
      </c>
    </row>
    <row r="142" s="1" customFormat="1" ht="67" customHeight="1" spans="1:57">
      <c r="A142" s="132">
        <f t="shared" si="31"/>
        <v>138</v>
      </c>
      <c r="B142" s="134" t="s">
        <v>1109</v>
      </c>
      <c r="C142" s="134" t="s">
        <v>190</v>
      </c>
      <c r="D142" s="218">
        <v>45807</v>
      </c>
      <c r="E142" s="134" t="s">
        <v>78</v>
      </c>
      <c r="F142" s="141">
        <f t="shared" si="32"/>
        <v>31</v>
      </c>
      <c r="G142" s="138" t="s">
        <v>79</v>
      </c>
      <c r="H142" s="139"/>
      <c r="I142" s="139"/>
      <c r="J142" s="139"/>
      <c r="K142" s="139"/>
      <c r="L142" s="139"/>
      <c r="M142" s="139"/>
      <c r="N142" s="139"/>
      <c r="O142" s="158">
        <v>13</v>
      </c>
      <c r="P142" s="158"/>
      <c r="Q142" s="158"/>
      <c r="R142" s="158"/>
      <c r="S142" s="174">
        <f t="shared" si="33"/>
        <v>0</v>
      </c>
      <c r="T142" s="175" t="s">
        <v>1110</v>
      </c>
      <c r="U142" s="176">
        <v>2400</v>
      </c>
      <c r="V142" s="177">
        <v>1200</v>
      </c>
      <c r="W142" s="177">
        <v>300</v>
      </c>
      <c r="X142" s="177">
        <v>300</v>
      </c>
      <c r="Y142" s="177">
        <v>200</v>
      </c>
      <c r="Z142" s="177">
        <v>200</v>
      </c>
      <c r="AA142" s="177">
        <v>100</v>
      </c>
      <c r="AB142" s="177">
        <v>100</v>
      </c>
      <c r="AC142" s="222">
        <f t="shared" si="34"/>
        <v>0</v>
      </c>
      <c r="AD142" s="223"/>
      <c r="AE142" s="223"/>
      <c r="AF142" s="223"/>
      <c r="AG142" s="223"/>
      <c r="AH142" s="223"/>
      <c r="AI142" s="194">
        <f>(80*3+50*7)/31*14</f>
        <v>266.451612903226</v>
      </c>
      <c r="AJ142" s="223"/>
      <c r="AK142" s="223"/>
      <c r="AL142" s="223"/>
      <c r="AM142" s="223"/>
      <c r="AN142" s="223"/>
      <c r="AO142" s="223"/>
      <c r="AP142" s="223"/>
      <c r="AQ142" s="223"/>
      <c r="AR142" s="194">
        <f>U142/31*O142*0.5</f>
        <v>503.225806451613</v>
      </c>
      <c r="AS142" s="226"/>
      <c r="AT142" s="226">
        <f t="shared" si="35"/>
        <v>0</v>
      </c>
      <c r="AU142" s="156">
        <f t="shared" si="36"/>
        <v>0</v>
      </c>
      <c r="AV142" s="156">
        <f t="shared" si="37"/>
        <v>2163.23</v>
      </c>
      <c r="AW142" s="206"/>
      <c r="AX142" s="190"/>
      <c r="AY142" s="227"/>
      <c r="AZ142" s="227"/>
      <c r="BA142" s="227"/>
      <c r="BB142" s="156">
        <f t="shared" si="38"/>
        <v>2163.23</v>
      </c>
      <c r="BC142" s="207"/>
      <c r="BD142" s="211" t="s">
        <v>1111</v>
      </c>
      <c r="BE142" s="128" t="str">
        <f t="shared" si="39"/>
        <v>正确</v>
      </c>
    </row>
    <row r="143" s="1" customFormat="1" ht="45" customHeight="1" spans="1:57">
      <c r="A143" s="132">
        <f t="shared" si="31"/>
        <v>139</v>
      </c>
      <c r="B143" s="134" t="s">
        <v>1112</v>
      </c>
      <c r="C143" s="134" t="s">
        <v>699</v>
      </c>
      <c r="D143" s="218">
        <v>45809</v>
      </c>
      <c r="E143" s="134" t="s">
        <v>78</v>
      </c>
      <c r="F143" s="141">
        <f t="shared" si="32"/>
        <v>31</v>
      </c>
      <c r="G143" s="138" t="s">
        <v>79</v>
      </c>
      <c r="H143" s="139"/>
      <c r="I143" s="139"/>
      <c r="J143" s="139"/>
      <c r="K143" s="139"/>
      <c r="L143" s="139"/>
      <c r="M143" s="139"/>
      <c r="N143" s="139"/>
      <c r="O143" s="158"/>
      <c r="P143" s="158"/>
      <c r="Q143" s="158"/>
      <c r="R143" s="158"/>
      <c r="S143" s="174">
        <f t="shared" si="33"/>
        <v>0</v>
      </c>
      <c r="T143" s="179"/>
      <c r="U143" s="176">
        <v>1600</v>
      </c>
      <c r="V143" s="177">
        <v>1000</v>
      </c>
      <c r="W143" s="177">
        <v>100</v>
      </c>
      <c r="X143" s="177">
        <v>100</v>
      </c>
      <c r="Y143" s="177">
        <v>100</v>
      </c>
      <c r="Z143" s="177">
        <v>100</v>
      </c>
      <c r="AA143" s="177">
        <v>100</v>
      </c>
      <c r="AB143" s="177">
        <v>100</v>
      </c>
      <c r="AC143" s="222">
        <f t="shared" si="34"/>
        <v>0</v>
      </c>
      <c r="AD143" s="223"/>
      <c r="AE143" s="223"/>
      <c r="AF143" s="223"/>
      <c r="AG143" s="223"/>
      <c r="AH143" s="223"/>
      <c r="AI143" s="194"/>
      <c r="AJ143" s="223"/>
      <c r="AK143" s="223"/>
      <c r="AL143" s="223"/>
      <c r="AM143" s="223"/>
      <c r="AN143" s="223"/>
      <c r="AO143" s="223"/>
      <c r="AP143" s="223"/>
      <c r="AQ143" s="223"/>
      <c r="AR143" s="194"/>
      <c r="AS143" s="226"/>
      <c r="AT143" s="226">
        <f t="shared" si="35"/>
        <v>0</v>
      </c>
      <c r="AU143" s="156">
        <f t="shared" si="36"/>
        <v>0</v>
      </c>
      <c r="AV143" s="156">
        <f t="shared" si="37"/>
        <v>1600</v>
      </c>
      <c r="AW143" s="206"/>
      <c r="AX143" s="190"/>
      <c r="AY143" s="227"/>
      <c r="AZ143" s="227"/>
      <c r="BA143" s="227"/>
      <c r="BB143" s="156">
        <f t="shared" si="38"/>
        <v>1600</v>
      </c>
      <c r="BC143" s="207"/>
      <c r="BD143" s="211"/>
      <c r="BE143" s="128" t="str">
        <f t="shared" si="39"/>
        <v>正确</v>
      </c>
    </row>
    <row r="144" s="1" customFormat="1" ht="53" customHeight="1" spans="1:57">
      <c r="A144" s="132">
        <f t="shared" si="31"/>
        <v>140</v>
      </c>
      <c r="B144" s="134" t="s">
        <v>1113</v>
      </c>
      <c r="C144" s="134" t="s">
        <v>190</v>
      </c>
      <c r="D144" s="218">
        <v>45809</v>
      </c>
      <c r="E144" s="134" t="s">
        <v>78</v>
      </c>
      <c r="F144" s="141">
        <f t="shared" si="32"/>
        <v>31</v>
      </c>
      <c r="G144" s="138" t="s">
        <v>79</v>
      </c>
      <c r="H144" s="139"/>
      <c r="I144" s="139"/>
      <c r="J144" s="139"/>
      <c r="K144" s="139"/>
      <c r="L144" s="139"/>
      <c r="M144" s="139"/>
      <c r="N144" s="139"/>
      <c r="O144" s="158"/>
      <c r="P144" s="158"/>
      <c r="Q144" s="158"/>
      <c r="R144" s="158"/>
      <c r="S144" s="174">
        <f t="shared" si="33"/>
        <v>0</v>
      </c>
      <c r="T144" s="175"/>
      <c r="U144" s="176">
        <v>1600</v>
      </c>
      <c r="V144" s="177">
        <v>1000</v>
      </c>
      <c r="W144" s="177">
        <v>100</v>
      </c>
      <c r="X144" s="177">
        <v>100</v>
      </c>
      <c r="Y144" s="177">
        <v>100</v>
      </c>
      <c r="Z144" s="177">
        <v>100</v>
      </c>
      <c r="AA144" s="177">
        <v>100</v>
      </c>
      <c r="AB144" s="177">
        <v>100</v>
      </c>
      <c r="AC144" s="222">
        <f t="shared" si="34"/>
        <v>0</v>
      </c>
      <c r="AD144" s="223"/>
      <c r="AE144" s="223"/>
      <c r="AF144" s="223"/>
      <c r="AG144" s="223"/>
      <c r="AH144" s="223"/>
      <c r="AI144" s="194"/>
      <c r="AJ144" s="223"/>
      <c r="AK144" s="223"/>
      <c r="AL144" s="223"/>
      <c r="AM144" s="223"/>
      <c r="AN144" s="223"/>
      <c r="AO144" s="223"/>
      <c r="AP144" s="223"/>
      <c r="AQ144" s="223"/>
      <c r="AR144" s="194"/>
      <c r="AS144" s="226"/>
      <c r="AT144" s="226">
        <f t="shared" si="35"/>
        <v>0</v>
      </c>
      <c r="AU144" s="156">
        <f t="shared" si="36"/>
        <v>0</v>
      </c>
      <c r="AV144" s="156">
        <f t="shared" si="37"/>
        <v>1600</v>
      </c>
      <c r="AW144" s="206"/>
      <c r="AX144" s="190"/>
      <c r="AY144" s="227"/>
      <c r="AZ144" s="227"/>
      <c r="BA144" s="227"/>
      <c r="BB144" s="156">
        <f t="shared" si="38"/>
        <v>1600</v>
      </c>
      <c r="BC144" s="207"/>
      <c r="BD144" s="194"/>
      <c r="BE144" s="128" t="str">
        <f t="shared" si="39"/>
        <v>正确</v>
      </c>
    </row>
    <row r="145" s="1" customFormat="1" ht="169" customHeight="1" spans="1:59">
      <c r="A145" s="132">
        <f t="shared" si="31"/>
        <v>141</v>
      </c>
      <c r="B145" s="134" t="s">
        <v>1114</v>
      </c>
      <c r="C145" s="134" t="s">
        <v>699</v>
      </c>
      <c r="D145" s="218">
        <v>45806</v>
      </c>
      <c r="E145" s="134" t="s">
        <v>78</v>
      </c>
      <c r="F145" s="141">
        <f t="shared" si="32"/>
        <v>31</v>
      </c>
      <c r="G145" s="138" t="s">
        <v>79</v>
      </c>
      <c r="H145" s="139"/>
      <c r="I145" s="139"/>
      <c r="J145" s="139"/>
      <c r="K145" s="139"/>
      <c r="L145" s="139"/>
      <c r="M145" s="139"/>
      <c r="N145" s="139"/>
      <c r="O145" s="158">
        <v>7</v>
      </c>
      <c r="P145" s="158"/>
      <c r="Q145" s="158"/>
      <c r="R145" s="158"/>
      <c r="S145" s="174">
        <f t="shared" si="33"/>
        <v>0</v>
      </c>
      <c r="T145" s="175" t="s">
        <v>1115</v>
      </c>
      <c r="U145" s="239">
        <v>2300</v>
      </c>
      <c r="V145" s="177">
        <v>1500</v>
      </c>
      <c r="W145" s="177">
        <v>300</v>
      </c>
      <c r="X145" s="177">
        <v>100</v>
      </c>
      <c r="Y145" s="177">
        <v>100</v>
      </c>
      <c r="Z145" s="177">
        <v>100</v>
      </c>
      <c r="AA145" s="177">
        <v>100</v>
      </c>
      <c r="AB145" s="177">
        <v>100</v>
      </c>
      <c r="AC145" s="222">
        <f t="shared" si="34"/>
        <v>0</v>
      </c>
      <c r="AD145" s="223"/>
      <c r="AE145" s="223"/>
      <c r="AF145" s="223"/>
      <c r="AG145" s="223"/>
      <c r="AH145" s="223"/>
      <c r="AI145" s="194">
        <f>700+15*31+1600/31/2*31-15*8-1600/31/2*8+15*23+1600/31/2*23</f>
        <v>2577.09677419355</v>
      </c>
      <c r="AJ145" s="223"/>
      <c r="AK145" s="223"/>
      <c r="AL145" s="223"/>
      <c r="AM145" s="223"/>
      <c r="AN145" s="223"/>
      <c r="AO145" s="223"/>
      <c r="AP145" s="223"/>
      <c r="AQ145" s="223"/>
      <c r="AR145" s="194">
        <f>U145/31*O145*0.5</f>
        <v>259.677419354839</v>
      </c>
      <c r="AS145" s="226"/>
      <c r="AT145" s="226">
        <f t="shared" si="35"/>
        <v>0</v>
      </c>
      <c r="AU145" s="156">
        <f t="shared" si="36"/>
        <v>0</v>
      </c>
      <c r="AV145" s="156">
        <f t="shared" si="37"/>
        <v>4617.42</v>
      </c>
      <c r="AW145" s="206"/>
      <c r="AX145" s="190"/>
      <c r="AY145" s="227"/>
      <c r="AZ145" s="227"/>
      <c r="BA145" s="227"/>
      <c r="BB145" s="156">
        <f t="shared" si="38"/>
        <v>4617.42</v>
      </c>
      <c r="BC145" s="207"/>
      <c r="BD145" s="209" t="s">
        <v>1116</v>
      </c>
      <c r="BE145" s="128" t="str">
        <f t="shared" si="39"/>
        <v>正确</v>
      </c>
      <c r="BF145" s="246"/>
      <c r="BG145" s="246"/>
    </row>
    <row r="146" s="1" customFormat="1" ht="45" customHeight="1" spans="1:57">
      <c r="A146" s="132">
        <f t="shared" si="31"/>
        <v>142</v>
      </c>
      <c r="B146" s="231" t="s">
        <v>1117</v>
      </c>
      <c r="C146" s="134" t="s">
        <v>190</v>
      </c>
      <c r="D146" s="218">
        <v>45884</v>
      </c>
      <c r="E146" s="231" t="s">
        <v>116</v>
      </c>
      <c r="F146" s="141">
        <f t="shared" si="32"/>
        <v>17</v>
      </c>
      <c r="G146" s="138" t="s">
        <v>79</v>
      </c>
      <c r="H146" s="139"/>
      <c r="I146" s="139"/>
      <c r="J146" s="139"/>
      <c r="K146" s="139"/>
      <c r="L146" s="139"/>
      <c r="M146" s="139"/>
      <c r="N146" s="139"/>
      <c r="O146" s="158"/>
      <c r="P146" s="158"/>
      <c r="Q146" s="158"/>
      <c r="R146" s="158"/>
      <c r="S146" s="174">
        <f t="shared" si="33"/>
        <v>0</v>
      </c>
      <c r="T146" s="179"/>
      <c r="U146" s="176">
        <v>2300</v>
      </c>
      <c r="V146" s="177">
        <f>SUM(U146/31*F146)</f>
        <v>1261.29032258065</v>
      </c>
      <c r="W146" s="177"/>
      <c r="X146" s="177"/>
      <c r="Y146" s="177"/>
      <c r="Z146" s="177"/>
      <c r="AA146" s="177"/>
      <c r="AB146" s="177"/>
      <c r="AC146" s="222">
        <f t="shared" si="34"/>
        <v>0</v>
      </c>
      <c r="AD146" s="223"/>
      <c r="AE146" s="223"/>
      <c r="AF146" s="223"/>
      <c r="AG146" s="223"/>
      <c r="AH146" s="223"/>
      <c r="AI146" s="194">
        <v>109.67</v>
      </c>
      <c r="AJ146" s="223"/>
      <c r="AK146" s="223"/>
      <c r="AL146" s="223"/>
      <c r="AM146" s="223"/>
      <c r="AN146" s="223"/>
      <c r="AO146" s="223"/>
      <c r="AP146" s="223"/>
      <c r="AQ146" s="223"/>
      <c r="AR146" s="194"/>
      <c r="AS146" s="226"/>
      <c r="AT146" s="226">
        <f t="shared" si="35"/>
        <v>0</v>
      </c>
      <c r="AU146" s="156">
        <f t="shared" si="36"/>
        <v>0</v>
      </c>
      <c r="AV146" s="156">
        <f t="shared" si="37"/>
        <v>1370.96</v>
      </c>
      <c r="AW146" s="206"/>
      <c r="AX146" s="190"/>
      <c r="AY146" s="227"/>
      <c r="AZ146" s="227"/>
      <c r="BA146" s="227"/>
      <c r="BB146" s="156">
        <f t="shared" si="38"/>
        <v>1370.96</v>
      </c>
      <c r="BC146" s="207"/>
      <c r="BD146" s="194" t="s">
        <v>1118</v>
      </c>
      <c r="BE146" s="128" t="str">
        <f t="shared" si="39"/>
        <v>错误</v>
      </c>
    </row>
    <row r="147" s="1" customFormat="1" ht="35" customHeight="1" spans="1:57">
      <c r="A147" s="132">
        <f t="shared" si="31"/>
        <v>143</v>
      </c>
      <c r="B147" s="231" t="s">
        <v>1119</v>
      </c>
      <c r="C147" s="134" t="s">
        <v>190</v>
      </c>
      <c r="D147" s="218">
        <v>45888</v>
      </c>
      <c r="E147" s="231" t="s">
        <v>116</v>
      </c>
      <c r="F147" s="141">
        <f t="shared" si="32"/>
        <v>13</v>
      </c>
      <c r="G147" s="138" t="s">
        <v>79</v>
      </c>
      <c r="H147" s="139"/>
      <c r="I147" s="139"/>
      <c r="J147" s="139"/>
      <c r="K147" s="139"/>
      <c r="L147" s="139"/>
      <c r="M147" s="139"/>
      <c r="N147" s="139"/>
      <c r="O147" s="158"/>
      <c r="P147" s="158"/>
      <c r="Q147" s="158"/>
      <c r="R147" s="158"/>
      <c r="S147" s="174">
        <f t="shared" si="33"/>
        <v>0</v>
      </c>
      <c r="T147" s="175"/>
      <c r="U147" s="176">
        <v>2300</v>
      </c>
      <c r="V147" s="177">
        <f t="shared" ref="V147:V154" si="41">U147/31*F147</f>
        <v>964.516129032258</v>
      </c>
      <c r="W147" s="177"/>
      <c r="X147" s="177"/>
      <c r="Y147" s="177"/>
      <c r="Z147" s="177"/>
      <c r="AA147" s="177"/>
      <c r="AB147" s="177"/>
      <c r="AC147" s="222">
        <f t="shared" si="34"/>
        <v>0</v>
      </c>
      <c r="AD147" s="223"/>
      <c r="AE147" s="223"/>
      <c r="AF147" s="223"/>
      <c r="AG147" s="223"/>
      <c r="AH147" s="223"/>
      <c r="AI147" s="194">
        <v>62.9</v>
      </c>
      <c r="AJ147" s="223"/>
      <c r="AK147" s="223"/>
      <c r="AL147" s="223"/>
      <c r="AM147" s="223"/>
      <c r="AN147" s="223"/>
      <c r="AO147" s="223"/>
      <c r="AP147" s="223"/>
      <c r="AQ147" s="223"/>
      <c r="AR147" s="194"/>
      <c r="AS147" s="226"/>
      <c r="AT147" s="226">
        <f t="shared" si="35"/>
        <v>0</v>
      </c>
      <c r="AU147" s="156">
        <f t="shared" si="36"/>
        <v>0</v>
      </c>
      <c r="AV147" s="156">
        <f t="shared" si="37"/>
        <v>1027.42</v>
      </c>
      <c r="AW147" s="206"/>
      <c r="AX147" s="190"/>
      <c r="AY147" s="227"/>
      <c r="AZ147" s="227"/>
      <c r="BA147" s="227"/>
      <c r="BB147" s="156">
        <f t="shared" si="38"/>
        <v>1027.42</v>
      </c>
      <c r="BC147" s="207"/>
      <c r="BD147" s="194" t="s">
        <v>1120</v>
      </c>
      <c r="BE147" s="128" t="str">
        <f t="shared" si="39"/>
        <v>错误</v>
      </c>
    </row>
    <row r="148" s="1" customFormat="1" ht="52" customHeight="1" spans="1:57">
      <c r="A148" s="132">
        <f t="shared" si="31"/>
        <v>144</v>
      </c>
      <c r="B148" s="232" t="s">
        <v>1121</v>
      </c>
      <c r="C148" s="134" t="s">
        <v>703</v>
      </c>
      <c r="D148" s="218">
        <v>45872</v>
      </c>
      <c r="E148" s="231" t="s">
        <v>116</v>
      </c>
      <c r="F148" s="141">
        <f t="shared" si="32"/>
        <v>29</v>
      </c>
      <c r="G148" s="138" t="s">
        <v>79</v>
      </c>
      <c r="H148" s="139"/>
      <c r="I148" s="139"/>
      <c r="J148" s="139"/>
      <c r="K148" s="139"/>
      <c r="L148" s="139"/>
      <c r="M148" s="139"/>
      <c r="N148" s="139"/>
      <c r="O148" s="158"/>
      <c r="P148" s="158"/>
      <c r="Q148" s="158"/>
      <c r="R148" s="158"/>
      <c r="S148" s="174">
        <f t="shared" si="33"/>
        <v>0</v>
      </c>
      <c r="T148" s="175" t="s">
        <v>1122</v>
      </c>
      <c r="U148" s="176">
        <v>1400</v>
      </c>
      <c r="V148" s="177">
        <f t="shared" si="41"/>
        <v>1309.67741935484</v>
      </c>
      <c r="W148" s="177"/>
      <c r="X148" s="177"/>
      <c r="Y148" s="177"/>
      <c r="Z148" s="177"/>
      <c r="AA148" s="177"/>
      <c r="AB148" s="177"/>
      <c r="AC148" s="222">
        <f t="shared" si="34"/>
        <v>0</v>
      </c>
      <c r="AD148" s="223"/>
      <c r="AE148" s="223"/>
      <c r="AF148" s="223"/>
      <c r="AG148" s="223"/>
      <c r="AH148" s="223"/>
      <c r="AI148" s="194">
        <v>103.22</v>
      </c>
      <c r="AJ148" s="223"/>
      <c r="AK148" s="223"/>
      <c r="AL148" s="223"/>
      <c r="AM148" s="223"/>
      <c r="AN148" s="223"/>
      <c r="AO148" s="223"/>
      <c r="AP148" s="223"/>
      <c r="AQ148" s="223"/>
      <c r="AR148" s="194"/>
      <c r="AS148" s="226"/>
      <c r="AT148" s="226">
        <f t="shared" si="35"/>
        <v>0</v>
      </c>
      <c r="AU148" s="156">
        <f t="shared" si="36"/>
        <v>0</v>
      </c>
      <c r="AV148" s="156">
        <f t="shared" si="37"/>
        <v>1412.9</v>
      </c>
      <c r="AW148" s="206"/>
      <c r="AX148" s="190"/>
      <c r="AY148" s="227"/>
      <c r="AZ148" s="227"/>
      <c r="BA148" s="227"/>
      <c r="BB148" s="156">
        <f t="shared" si="38"/>
        <v>1412.9</v>
      </c>
      <c r="BC148" s="207"/>
      <c r="BD148" s="194" t="s">
        <v>1123</v>
      </c>
      <c r="BE148" s="128" t="str">
        <f t="shared" si="39"/>
        <v>错误</v>
      </c>
    </row>
    <row r="149" s="1" customFormat="1" ht="38" customHeight="1" spans="1:57">
      <c r="A149" s="132">
        <f t="shared" si="31"/>
        <v>145</v>
      </c>
      <c r="B149" s="232" t="s">
        <v>1124</v>
      </c>
      <c r="C149" s="134" t="s">
        <v>703</v>
      </c>
      <c r="D149" s="218">
        <v>45892</v>
      </c>
      <c r="E149" s="231" t="s">
        <v>116</v>
      </c>
      <c r="F149" s="141">
        <f t="shared" si="32"/>
        <v>9</v>
      </c>
      <c r="G149" s="138" t="s">
        <v>79</v>
      </c>
      <c r="H149" s="139"/>
      <c r="I149" s="139"/>
      <c r="J149" s="139"/>
      <c r="K149" s="139"/>
      <c r="L149" s="139"/>
      <c r="M149" s="139"/>
      <c r="N149" s="139"/>
      <c r="O149" s="158"/>
      <c r="P149" s="158"/>
      <c r="Q149" s="158"/>
      <c r="R149" s="158"/>
      <c r="S149" s="174">
        <f t="shared" si="33"/>
        <v>0</v>
      </c>
      <c r="T149" s="175" t="s">
        <v>1125</v>
      </c>
      <c r="U149" s="176">
        <v>1900</v>
      </c>
      <c r="V149" s="177">
        <f t="shared" si="41"/>
        <v>551.612903225806</v>
      </c>
      <c r="W149" s="177"/>
      <c r="X149" s="177"/>
      <c r="Y149" s="177"/>
      <c r="Z149" s="177"/>
      <c r="AA149" s="177"/>
      <c r="AB149" s="177"/>
      <c r="AC149" s="222">
        <f t="shared" si="34"/>
        <v>0</v>
      </c>
      <c r="AD149" s="223"/>
      <c r="AE149" s="223"/>
      <c r="AF149" s="223"/>
      <c r="AG149" s="223"/>
      <c r="AH149" s="223"/>
      <c r="AI149" s="194"/>
      <c r="AJ149" s="223"/>
      <c r="AK149" s="223"/>
      <c r="AL149" s="223"/>
      <c r="AM149" s="223"/>
      <c r="AN149" s="223"/>
      <c r="AO149" s="223"/>
      <c r="AP149" s="223"/>
      <c r="AQ149" s="223"/>
      <c r="AR149" s="194"/>
      <c r="AS149" s="226"/>
      <c r="AT149" s="226">
        <f t="shared" si="35"/>
        <v>0</v>
      </c>
      <c r="AU149" s="156">
        <f t="shared" si="36"/>
        <v>0</v>
      </c>
      <c r="AV149" s="156">
        <f t="shared" si="37"/>
        <v>551.61</v>
      </c>
      <c r="AW149" s="206"/>
      <c r="AX149" s="190"/>
      <c r="AY149" s="227"/>
      <c r="AZ149" s="227"/>
      <c r="BA149" s="227"/>
      <c r="BB149" s="156">
        <f t="shared" si="38"/>
        <v>551.61</v>
      </c>
      <c r="BC149" s="207"/>
      <c r="BD149" s="194"/>
      <c r="BE149" s="128" t="str">
        <f t="shared" si="39"/>
        <v>错误</v>
      </c>
    </row>
    <row r="150" s="1" customFormat="1" ht="33" customHeight="1" spans="1:57">
      <c r="A150" s="132">
        <f t="shared" si="31"/>
        <v>146</v>
      </c>
      <c r="B150" s="232" t="s">
        <v>784</v>
      </c>
      <c r="C150" s="134" t="s">
        <v>190</v>
      </c>
      <c r="D150" s="218">
        <v>45894</v>
      </c>
      <c r="E150" s="231" t="s">
        <v>116</v>
      </c>
      <c r="F150" s="141">
        <f t="shared" si="32"/>
        <v>7</v>
      </c>
      <c r="G150" s="138" t="s">
        <v>79</v>
      </c>
      <c r="H150" s="139"/>
      <c r="I150" s="139"/>
      <c r="J150" s="139"/>
      <c r="K150" s="139"/>
      <c r="L150" s="139"/>
      <c r="M150" s="139"/>
      <c r="N150" s="139"/>
      <c r="O150" s="158"/>
      <c r="P150" s="158"/>
      <c r="Q150" s="158"/>
      <c r="R150" s="158"/>
      <c r="S150" s="174">
        <f t="shared" si="33"/>
        <v>0</v>
      </c>
      <c r="T150" s="175" t="s">
        <v>779</v>
      </c>
      <c r="U150" s="176">
        <v>2300</v>
      </c>
      <c r="V150" s="177">
        <f t="shared" si="41"/>
        <v>519.354838709677</v>
      </c>
      <c r="W150" s="177"/>
      <c r="X150" s="177"/>
      <c r="Y150" s="177"/>
      <c r="Z150" s="177"/>
      <c r="AA150" s="177"/>
      <c r="AB150" s="177"/>
      <c r="AC150" s="222">
        <f t="shared" si="34"/>
        <v>0</v>
      </c>
      <c r="AD150" s="223"/>
      <c r="AE150" s="223"/>
      <c r="AF150" s="223"/>
      <c r="AG150" s="223"/>
      <c r="AH150" s="223"/>
      <c r="AI150" s="194"/>
      <c r="AJ150" s="223"/>
      <c r="AK150" s="223"/>
      <c r="AL150" s="223"/>
      <c r="AM150" s="223"/>
      <c r="AN150" s="223"/>
      <c r="AO150" s="223"/>
      <c r="AP150" s="223"/>
      <c r="AQ150" s="223"/>
      <c r="AR150" s="194"/>
      <c r="AS150" s="226"/>
      <c r="AT150" s="226">
        <f t="shared" si="35"/>
        <v>0</v>
      </c>
      <c r="AU150" s="156">
        <f t="shared" si="36"/>
        <v>0</v>
      </c>
      <c r="AV150" s="156">
        <f t="shared" si="37"/>
        <v>519.35</v>
      </c>
      <c r="AW150" s="206"/>
      <c r="AX150" s="190"/>
      <c r="AY150" s="227"/>
      <c r="AZ150" s="227"/>
      <c r="BA150" s="227"/>
      <c r="BB150" s="156">
        <f t="shared" si="38"/>
        <v>519.35</v>
      </c>
      <c r="BC150" s="207"/>
      <c r="BD150" s="244"/>
      <c r="BE150" s="128" t="str">
        <f t="shared" si="39"/>
        <v>错误</v>
      </c>
    </row>
    <row r="151" s="1" customFormat="1" ht="40" customHeight="1" spans="1:57">
      <c r="A151" s="132">
        <f t="shared" si="31"/>
        <v>147</v>
      </c>
      <c r="B151" s="232" t="s">
        <v>1126</v>
      </c>
      <c r="C151" s="134" t="s">
        <v>190</v>
      </c>
      <c r="D151" s="218">
        <v>45892</v>
      </c>
      <c r="E151" s="231" t="s">
        <v>116</v>
      </c>
      <c r="F151" s="141">
        <f t="shared" si="32"/>
        <v>9</v>
      </c>
      <c r="G151" s="138" t="s">
        <v>79</v>
      </c>
      <c r="H151" s="139"/>
      <c r="I151" s="139"/>
      <c r="J151" s="139"/>
      <c r="K151" s="139"/>
      <c r="L151" s="139"/>
      <c r="M151" s="139"/>
      <c r="N151" s="139"/>
      <c r="O151" s="158"/>
      <c r="P151" s="158"/>
      <c r="Q151" s="158"/>
      <c r="R151" s="158"/>
      <c r="S151" s="174">
        <f t="shared" si="33"/>
        <v>0</v>
      </c>
      <c r="T151" s="175" t="s">
        <v>777</v>
      </c>
      <c r="U151" s="176">
        <v>2300</v>
      </c>
      <c r="V151" s="177">
        <f t="shared" si="41"/>
        <v>667.741935483871</v>
      </c>
      <c r="W151" s="177"/>
      <c r="X151" s="177"/>
      <c r="Y151" s="177"/>
      <c r="Z151" s="177"/>
      <c r="AA151" s="177"/>
      <c r="AB151" s="177"/>
      <c r="AC151" s="222">
        <f t="shared" si="34"/>
        <v>0</v>
      </c>
      <c r="AD151" s="223"/>
      <c r="AE151" s="223"/>
      <c r="AF151" s="223"/>
      <c r="AG151" s="223"/>
      <c r="AH151" s="223"/>
      <c r="AI151" s="194"/>
      <c r="AJ151" s="223"/>
      <c r="AK151" s="223"/>
      <c r="AL151" s="223"/>
      <c r="AM151" s="223"/>
      <c r="AN151" s="223"/>
      <c r="AO151" s="223"/>
      <c r="AP151" s="223"/>
      <c r="AQ151" s="223"/>
      <c r="AR151" s="194"/>
      <c r="AS151" s="226"/>
      <c r="AT151" s="226">
        <f t="shared" si="35"/>
        <v>0</v>
      </c>
      <c r="AU151" s="156">
        <f t="shared" si="36"/>
        <v>0</v>
      </c>
      <c r="AV151" s="156">
        <f t="shared" si="37"/>
        <v>667.74</v>
      </c>
      <c r="AW151" s="206"/>
      <c r="AX151" s="190"/>
      <c r="AY151" s="227"/>
      <c r="AZ151" s="227"/>
      <c r="BA151" s="227"/>
      <c r="BB151" s="156">
        <f t="shared" si="38"/>
        <v>667.74</v>
      </c>
      <c r="BC151" s="207"/>
      <c r="BD151" s="244"/>
      <c r="BE151" s="128" t="str">
        <f t="shared" si="39"/>
        <v>错误</v>
      </c>
    </row>
    <row r="152" s="1" customFormat="1" ht="33" customHeight="1" spans="1:57">
      <c r="A152" s="233">
        <f t="shared" si="31"/>
        <v>148</v>
      </c>
      <c r="B152" s="232" t="s">
        <v>1127</v>
      </c>
      <c r="C152" s="134" t="s">
        <v>699</v>
      </c>
      <c r="D152" s="234">
        <v>45889</v>
      </c>
      <c r="E152" s="231" t="s">
        <v>116</v>
      </c>
      <c r="F152" s="141">
        <f t="shared" si="32"/>
        <v>12</v>
      </c>
      <c r="G152" s="138" t="s">
        <v>79</v>
      </c>
      <c r="H152" s="139"/>
      <c r="I152" s="139"/>
      <c r="J152" s="139"/>
      <c r="K152" s="139"/>
      <c r="L152" s="139"/>
      <c r="M152" s="139"/>
      <c r="N152" s="139"/>
      <c r="O152" s="194"/>
      <c r="P152" s="158"/>
      <c r="Q152" s="158"/>
      <c r="R152" s="158"/>
      <c r="S152" s="174">
        <f t="shared" si="33"/>
        <v>0</v>
      </c>
      <c r="T152" s="240" t="s">
        <v>1128</v>
      </c>
      <c r="U152" s="241" t="s">
        <v>803</v>
      </c>
      <c r="V152" s="242">
        <f t="shared" si="41"/>
        <v>619.354838709677</v>
      </c>
      <c r="W152" s="194"/>
      <c r="X152" s="194"/>
      <c r="Y152" s="194"/>
      <c r="Z152" s="194"/>
      <c r="AA152" s="194"/>
      <c r="AB152" s="207"/>
      <c r="AC152" s="222">
        <f t="shared" si="34"/>
        <v>0</v>
      </c>
      <c r="AD152" s="223"/>
      <c r="AE152" s="223"/>
      <c r="AF152" s="223"/>
      <c r="AG152" s="223"/>
      <c r="AH152" s="223"/>
      <c r="AI152" s="194"/>
      <c r="AJ152" s="223"/>
      <c r="AK152" s="223"/>
      <c r="AL152" s="223"/>
      <c r="AM152" s="223"/>
      <c r="AN152" s="223"/>
      <c r="AO152" s="223"/>
      <c r="AP152" s="223"/>
      <c r="AQ152" s="223"/>
      <c r="AR152" s="207"/>
      <c r="AS152" s="226"/>
      <c r="AT152" s="226">
        <f t="shared" si="35"/>
        <v>0</v>
      </c>
      <c r="AU152" s="156">
        <f t="shared" si="36"/>
        <v>0</v>
      </c>
      <c r="AV152" s="156">
        <f t="shared" si="37"/>
        <v>619.35</v>
      </c>
      <c r="AW152" s="206"/>
      <c r="AX152" s="190"/>
      <c r="AY152" s="227"/>
      <c r="AZ152" s="227"/>
      <c r="BA152" s="227"/>
      <c r="BB152" s="156">
        <f t="shared" si="38"/>
        <v>619.35</v>
      </c>
      <c r="BC152" s="207"/>
      <c r="BD152" s="194"/>
      <c r="BE152" s="128" t="str">
        <f t="shared" si="39"/>
        <v>错误</v>
      </c>
    </row>
    <row r="153" s="1" customFormat="1" ht="33" customHeight="1" spans="1:57">
      <c r="A153" s="233">
        <f t="shared" si="31"/>
        <v>149</v>
      </c>
      <c r="B153" s="231" t="s">
        <v>1129</v>
      </c>
      <c r="C153" s="134" t="s">
        <v>190</v>
      </c>
      <c r="D153" s="218">
        <v>45882</v>
      </c>
      <c r="E153" s="231" t="s">
        <v>116</v>
      </c>
      <c r="F153" s="141">
        <f t="shared" si="32"/>
        <v>19</v>
      </c>
      <c r="G153" s="138" t="s">
        <v>79</v>
      </c>
      <c r="H153" s="139"/>
      <c r="I153" s="139"/>
      <c r="J153" s="139"/>
      <c r="K153" s="139"/>
      <c r="L153" s="139"/>
      <c r="M153" s="139"/>
      <c r="N153" s="139"/>
      <c r="O153" s="194"/>
      <c r="P153" s="158"/>
      <c r="Q153" s="158"/>
      <c r="R153" s="158"/>
      <c r="S153" s="174">
        <f t="shared" si="33"/>
        <v>0</v>
      </c>
      <c r="T153" s="240" t="s">
        <v>1130</v>
      </c>
      <c r="U153" s="241" t="s">
        <v>769</v>
      </c>
      <c r="V153" s="242">
        <f t="shared" si="41"/>
        <v>1409.67741935484</v>
      </c>
      <c r="W153" s="194"/>
      <c r="X153" s="194"/>
      <c r="Y153" s="194"/>
      <c r="Z153" s="194"/>
      <c r="AA153" s="194"/>
      <c r="AB153" s="207"/>
      <c r="AC153" s="222">
        <f t="shared" si="34"/>
        <v>0</v>
      </c>
      <c r="AD153" s="223"/>
      <c r="AE153" s="223"/>
      <c r="AF153" s="223"/>
      <c r="AG153" s="223"/>
      <c r="AH153" s="223"/>
      <c r="AI153" s="194"/>
      <c r="AJ153" s="223"/>
      <c r="AK153" s="223"/>
      <c r="AL153" s="223"/>
      <c r="AM153" s="223"/>
      <c r="AN153" s="223"/>
      <c r="AO153" s="223"/>
      <c r="AP153" s="223"/>
      <c r="AQ153" s="223"/>
      <c r="AR153" s="207"/>
      <c r="AS153" s="226"/>
      <c r="AT153" s="226">
        <f t="shared" si="35"/>
        <v>0</v>
      </c>
      <c r="AU153" s="156">
        <f t="shared" si="36"/>
        <v>0</v>
      </c>
      <c r="AV153" s="156">
        <f t="shared" si="37"/>
        <v>1409.68</v>
      </c>
      <c r="AW153" s="206"/>
      <c r="AX153" s="190"/>
      <c r="AY153" s="227"/>
      <c r="AZ153" s="227"/>
      <c r="BA153" s="227"/>
      <c r="BB153" s="156">
        <f t="shared" si="38"/>
        <v>1409.68</v>
      </c>
      <c r="BC153" s="207"/>
      <c r="BD153" s="211"/>
      <c r="BE153" s="128" t="str">
        <f t="shared" si="39"/>
        <v>错误</v>
      </c>
    </row>
    <row r="154" s="1" customFormat="1" ht="59" customHeight="1" spans="1:57">
      <c r="A154" s="233">
        <f t="shared" si="31"/>
        <v>150</v>
      </c>
      <c r="B154" s="235" t="s">
        <v>1131</v>
      </c>
      <c r="C154" s="134" t="s">
        <v>190</v>
      </c>
      <c r="D154" s="218">
        <v>45897</v>
      </c>
      <c r="E154" s="235" t="s">
        <v>265</v>
      </c>
      <c r="F154" s="141">
        <f t="shared" si="32"/>
        <v>4</v>
      </c>
      <c r="G154" s="138" t="s">
        <v>79</v>
      </c>
      <c r="H154" s="139"/>
      <c r="I154" s="139"/>
      <c r="J154" s="139"/>
      <c r="K154" s="139"/>
      <c r="L154" s="139"/>
      <c r="M154" s="139"/>
      <c r="N154" s="139"/>
      <c r="O154" s="194"/>
      <c r="P154" s="158"/>
      <c r="Q154" s="158"/>
      <c r="R154" s="158"/>
      <c r="S154" s="174">
        <f t="shared" si="33"/>
        <v>0</v>
      </c>
      <c r="T154" s="179" t="s">
        <v>1132</v>
      </c>
      <c r="U154" s="241" t="s">
        <v>800</v>
      </c>
      <c r="V154" s="242">
        <f t="shared" si="41"/>
        <v>309.677419354839</v>
      </c>
      <c r="W154" s="194"/>
      <c r="X154" s="194"/>
      <c r="Y154" s="194"/>
      <c r="Z154" s="194"/>
      <c r="AA154" s="194"/>
      <c r="AB154" s="207"/>
      <c r="AC154" s="222">
        <f t="shared" si="34"/>
        <v>0</v>
      </c>
      <c r="AD154" s="223"/>
      <c r="AE154" s="223"/>
      <c r="AF154" s="223"/>
      <c r="AG154" s="223"/>
      <c r="AH154" s="223"/>
      <c r="AI154" s="194">
        <f>2400/30*1</f>
        <v>80</v>
      </c>
      <c r="AJ154" s="223"/>
      <c r="AK154" s="223"/>
      <c r="AL154" s="223"/>
      <c r="AM154" s="223"/>
      <c r="AN154" s="223"/>
      <c r="AO154" s="223"/>
      <c r="AP154" s="223"/>
      <c r="AQ154" s="223"/>
      <c r="AR154" s="207"/>
      <c r="AS154" s="226"/>
      <c r="AT154" s="226">
        <f t="shared" si="35"/>
        <v>0</v>
      </c>
      <c r="AU154" s="156">
        <f t="shared" si="36"/>
        <v>0</v>
      </c>
      <c r="AV154" s="156">
        <f t="shared" si="37"/>
        <v>389.68</v>
      </c>
      <c r="AW154" s="206"/>
      <c r="AX154" s="190"/>
      <c r="AY154" s="227"/>
      <c r="AZ154" s="227"/>
      <c r="BA154" s="227"/>
      <c r="BB154" s="156">
        <f t="shared" si="38"/>
        <v>389.68</v>
      </c>
      <c r="BC154" s="207"/>
      <c r="BD154" s="209" t="s">
        <v>1133</v>
      </c>
      <c r="BE154" s="128" t="str">
        <f t="shared" si="39"/>
        <v>错误</v>
      </c>
    </row>
    <row r="155" s="1" customFormat="1" ht="33" customHeight="1" spans="1:57">
      <c r="A155" s="233">
        <f t="shared" si="31"/>
        <v>151</v>
      </c>
      <c r="B155" s="231" t="s">
        <v>1134</v>
      </c>
      <c r="C155" s="134" t="s">
        <v>699</v>
      </c>
      <c r="D155" s="218">
        <v>45889</v>
      </c>
      <c r="E155" s="231" t="s">
        <v>116</v>
      </c>
      <c r="F155" s="141">
        <f t="shared" si="32"/>
        <v>12</v>
      </c>
      <c r="G155" s="138" t="s">
        <v>79</v>
      </c>
      <c r="H155" s="139"/>
      <c r="I155" s="139"/>
      <c r="J155" s="139"/>
      <c r="K155" s="139"/>
      <c r="L155" s="139"/>
      <c r="M155" s="139"/>
      <c r="N155" s="139"/>
      <c r="O155" s="194"/>
      <c r="P155" s="158"/>
      <c r="Q155" s="158"/>
      <c r="R155" s="158"/>
      <c r="S155" s="174">
        <f t="shared" si="33"/>
        <v>0</v>
      </c>
      <c r="T155" s="240" t="s">
        <v>1128</v>
      </c>
      <c r="U155" s="241" t="s">
        <v>803</v>
      </c>
      <c r="V155" s="242">
        <f t="shared" ref="V155:V158" si="42">U155/31*F155</f>
        <v>619.354838709677</v>
      </c>
      <c r="W155" s="194"/>
      <c r="X155" s="194"/>
      <c r="Y155" s="194"/>
      <c r="Z155" s="194"/>
      <c r="AA155" s="194"/>
      <c r="AB155" s="207"/>
      <c r="AC155" s="222">
        <f t="shared" si="34"/>
        <v>0</v>
      </c>
      <c r="AD155" s="223"/>
      <c r="AE155" s="223"/>
      <c r="AF155" s="223"/>
      <c r="AG155" s="223"/>
      <c r="AH155" s="223"/>
      <c r="AI155" s="194"/>
      <c r="AJ155" s="223"/>
      <c r="AK155" s="223"/>
      <c r="AL155" s="223"/>
      <c r="AM155" s="223"/>
      <c r="AN155" s="223"/>
      <c r="AO155" s="223"/>
      <c r="AP155" s="223"/>
      <c r="AQ155" s="223"/>
      <c r="AR155" s="207"/>
      <c r="AS155" s="226"/>
      <c r="AT155" s="226">
        <f t="shared" si="35"/>
        <v>0</v>
      </c>
      <c r="AU155" s="156">
        <f t="shared" si="36"/>
        <v>0</v>
      </c>
      <c r="AV155" s="156">
        <f t="shared" si="37"/>
        <v>619.35</v>
      </c>
      <c r="AW155" s="206"/>
      <c r="AX155" s="190"/>
      <c r="AY155" s="227"/>
      <c r="AZ155" s="227"/>
      <c r="BA155" s="227"/>
      <c r="BB155" s="156">
        <f t="shared" si="38"/>
        <v>619.35</v>
      </c>
      <c r="BC155" s="207"/>
      <c r="BD155" s="245"/>
      <c r="BE155" s="128" t="str">
        <f t="shared" si="39"/>
        <v>错误</v>
      </c>
    </row>
    <row r="156" s="1" customFormat="1" ht="33" customHeight="1" spans="1:57">
      <c r="A156" s="233">
        <f t="shared" si="31"/>
        <v>152</v>
      </c>
      <c r="B156" s="231" t="s">
        <v>1135</v>
      </c>
      <c r="C156" s="134" t="s">
        <v>699</v>
      </c>
      <c r="D156" s="218">
        <v>45886</v>
      </c>
      <c r="E156" s="231" t="s">
        <v>116</v>
      </c>
      <c r="F156" s="141">
        <f t="shared" si="32"/>
        <v>15</v>
      </c>
      <c r="G156" s="138" t="s">
        <v>79</v>
      </c>
      <c r="H156" s="139"/>
      <c r="I156" s="139"/>
      <c r="J156" s="139"/>
      <c r="K156" s="139"/>
      <c r="L156" s="139"/>
      <c r="M156" s="139"/>
      <c r="N156" s="139"/>
      <c r="O156" s="194"/>
      <c r="P156" s="158"/>
      <c r="Q156" s="158"/>
      <c r="R156" s="158"/>
      <c r="S156" s="174">
        <f t="shared" si="33"/>
        <v>0</v>
      </c>
      <c r="T156" s="240" t="s">
        <v>775</v>
      </c>
      <c r="U156" s="241" t="s">
        <v>803</v>
      </c>
      <c r="V156" s="242">
        <f t="shared" si="42"/>
        <v>774.193548387097</v>
      </c>
      <c r="W156" s="194"/>
      <c r="X156" s="194"/>
      <c r="Y156" s="194"/>
      <c r="Z156" s="194"/>
      <c r="AA156" s="194"/>
      <c r="AB156" s="207"/>
      <c r="AC156" s="222">
        <f t="shared" si="34"/>
        <v>0</v>
      </c>
      <c r="AD156" s="223"/>
      <c r="AE156" s="223"/>
      <c r="AF156" s="223"/>
      <c r="AG156" s="223"/>
      <c r="AH156" s="223"/>
      <c r="AI156" s="194"/>
      <c r="AJ156" s="223"/>
      <c r="AK156" s="223"/>
      <c r="AL156" s="223"/>
      <c r="AM156" s="223"/>
      <c r="AN156" s="223"/>
      <c r="AO156" s="223"/>
      <c r="AP156" s="223"/>
      <c r="AQ156" s="223"/>
      <c r="AR156" s="207"/>
      <c r="AS156" s="226"/>
      <c r="AT156" s="226">
        <f t="shared" si="35"/>
        <v>0</v>
      </c>
      <c r="AU156" s="156">
        <f t="shared" si="36"/>
        <v>0</v>
      </c>
      <c r="AV156" s="156">
        <f t="shared" si="37"/>
        <v>774.19</v>
      </c>
      <c r="AW156" s="206"/>
      <c r="AX156" s="190"/>
      <c r="AY156" s="227"/>
      <c r="AZ156" s="227"/>
      <c r="BA156" s="227"/>
      <c r="BB156" s="156">
        <f t="shared" si="38"/>
        <v>774.19</v>
      </c>
      <c r="BC156" s="207"/>
      <c r="BD156" s="194"/>
      <c r="BE156" s="128" t="str">
        <f t="shared" si="39"/>
        <v>错误</v>
      </c>
    </row>
    <row r="157" s="1" customFormat="1" ht="33" customHeight="1" spans="1:57">
      <c r="A157" s="233">
        <f t="shared" si="31"/>
        <v>153</v>
      </c>
      <c r="B157" s="231" t="s">
        <v>1136</v>
      </c>
      <c r="C157" s="134" t="s">
        <v>699</v>
      </c>
      <c r="D157" s="218">
        <v>45893</v>
      </c>
      <c r="E157" s="231" t="s">
        <v>116</v>
      </c>
      <c r="F157" s="141">
        <f t="shared" si="32"/>
        <v>8</v>
      </c>
      <c r="G157" s="138" t="s">
        <v>79</v>
      </c>
      <c r="H157" s="139"/>
      <c r="I157" s="139"/>
      <c r="J157" s="139"/>
      <c r="K157" s="139"/>
      <c r="L157" s="139"/>
      <c r="M157" s="139"/>
      <c r="N157" s="139"/>
      <c r="O157" s="194"/>
      <c r="P157" s="158"/>
      <c r="Q157" s="158"/>
      <c r="R157" s="158"/>
      <c r="S157" s="174">
        <f t="shared" si="33"/>
        <v>0</v>
      </c>
      <c r="T157" s="240" t="s">
        <v>1137</v>
      </c>
      <c r="U157" s="241" t="s">
        <v>803</v>
      </c>
      <c r="V157" s="242">
        <f t="shared" si="42"/>
        <v>412.903225806452</v>
      </c>
      <c r="W157" s="194"/>
      <c r="X157" s="194"/>
      <c r="Y157" s="194"/>
      <c r="Z157" s="194"/>
      <c r="AA157" s="194"/>
      <c r="AB157" s="207"/>
      <c r="AC157" s="222">
        <f t="shared" si="34"/>
        <v>0</v>
      </c>
      <c r="AD157" s="223"/>
      <c r="AE157" s="223"/>
      <c r="AF157" s="223"/>
      <c r="AG157" s="223"/>
      <c r="AH157" s="223"/>
      <c r="AI157" s="194"/>
      <c r="AJ157" s="223"/>
      <c r="AK157" s="223"/>
      <c r="AL157" s="223"/>
      <c r="AM157" s="223"/>
      <c r="AN157" s="223"/>
      <c r="AO157" s="223"/>
      <c r="AP157" s="223"/>
      <c r="AQ157" s="223"/>
      <c r="AR157" s="207"/>
      <c r="AS157" s="226"/>
      <c r="AT157" s="226">
        <f t="shared" si="35"/>
        <v>0</v>
      </c>
      <c r="AU157" s="156">
        <f t="shared" si="36"/>
        <v>0</v>
      </c>
      <c r="AV157" s="156">
        <f t="shared" si="37"/>
        <v>412.9</v>
      </c>
      <c r="AW157" s="206"/>
      <c r="AX157" s="190"/>
      <c r="AY157" s="227"/>
      <c r="AZ157" s="227"/>
      <c r="BA157" s="227"/>
      <c r="BB157" s="156">
        <f t="shared" si="38"/>
        <v>412.9</v>
      </c>
      <c r="BC157" s="207"/>
      <c r="BD157" s="194"/>
      <c r="BE157" s="128" t="str">
        <f t="shared" si="39"/>
        <v>错误</v>
      </c>
    </row>
    <row r="158" s="1" customFormat="1" ht="33" customHeight="1" spans="1:57">
      <c r="A158" s="233">
        <f t="shared" si="31"/>
        <v>154</v>
      </c>
      <c r="B158" s="231" t="s">
        <v>1138</v>
      </c>
      <c r="C158" s="134" t="s">
        <v>190</v>
      </c>
      <c r="D158" s="218">
        <v>45898</v>
      </c>
      <c r="E158" s="231" t="s">
        <v>116</v>
      </c>
      <c r="F158" s="141">
        <f t="shared" si="32"/>
        <v>3</v>
      </c>
      <c r="G158" s="138" t="s">
        <v>79</v>
      </c>
      <c r="H158" s="139"/>
      <c r="I158" s="139"/>
      <c r="J158" s="139"/>
      <c r="K158" s="139"/>
      <c r="L158" s="139"/>
      <c r="M158" s="139"/>
      <c r="N158" s="139"/>
      <c r="O158" s="158"/>
      <c r="P158" s="158"/>
      <c r="Q158" s="158"/>
      <c r="R158" s="158"/>
      <c r="S158" s="174">
        <f t="shared" si="33"/>
        <v>0</v>
      </c>
      <c r="T158" s="240" t="s">
        <v>1139</v>
      </c>
      <c r="U158" s="241" t="s">
        <v>800</v>
      </c>
      <c r="V158" s="242">
        <f t="shared" si="42"/>
        <v>232.258064516129</v>
      </c>
      <c r="W158" s="194"/>
      <c r="X158" s="194"/>
      <c r="Y158" s="194"/>
      <c r="Z158" s="194"/>
      <c r="AA158" s="194"/>
      <c r="AB158" s="207"/>
      <c r="AC158" s="222">
        <f t="shared" si="34"/>
        <v>0</v>
      </c>
      <c r="AD158" s="223"/>
      <c r="AE158" s="223"/>
      <c r="AF158" s="223"/>
      <c r="AG158" s="223"/>
      <c r="AH158" s="223"/>
      <c r="AI158" s="194"/>
      <c r="AJ158" s="223"/>
      <c r="AK158" s="223"/>
      <c r="AL158" s="223"/>
      <c r="AM158" s="223"/>
      <c r="AN158" s="223"/>
      <c r="AO158" s="223"/>
      <c r="AP158" s="223"/>
      <c r="AQ158" s="223"/>
      <c r="AR158" s="207"/>
      <c r="AS158" s="226"/>
      <c r="AT158" s="226">
        <f t="shared" si="35"/>
        <v>0</v>
      </c>
      <c r="AU158" s="156">
        <f t="shared" si="36"/>
        <v>0</v>
      </c>
      <c r="AV158" s="156">
        <f t="shared" si="37"/>
        <v>232.26</v>
      </c>
      <c r="AW158" s="206"/>
      <c r="AX158" s="190"/>
      <c r="AY158" s="227"/>
      <c r="AZ158" s="227"/>
      <c r="BA158" s="227"/>
      <c r="BB158" s="156">
        <f t="shared" si="38"/>
        <v>232.26</v>
      </c>
      <c r="BC158" s="207"/>
      <c r="BD158" s="194"/>
      <c r="BE158" s="128" t="str">
        <f t="shared" si="39"/>
        <v>错误</v>
      </c>
    </row>
    <row r="159" s="1" customFormat="1" ht="33" customHeight="1" spans="1:57">
      <c r="A159" s="233">
        <f t="shared" ref="A159:A168" si="43">ROW()-4</f>
        <v>155</v>
      </c>
      <c r="B159" s="194"/>
      <c r="C159" s="213"/>
      <c r="D159" s="218"/>
      <c r="E159" s="194"/>
      <c r="F159" s="141"/>
      <c r="G159" s="138"/>
      <c r="H159" s="139"/>
      <c r="I159" s="139"/>
      <c r="J159" s="139"/>
      <c r="K159" s="139"/>
      <c r="L159" s="139"/>
      <c r="M159" s="139"/>
      <c r="N159" s="139"/>
      <c r="O159" s="158"/>
      <c r="P159" s="158"/>
      <c r="Q159" s="158"/>
      <c r="R159" s="158"/>
      <c r="S159" s="174"/>
      <c r="T159" s="240"/>
      <c r="U159" s="241"/>
      <c r="V159" s="242"/>
      <c r="W159" s="194"/>
      <c r="X159" s="194"/>
      <c r="Y159" s="194"/>
      <c r="Z159" s="194"/>
      <c r="AA159" s="194"/>
      <c r="AB159" s="207"/>
      <c r="AC159" s="222"/>
      <c r="AD159" s="223"/>
      <c r="AE159" s="223"/>
      <c r="AF159" s="223"/>
      <c r="AG159" s="223"/>
      <c r="AH159" s="223"/>
      <c r="AI159" s="194"/>
      <c r="AJ159" s="223"/>
      <c r="AK159" s="223"/>
      <c r="AL159" s="223"/>
      <c r="AM159" s="223"/>
      <c r="AN159" s="223"/>
      <c r="AO159" s="223"/>
      <c r="AP159" s="223"/>
      <c r="AQ159" s="223"/>
      <c r="AR159" s="207"/>
      <c r="AS159" s="226"/>
      <c r="AT159" s="226"/>
      <c r="AU159" s="156"/>
      <c r="AV159" s="156"/>
      <c r="AW159" s="206"/>
      <c r="AX159" s="190"/>
      <c r="AY159" s="227"/>
      <c r="AZ159" s="227"/>
      <c r="BA159" s="227"/>
      <c r="BB159" s="156"/>
      <c r="BC159" s="207"/>
      <c r="BD159" s="194"/>
      <c r="BE159" s="128"/>
    </row>
    <row r="160" s="1" customFormat="1" ht="33" customHeight="1" spans="1:57">
      <c r="A160" s="233">
        <f t="shared" si="43"/>
        <v>156</v>
      </c>
      <c r="B160" s="194"/>
      <c r="C160" s="213"/>
      <c r="D160" s="218"/>
      <c r="E160" s="194"/>
      <c r="F160" s="141"/>
      <c r="G160" s="138"/>
      <c r="H160" s="139"/>
      <c r="I160" s="139"/>
      <c r="J160" s="139"/>
      <c r="K160" s="139"/>
      <c r="L160" s="139"/>
      <c r="M160" s="139"/>
      <c r="N160" s="139"/>
      <c r="O160" s="158"/>
      <c r="P160" s="158"/>
      <c r="Q160" s="158"/>
      <c r="R160" s="158"/>
      <c r="S160" s="174"/>
      <c r="T160" s="240"/>
      <c r="U160" s="241"/>
      <c r="V160" s="242"/>
      <c r="W160" s="194"/>
      <c r="X160" s="194"/>
      <c r="Y160" s="194"/>
      <c r="Z160" s="194"/>
      <c r="AA160" s="194"/>
      <c r="AB160" s="207"/>
      <c r="AC160" s="222"/>
      <c r="AD160" s="223"/>
      <c r="AE160" s="223"/>
      <c r="AF160" s="223"/>
      <c r="AG160" s="223"/>
      <c r="AH160" s="223"/>
      <c r="AI160" s="194"/>
      <c r="AJ160" s="223"/>
      <c r="AK160" s="223"/>
      <c r="AL160" s="223"/>
      <c r="AM160" s="223"/>
      <c r="AN160" s="223"/>
      <c r="AO160" s="223"/>
      <c r="AP160" s="223"/>
      <c r="AQ160" s="223"/>
      <c r="AR160" s="207"/>
      <c r="AS160" s="226"/>
      <c r="AT160" s="226"/>
      <c r="AU160" s="156"/>
      <c r="AV160" s="156"/>
      <c r="AW160" s="206"/>
      <c r="AX160" s="190"/>
      <c r="AY160" s="227"/>
      <c r="AZ160" s="227"/>
      <c r="BA160" s="227"/>
      <c r="BB160" s="156"/>
      <c r="BC160" s="207"/>
      <c r="BD160" s="194"/>
      <c r="BE160" s="128"/>
    </row>
    <row r="161" s="1" customFormat="1" ht="33" customHeight="1" spans="1:57">
      <c r="A161" s="233">
        <f t="shared" si="43"/>
        <v>157</v>
      </c>
      <c r="B161" s="194"/>
      <c r="C161" s="213"/>
      <c r="D161" s="218"/>
      <c r="E161" s="194"/>
      <c r="F161" s="141"/>
      <c r="G161" s="138"/>
      <c r="H161" s="139"/>
      <c r="I161" s="139"/>
      <c r="J161" s="139"/>
      <c r="K161" s="139"/>
      <c r="L161" s="139"/>
      <c r="M161" s="139"/>
      <c r="N161" s="139"/>
      <c r="O161" s="158"/>
      <c r="P161" s="158"/>
      <c r="Q161" s="158"/>
      <c r="R161" s="158"/>
      <c r="S161" s="174"/>
      <c r="T161" s="240"/>
      <c r="U161" s="241"/>
      <c r="V161" s="242"/>
      <c r="W161" s="194"/>
      <c r="X161" s="194"/>
      <c r="Y161" s="194"/>
      <c r="Z161" s="194"/>
      <c r="AA161" s="194"/>
      <c r="AB161" s="207"/>
      <c r="AC161" s="222"/>
      <c r="AD161" s="223"/>
      <c r="AE161" s="223"/>
      <c r="AF161" s="223"/>
      <c r="AG161" s="223"/>
      <c r="AH161" s="223"/>
      <c r="AI161" s="194"/>
      <c r="AJ161" s="223"/>
      <c r="AK161" s="223"/>
      <c r="AL161" s="223"/>
      <c r="AM161" s="223"/>
      <c r="AN161" s="223"/>
      <c r="AO161" s="223"/>
      <c r="AP161" s="223"/>
      <c r="AQ161" s="223"/>
      <c r="AR161" s="207"/>
      <c r="AS161" s="226"/>
      <c r="AT161" s="226"/>
      <c r="AU161" s="156"/>
      <c r="AV161" s="156"/>
      <c r="AW161" s="206"/>
      <c r="AX161" s="190"/>
      <c r="AY161" s="227"/>
      <c r="AZ161" s="227"/>
      <c r="BA161" s="227"/>
      <c r="BB161" s="156"/>
      <c r="BC161" s="207"/>
      <c r="BD161" s="194"/>
      <c r="BE161" s="128"/>
    </row>
    <row r="162" s="1" customFormat="1" ht="33" customHeight="1" spans="1:57">
      <c r="A162" s="233">
        <f t="shared" si="43"/>
        <v>158</v>
      </c>
      <c r="B162" s="194"/>
      <c r="C162" s="213"/>
      <c r="D162" s="218"/>
      <c r="E162" s="194"/>
      <c r="F162" s="141"/>
      <c r="G162" s="138"/>
      <c r="H162" s="139"/>
      <c r="I162" s="139"/>
      <c r="J162" s="139"/>
      <c r="K162" s="139"/>
      <c r="L162" s="139"/>
      <c r="M162" s="139"/>
      <c r="N162" s="139"/>
      <c r="O162" s="158"/>
      <c r="P162" s="158"/>
      <c r="Q162" s="158"/>
      <c r="R162" s="158"/>
      <c r="S162" s="174"/>
      <c r="T162" s="240"/>
      <c r="U162" s="241"/>
      <c r="V162" s="242"/>
      <c r="W162" s="194"/>
      <c r="X162" s="194"/>
      <c r="Y162" s="194"/>
      <c r="Z162" s="194"/>
      <c r="AA162" s="194"/>
      <c r="AB162" s="207"/>
      <c r="AC162" s="222"/>
      <c r="AD162" s="223"/>
      <c r="AE162" s="223"/>
      <c r="AF162" s="223"/>
      <c r="AG162" s="223"/>
      <c r="AH162" s="223"/>
      <c r="AI162" s="194"/>
      <c r="AJ162" s="223"/>
      <c r="AK162" s="223"/>
      <c r="AL162" s="223"/>
      <c r="AM162" s="223"/>
      <c r="AN162" s="223"/>
      <c r="AO162" s="223"/>
      <c r="AP162" s="223"/>
      <c r="AQ162" s="223"/>
      <c r="AR162" s="207"/>
      <c r="AS162" s="226"/>
      <c r="AT162" s="226"/>
      <c r="AU162" s="156"/>
      <c r="AV162" s="156"/>
      <c r="AW162" s="206"/>
      <c r="AX162" s="190"/>
      <c r="AY162" s="227"/>
      <c r="AZ162" s="227"/>
      <c r="BA162" s="227"/>
      <c r="BB162" s="156"/>
      <c r="BC162" s="207"/>
      <c r="BD162" s="194"/>
      <c r="BE162" s="128"/>
    </row>
    <row r="163" s="1" customFormat="1" ht="33" customHeight="1" spans="1:57">
      <c r="A163" s="233">
        <f t="shared" si="43"/>
        <v>159</v>
      </c>
      <c r="B163" s="194"/>
      <c r="C163" s="213"/>
      <c r="D163" s="218"/>
      <c r="E163" s="194"/>
      <c r="F163" s="141"/>
      <c r="G163" s="138"/>
      <c r="H163" s="139"/>
      <c r="I163" s="139"/>
      <c r="J163" s="139"/>
      <c r="K163" s="139"/>
      <c r="L163" s="139"/>
      <c r="M163" s="139"/>
      <c r="N163" s="139"/>
      <c r="O163" s="158"/>
      <c r="P163" s="158"/>
      <c r="Q163" s="158"/>
      <c r="R163" s="158"/>
      <c r="S163" s="174"/>
      <c r="T163" s="240"/>
      <c r="U163" s="241"/>
      <c r="V163" s="242"/>
      <c r="W163" s="194"/>
      <c r="X163" s="194"/>
      <c r="Y163" s="194"/>
      <c r="Z163" s="194"/>
      <c r="AA163" s="194"/>
      <c r="AB163" s="207"/>
      <c r="AC163" s="222"/>
      <c r="AD163" s="223"/>
      <c r="AE163" s="223"/>
      <c r="AF163" s="223"/>
      <c r="AG163" s="223"/>
      <c r="AH163" s="223"/>
      <c r="AI163" s="194"/>
      <c r="AJ163" s="223"/>
      <c r="AK163" s="223"/>
      <c r="AL163" s="223"/>
      <c r="AM163" s="223"/>
      <c r="AN163" s="223"/>
      <c r="AO163" s="223"/>
      <c r="AP163" s="223"/>
      <c r="AQ163" s="223"/>
      <c r="AR163" s="207"/>
      <c r="AS163" s="226"/>
      <c r="AT163" s="226"/>
      <c r="AU163" s="156"/>
      <c r="AV163" s="156"/>
      <c r="AW163" s="206"/>
      <c r="AX163" s="190"/>
      <c r="AY163" s="227"/>
      <c r="AZ163" s="227"/>
      <c r="BA163" s="227"/>
      <c r="BB163" s="156"/>
      <c r="BC163" s="207"/>
      <c r="BD163" s="194"/>
      <c r="BE163" s="128"/>
    </row>
    <row r="164" s="1" customFormat="1" ht="33" customHeight="1" spans="1:57">
      <c r="A164" s="233">
        <f t="shared" si="43"/>
        <v>160</v>
      </c>
      <c r="B164" s="194"/>
      <c r="C164" s="213"/>
      <c r="D164" s="218"/>
      <c r="E164" s="194"/>
      <c r="F164" s="141"/>
      <c r="G164" s="138"/>
      <c r="H164" s="139"/>
      <c r="I164" s="139"/>
      <c r="J164" s="139"/>
      <c r="K164" s="139"/>
      <c r="L164" s="139"/>
      <c r="M164" s="139"/>
      <c r="N164" s="139"/>
      <c r="O164" s="158"/>
      <c r="P164" s="158"/>
      <c r="Q164" s="158"/>
      <c r="R164" s="158"/>
      <c r="S164" s="174"/>
      <c r="T164" s="240"/>
      <c r="U164" s="241"/>
      <c r="V164" s="242"/>
      <c r="W164" s="194"/>
      <c r="X164" s="194"/>
      <c r="Y164" s="194"/>
      <c r="Z164" s="194"/>
      <c r="AA164" s="194"/>
      <c r="AB164" s="207"/>
      <c r="AC164" s="222"/>
      <c r="AD164" s="223"/>
      <c r="AE164" s="223"/>
      <c r="AF164" s="223"/>
      <c r="AG164" s="223"/>
      <c r="AH164" s="223"/>
      <c r="AI164" s="194"/>
      <c r="AJ164" s="223"/>
      <c r="AK164" s="223"/>
      <c r="AL164" s="223"/>
      <c r="AM164" s="223"/>
      <c r="AN164" s="223"/>
      <c r="AO164" s="223"/>
      <c r="AP164" s="223"/>
      <c r="AQ164" s="223"/>
      <c r="AR164" s="207"/>
      <c r="AS164" s="226"/>
      <c r="AT164" s="226"/>
      <c r="AU164" s="156"/>
      <c r="AV164" s="156"/>
      <c r="AW164" s="206"/>
      <c r="AX164" s="190"/>
      <c r="AY164" s="227"/>
      <c r="AZ164" s="227"/>
      <c r="BA164" s="227"/>
      <c r="BB164" s="156"/>
      <c r="BC164" s="207"/>
      <c r="BD164" s="194"/>
      <c r="BE164" s="128"/>
    </row>
    <row r="165" s="1" customFormat="1" ht="33" customHeight="1" spans="1:57">
      <c r="A165" s="233">
        <f t="shared" si="43"/>
        <v>161</v>
      </c>
      <c r="B165" s="194"/>
      <c r="C165" s="236"/>
      <c r="D165" s="234"/>
      <c r="E165" s="194"/>
      <c r="F165" s="141">
        <f>IF($C$2-D165+1&lt;$E$2,$C$2-D165+1,$E$2)</f>
        <v>31</v>
      </c>
      <c r="G165" s="237"/>
      <c r="H165" s="139"/>
      <c r="I165" s="139"/>
      <c r="J165" s="139"/>
      <c r="K165" s="139"/>
      <c r="L165" s="139"/>
      <c r="M165" s="139"/>
      <c r="N165" s="139"/>
      <c r="O165" s="158"/>
      <c r="P165" s="158"/>
      <c r="Q165" s="158"/>
      <c r="R165" s="158"/>
      <c r="S165" s="174">
        <f>P165+Q165-R165</f>
        <v>0</v>
      </c>
      <c r="T165" s="240"/>
      <c r="U165" s="241"/>
      <c r="V165" s="242"/>
      <c r="W165" s="194"/>
      <c r="X165" s="194"/>
      <c r="Y165" s="194"/>
      <c r="Z165" s="194"/>
      <c r="AA165" s="194"/>
      <c r="AB165" s="207"/>
      <c r="AC165" s="222">
        <f>IF(G165="是",30,0)</f>
        <v>0</v>
      </c>
      <c r="AD165" s="223"/>
      <c r="AE165" s="223"/>
      <c r="AF165" s="223"/>
      <c r="AG165" s="223"/>
      <c r="AH165" s="223"/>
      <c r="AI165" s="194"/>
      <c r="AJ165" s="223"/>
      <c r="AK165" s="223"/>
      <c r="AL165" s="223"/>
      <c r="AM165" s="223"/>
      <c r="AN165" s="223"/>
      <c r="AO165" s="223"/>
      <c r="AP165" s="223"/>
      <c r="AQ165" s="223"/>
      <c r="AR165" s="207"/>
      <c r="AS165" s="226"/>
      <c r="AT165" s="226">
        <f>IFERROR(U165/$E$2*2*H165+I165*2,0)</f>
        <v>0</v>
      </c>
      <c r="AU165" s="156">
        <f>IFERROR(U165/$E$2*(J165+K165*0.2+L165+M165*0.5),0)</f>
        <v>0</v>
      </c>
      <c r="AV165" s="156">
        <f>ROUND(SUM(V165:AP165)-SUM(AQ165:AU165),2)</f>
        <v>0</v>
      </c>
      <c r="AW165" s="206"/>
      <c r="AX165" s="190"/>
      <c r="AY165" s="227"/>
      <c r="AZ165" s="227"/>
      <c r="BA165" s="227"/>
      <c r="BB165" s="156">
        <f>ROUND(AV165-SUM(AW165:BA165),2)</f>
        <v>0</v>
      </c>
      <c r="BC165" s="207"/>
      <c r="BD165" s="194"/>
      <c r="BE165" s="128" t="str">
        <f>IF(U165-SUM(V165:AB165)=0,"正确","错误")</f>
        <v>正确</v>
      </c>
    </row>
    <row r="166" s="1" customFormat="1" ht="33" customHeight="1" spans="1:57">
      <c r="A166" s="233">
        <f t="shared" si="43"/>
        <v>162</v>
      </c>
      <c r="B166" s="194"/>
      <c r="C166" s="236"/>
      <c r="D166" s="234"/>
      <c r="E166" s="194"/>
      <c r="F166" s="141">
        <f>IF($C$2-D166+1&lt;$E$2,$C$2-D166+1,$E$2)</f>
        <v>31</v>
      </c>
      <c r="G166" s="237"/>
      <c r="H166" s="139"/>
      <c r="I166" s="139"/>
      <c r="J166" s="139"/>
      <c r="K166" s="139"/>
      <c r="L166" s="139"/>
      <c r="M166" s="139"/>
      <c r="N166" s="139"/>
      <c r="O166" s="158"/>
      <c r="P166" s="158"/>
      <c r="Q166" s="158"/>
      <c r="R166" s="158"/>
      <c r="S166" s="174">
        <f>P166+Q166-R166</f>
        <v>0</v>
      </c>
      <c r="T166" s="240"/>
      <c r="U166" s="241"/>
      <c r="V166" s="242"/>
      <c r="W166" s="194"/>
      <c r="X166" s="194"/>
      <c r="Y166" s="194"/>
      <c r="Z166" s="194"/>
      <c r="AA166" s="194"/>
      <c r="AB166" s="207"/>
      <c r="AC166" s="222">
        <f>IF(G166="是",30,0)</f>
        <v>0</v>
      </c>
      <c r="AD166" s="223"/>
      <c r="AE166" s="223"/>
      <c r="AF166" s="223"/>
      <c r="AG166" s="223"/>
      <c r="AH166" s="223"/>
      <c r="AI166" s="194"/>
      <c r="AJ166" s="223"/>
      <c r="AK166" s="223"/>
      <c r="AL166" s="223"/>
      <c r="AM166" s="223"/>
      <c r="AN166" s="223"/>
      <c r="AO166" s="223"/>
      <c r="AP166" s="223"/>
      <c r="AQ166" s="223"/>
      <c r="AR166" s="207"/>
      <c r="AS166" s="226"/>
      <c r="AT166" s="226">
        <f>IFERROR(U166/$E$2*2*H166+I166*2,0)</f>
        <v>0</v>
      </c>
      <c r="AU166" s="156">
        <f>IFERROR(U166/$E$2*(J166+K166*0.2+L166+M166*0.5),0)</f>
        <v>0</v>
      </c>
      <c r="AV166" s="156">
        <f>ROUND(SUM(V166:AP166)-SUM(AQ166:AU166),2)</f>
        <v>0</v>
      </c>
      <c r="AW166" s="206"/>
      <c r="AX166" s="190"/>
      <c r="AY166" s="227"/>
      <c r="AZ166" s="227"/>
      <c r="BA166" s="227"/>
      <c r="BB166" s="156">
        <f>ROUND(AV166-SUM(AW166:BA166),2)</f>
        <v>0</v>
      </c>
      <c r="BC166" s="207"/>
      <c r="BD166" s="194"/>
      <c r="BE166" s="128" t="str">
        <f>IF(U166-SUM(V166:AB166)=0,"正确","错误")</f>
        <v>正确</v>
      </c>
    </row>
    <row r="167" s="1" customFormat="1" ht="33" customHeight="1" spans="1:57">
      <c r="A167" s="233">
        <f t="shared" si="43"/>
        <v>163</v>
      </c>
      <c r="B167" s="194"/>
      <c r="C167" s="236"/>
      <c r="D167" s="234"/>
      <c r="E167" s="194"/>
      <c r="F167" s="141">
        <f>IF($C$2-D167+1&lt;$E$2,$C$2-D167+1,$E$2)</f>
        <v>31</v>
      </c>
      <c r="G167" s="237"/>
      <c r="H167" s="139"/>
      <c r="I167" s="139"/>
      <c r="J167" s="139"/>
      <c r="K167" s="139"/>
      <c r="L167" s="139"/>
      <c r="M167" s="139"/>
      <c r="N167" s="139"/>
      <c r="O167" s="158"/>
      <c r="P167" s="158"/>
      <c r="Q167" s="158"/>
      <c r="R167" s="158"/>
      <c r="S167" s="174">
        <f>P167+Q167-R167</f>
        <v>0</v>
      </c>
      <c r="T167" s="240"/>
      <c r="U167" s="241"/>
      <c r="V167" s="242"/>
      <c r="W167" s="194"/>
      <c r="X167" s="194"/>
      <c r="Y167" s="194"/>
      <c r="Z167" s="194"/>
      <c r="AA167" s="194"/>
      <c r="AB167" s="207"/>
      <c r="AC167" s="222">
        <f>IF(G167="是",30,0)</f>
        <v>0</v>
      </c>
      <c r="AD167" s="223"/>
      <c r="AE167" s="223"/>
      <c r="AF167" s="223"/>
      <c r="AG167" s="223"/>
      <c r="AH167" s="223"/>
      <c r="AI167" s="194"/>
      <c r="AJ167" s="223"/>
      <c r="AK167" s="223"/>
      <c r="AL167" s="223"/>
      <c r="AM167" s="223"/>
      <c r="AN167" s="223"/>
      <c r="AO167" s="223"/>
      <c r="AP167" s="223"/>
      <c r="AQ167" s="223"/>
      <c r="AR167" s="207"/>
      <c r="AS167" s="226"/>
      <c r="AT167" s="226">
        <f>IFERROR(U167/$E$2*2*H167+I167*2,0)</f>
        <v>0</v>
      </c>
      <c r="AU167" s="156">
        <f>IFERROR(U167/$E$2*(J167+K167*0.2+L167+M167*0.5),0)</f>
        <v>0</v>
      </c>
      <c r="AV167" s="156">
        <f>ROUND(SUM(V167:AP167)-SUM(AQ167:AU167),2)</f>
        <v>0</v>
      </c>
      <c r="AW167" s="206"/>
      <c r="AX167" s="190"/>
      <c r="AY167" s="227"/>
      <c r="AZ167" s="227"/>
      <c r="BA167" s="227"/>
      <c r="BB167" s="156">
        <f>ROUND(AV167-SUM(AW167:BA167),2)</f>
        <v>0</v>
      </c>
      <c r="BC167" s="207"/>
      <c r="BD167" s="194"/>
      <c r="BE167" s="128" t="str">
        <f>IF(U167-SUM(V167:AB167)=0,"正确","错误")</f>
        <v>正确</v>
      </c>
    </row>
    <row r="168" s="1" customFormat="1" ht="49" customHeight="1" spans="1:57">
      <c r="A168" s="233">
        <f t="shared" si="43"/>
        <v>164</v>
      </c>
      <c r="B168" s="194"/>
      <c r="C168" s="236"/>
      <c r="D168" s="234"/>
      <c r="E168" s="194"/>
      <c r="F168" s="141">
        <f>IF($C$2-D168+1&lt;$E$2,$C$2-D168+1,$E$2)</f>
        <v>31</v>
      </c>
      <c r="G168" s="237"/>
      <c r="H168" s="139"/>
      <c r="I168" s="139"/>
      <c r="J168" s="139"/>
      <c r="K168" s="139"/>
      <c r="L168" s="139"/>
      <c r="M168" s="139"/>
      <c r="N168" s="139"/>
      <c r="O168" s="158"/>
      <c r="P168" s="158"/>
      <c r="Q168" s="158"/>
      <c r="R168" s="158"/>
      <c r="S168" s="174">
        <f>P168+Q168-R168</f>
        <v>0</v>
      </c>
      <c r="T168" s="240"/>
      <c r="U168" s="241"/>
      <c r="V168" s="242"/>
      <c r="W168" s="194"/>
      <c r="X168" s="194"/>
      <c r="Y168" s="194"/>
      <c r="Z168" s="194"/>
      <c r="AA168" s="194"/>
      <c r="AB168" s="207"/>
      <c r="AC168" s="222">
        <f>IF(G168="是",30,0)</f>
        <v>0</v>
      </c>
      <c r="AD168" s="223"/>
      <c r="AE168" s="223"/>
      <c r="AF168" s="223"/>
      <c r="AG168" s="223"/>
      <c r="AH168" s="223"/>
      <c r="AI168" s="194"/>
      <c r="AJ168" s="223"/>
      <c r="AK168" s="223"/>
      <c r="AL168" s="223"/>
      <c r="AM168" s="223"/>
      <c r="AN168" s="223"/>
      <c r="AO168" s="223"/>
      <c r="AP168" s="223"/>
      <c r="AQ168" s="223"/>
      <c r="AR168" s="207"/>
      <c r="AS168" s="226"/>
      <c r="AT168" s="226">
        <f>IFERROR(U168/$E$2*2*H168+I168*2,0)</f>
        <v>0</v>
      </c>
      <c r="AU168" s="156">
        <f>IFERROR(U168/$E$2*(J168+K168*0.2+L168+M168*0.5),0)</f>
        <v>0</v>
      </c>
      <c r="AV168" s="156">
        <f>ROUND(SUM(V168:AP168)-SUM(AQ168:AU168),2)</f>
        <v>0</v>
      </c>
      <c r="AW168" s="206"/>
      <c r="AX168" s="190"/>
      <c r="AY168" s="227"/>
      <c r="AZ168" s="227"/>
      <c r="BA168" s="227"/>
      <c r="BB168" s="156">
        <f>ROUND(AV168-SUM(AW168:BA168),2)</f>
        <v>0</v>
      </c>
      <c r="BC168" s="207"/>
      <c r="BD168" s="194"/>
      <c r="BE168" s="128" t="str">
        <f>IF(U168-SUM(V168:AB168)=0,"正确","错误")</f>
        <v>正确</v>
      </c>
    </row>
  </sheetData>
  <sheetProtection algorithmName="SHA-512" hashValue="onwVYPeBV3vNvdPQlJ73L0Ut2EiVB0+WyPlY72ogZ+oKKkwTEERiGiX7NIQMp791z3GO+OBA+/ehsfG3pWQpTA==" saltValue="YfDD+FtoHU3oc7h++VGT9A==" spinCount="100000" sheet="1" formatCells="0" formatRows="0" deleteRows="0" autoFilter="0" objects="1"/>
  <autoFilter xmlns:etc="http://www.wps.cn/officeDocument/2017/etCustomData" ref="A4:BL168" etc:filterBottomFollowUsedRange="0">
    <extLst/>
  </autoFilter>
  <mergeCells count="3">
    <mergeCell ref="A1:BC1"/>
    <mergeCell ref="A4:E4"/>
    <mergeCell ref="BF145:BG145"/>
  </mergeCells>
  <conditionalFormatting sqref="B5">
    <cfRule type="duplicateValues" dxfId="0" priority="15"/>
  </conditionalFormatting>
  <conditionalFormatting sqref="B148">
    <cfRule type="duplicateValues" dxfId="0" priority="10"/>
    <cfRule type="duplicateValues" dxfId="0" priority="11"/>
  </conditionalFormatting>
  <conditionalFormatting sqref="B149">
    <cfRule type="duplicateValues" dxfId="0" priority="8"/>
    <cfRule type="duplicateValues" dxfId="0" priority="9"/>
  </conditionalFormatting>
  <conditionalFormatting sqref="B12:B71">
    <cfRule type="duplicateValues" dxfId="0" priority="16"/>
  </conditionalFormatting>
  <conditionalFormatting sqref="B72:B145">
    <cfRule type="duplicateValues" dxfId="0" priority="17"/>
  </conditionalFormatting>
  <conditionalFormatting sqref="B150:B151">
    <cfRule type="duplicateValues" dxfId="0" priority="6"/>
    <cfRule type="duplicateValues" dxfId="0" priority="7"/>
  </conditionalFormatting>
  <conditionalFormatting sqref="B153:B156">
    <cfRule type="duplicateValues" dxfId="0" priority="5"/>
  </conditionalFormatting>
  <conditionalFormatting sqref="B165:B168">
    <cfRule type="duplicateValues" dxfId="0" priority="20"/>
  </conditionalFormatting>
  <conditionalFormatting sqref="C165:C168">
    <cfRule type="duplicateValues" dxfId="0" priority="19"/>
  </conditionalFormatting>
  <conditionalFormatting sqref="B1:B4 B165:B1048576">
    <cfRule type="duplicateValues" dxfId="0" priority="18"/>
  </conditionalFormatting>
  <conditionalFormatting sqref="B5:B10 B12:B145">
    <cfRule type="duplicateValues" dxfId="0" priority="14"/>
  </conditionalFormatting>
  <conditionalFormatting sqref="B146:B147 B152">
    <cfRule type="duplicateValues" dxfId="0" priority="13"/>
  </conditionalFormatting>
  <conditionalFormatting sqref="B146:B147 B157:B164 B152">
    <cfRule type="duplicateValues" dxfId="0" priority="12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zoomScale="80" zoomScaleNormal="80" workbookViewId="0">
      <pane xSplit="7" ySplit="4" topLeftCell="N5" activePane="bottomRight" state="frozen"/>
      <selection/>
      <selection pane="topRight"/>
      <selection pane="bottomLeft"/>
      <selection pane="bottomRight" activeCell="X33" sqref="X33"/>
    </sheetView>
  </sheetViews>
  <sheetFormatPr defaultColWidth="12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29.4833333333333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" style="12"/>
  </cols>
  <sheetData>
    <row r="1" s="1" customFormat="1" ht="38" customHeight="1" spans="1:56">
      <c r="A1" s="13" t="s">
        <v>1140</v>
      </c>
      <c r="B1" s="14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7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87"/>
      <c r="BC1" s="11"/>
      <c r="BD1" s="15"/>
    </row>
    <row r="2" s="2" customFormat="1" ht="33" customHeight="1" spans="1:56">
      <c r="A2" s="17" t="s">
        <v>1</v>
      </c>
      <c r="B2" s="18" t="s">
        <v>2</v>
      </c>
      <c r="C2" s="19">
        <v>45900</v>
      </c>
      <c r="D2" s="20" t="s">
        <v>3</v>
      </c>
      <c r="E2" s="21">
        <v>31</v>
      </c>
      <c r="F2" s="17" t="s">
        <v>1</v>
      </c>
      <c r="G2" s="20" t="s">
        <v>4</v>
      </c>
      <c r="H2" s="20" t="s">
        <v>4</v>
      </c>
      <c r="I2" s="20" t="s">
        <v>4</v>
      </c>
      <c r="J2" s="20" t="s">
        <v>4</v>
      </c>
      <c r="K2" s="20" t="s">
        <v>4</v>
      </c>
      <c r="L2" s="20" t="s">
        <v>4</v>
      </c>
      <c r="M2" s="20" t="s">
        <v>4</v>
      </c>
      <c r="N2" s="20" t="s">
        <v>4</v>
      </c>
      <c r="O2" s="20" t="s">
        <v>4</v>
      </c>
      <c r="P2" s="20" t="s">
        <v>4</v>
      </c>
      <c r="Q2" s="20" t="s">
        <v>4</v>
      </c>
      <c r="R2" s="20" t="s">
        <v>4</v>
      </c>
      <c r="S2" s="17" t="s">
        <v>1</v>
      </c>
      <c r="T2" s="20" t="s">
        <v>5</v>
      </c>
      <c r="U2" s="60" t="s">
        <v>6</v>
      </c>
      <c r="V2" s="20" t="s">
        <v>7</v>
      </c>
      <c r="W2" s="20" t="s">
        <v>7</v>
      </c>
      <c r="X2" s="20" t="s">
        <v>7</v>
      </c>
      <c r="Y2" s="20" t="s">
        <v>7</v>
      </c>
      <c r="Z2" s="20" t="s">
        <v>7</v>
      </c>
      <c r="AA2" s="20" t="s">
        <v>7</v>
      </c>
      <c r="AB2" s="20" t="s">
        <v>7</v>
      </c>
      <c r="AC2" s="17" t="s">
        <v>8</v>
      </c>
      <c r="AD2" s="20" t="s">
        <v>7</v>
      </c>
      <c r="AE2" s="20" t="s">
        <v>7</v>
      </c>
      <c r="AF2" s="20" t="s">
        <v>7</v>
      </c>
      <c r="AG2" s="20" t="s">
        <v>7</v>
      </c>
      <c r="AH2" s="20" t="s">
        <v>7</v>
      </c>
      <c r="AI2" s="20" t="s">
        <v>7</v>
      </c>
      <c r="AJ2" s="20" t="s">
        <v>7</v>
      </c>
      <c r="AK2" s="20" t="s">
        <v>7</v>
      </c>
      <c r="AL2" s="20" t="s">
        <v>7</v>
      </c>
      <c r="AM2" s="20" t="s">
        <v>7</v>
      </c>
      <c r="AN2" s="20" t="s">
        <v>7</v>
      </c>
      <c r="AO2" s="20" t="s">
        <v>7</v>
      </c>
      <c r="AP2" s="20" t="s">
        <v>7</v>
      </c>
      <c r="AQ2" s="20" t="s">
        <v>9</v>
      </c>
      <c r="AR2" s="20" t="s">
        <v>9</v>
      </c>
      <c r="AS2" s="17" t="s">
        <v>10</v>
      </c>
      <c r="AT2" s="17" t="s">
        <v>10</v>
      </c>
      <c r="AU2" s="17" t="s">
        <v>11</v>
      </c>
      <c r="AV2" s="20" t="s">
        <v>12</v>
      </c>
      <c r="AW2" s="20" t="s">
        <v>12</v>
      </c>
      <c r="AX2" s="20" t="s">
        <v>12</v>
      </c>
      <c r="AY2" s="20" t="s">
        <v>13</v>
      </c>
      <c r="AZ2" s="20" t="s">
        <v>13</v>
      </c>
      <c r="BA2" s="17" t="s">
        <v>14</v>
      </c>
      <c r="BB2" s="20"/>
      <c r="BC2" s="88"/>
      <c r="BD2" s="17" t="s">
        <v>15</v>
      </c>
    </row>
    <row r="3" s="3" customFormat="1" ht="62" customHeight="1" spans="1:56">
      <c r="A3" s="22" t="s">
        <v>16</v>
      </c>
      <c r="B3" s="23" t="s">
        <v>17</v>
      </c>
      <c r="C3" s="24" t="s">
        <v>18</v>
      </c>
      <c r="D3" s="25" t="s">
        <v>19</v>
      </c>
      <c r="E3" s="24" t="s">
        <v>20</v>
      </c>
      <c r="F3" s="26" t="s">
        <v>21</v>
      </c>
      <c r="G3" s="27" t="s">
        <v>22</v>
      </c>
      <c r="H3" s="28" t="s">
        <v>23</v>
      </c>
      <c r="I3" s="27" t="s">
        <v>24</v>
      </c>
      <c r="J3" s="52" t="s">
        <v>25</v>
      </c>
      <c r="K3" s="27" t="s">
        <v>26</v>
      </c>
      <c r="L3" s="27" t="s">
        <v>27</v>
      </c>
      <c r="M3" s="27" t="s">
        <v>28</v>
      </c>
      <c r="N3" s="27" t="s">
        <v>29</v>
      </c>
      <c r="O3" s="27" t="s">
        <v>30</v>
      </c>
      <c r="P3" s="27" t="s">
        <v>31</v>
      </c>
      <c r="Q3" s="27" t="s">
        <v>32</v>
      </c>
      <c r="R3" s="27" t="s">
        <v>33</v>
      </c>
      <c r="S3" s="61" t="s">
        <v>34</v>
      </c>
      <c r="T3" s="62"/>
      <c r="U3" s="63" t="s">
        <v>35</v>
      </c>
      <c r="V3" s="64" t="s">
        <v>36</v>
      </c>
      <c r="W3" s="64" t="s">
        <v>37</v>
      </c>
      <c r="X3" s="64" t="s">
        <v>38</v>
      </c>
      <c r="Y3" s="64" t="s">
        <v>39</v>
      </c>
      <c r="Z3" s="64" t="s">
        <v>40</v>
      </c>
      <c r="AA3" s="64" t="s">
        <v>41</v>
      </c>
      <c r="AB3" s="64" t="s">
        <v>42</v>
      </c>
      <c r="AC3" s="76" t="s">
        <v>43</v>
      </c>
      <c r="AD3" s="77" t="s">
        <v>44</v>
      </c>
      <c r="AE3" s="77" t="s">
        <v>45</v>
      </c>
      <c r="AF3" s="77" t="s">
        <v>46</v>
      </c>
      <c r="AG3" s="77" t="s">
        <v>47</v>
      </c>
      <c r="AH3" s="77" t="s">
        <v>48</v>
      </c>
      <c r="AI3" s="77" t="s">
        <v>49</v>
      </c>
      <c r="AJ3" s="77" t="s">
        <v>50</v>
      </c>
      <c r="AK3" s="80" t="s">
        <v>51</v>
      </c>
      <c r="AL3" s="80" t="s">
        <v>52</v>
      </c>
      <c r="AM3" s="80" t="s">
        <v>53</v>
      </c>
      <c r="AN3" s="80" t="s">
        <v>54</v>
      </c>
      <c r="AO3" s="80" t="s">
        <v>55</v>
      </c>
      <c r="AP3" s="80" t="s">
        <v>56</v>
      </c>
      <c r="AQ3" s="81" t="s">
        <v>57</v>
      </c>
      <c r="AR3" s="81" t="s">
        <v>58</v>
      </c>
      <c r="AS3" s="82" t="s">
        <v>59</v>
      </c>
      <c r="AT3" s="82" t="s">
        <v>60</v>
      </c>
      <c r="AU3" s="83" t="s">
        <v>61</v>
      </c>
      <c r="AV3" s="84" t="s">
        <v>62</v>
      </c>
      <c r="AW3" s="84" t="s">
        <v>63</v>
      </c>
      <c r="AX3" s="84" t="s">
        <v>64</v>
      </c>
      <c r="AY3" s="89" t="s">
        <v>65</v>
      </c>
      <c r="AZ3" s="89" t="s">
        <v>66</v>
      </c>
      <c r="BA3" s="83" t="s">
        <v>67</v>
      </c>
      <c r="BB3" s="90" t="s">
        <v>68</v>
      </c>
      <c r="BC3" s="90" t="s">
        <v>69</v>
      </c>
      <c r="BD3" s="83" t="s">
        <v>70</v>
      </c>
    </row>
    <row r="4" s="4" customFormat="1" ht="33" customHeight="1" spans="1:56">
      <c r="A4" s="29" t="s">
        <v>71</v>
      </c>
      <c r="B4" s="30"/>
      <c r="C4" s="30"/>
      <c r="D4" s="30"/>
      <c r="E4" s="30"/>
      <c r="F4" s="31"/>
      <c r="G4" s="32"/>
      <c r="H4" s="3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65"/>
      <c r="U4" s="66"/>
      <c r="V4" s="67">
        <f t="shared" ref="V4:BA4" si="0">SUBTOTAL(9,V5:V164)</f>
        <v>30512.9032258065</v>
      </c>
      <c r="W4" s="67">
        <f t="shared" si="0"/>
        <v>13500</v>
      </c>
      <c r="X4" s="67">
        <f t="shared" si="0"/>
        <v>7000</v>
      </c>
      <c r="Y4" s="67">
        <f t="shared" si="0"/>
        <v>5100</v>
      </c>
      <c r="Z4" s="67">
        <f t="shared" si="0"/>
        <v>7300</v>
      </c>
      <c r="AA4" s="67">
        <f t="shared" si="0"/>
        <v>3100</v>
      </c>
      <c r="AB4" s="67">
        <f t="shared" si="0"/>
        <v>7765</v>
      </c>
      <c r="AC4" s="67">
        <f t="shared" si="0"/>
        <v>0</v>
      </c>
      <c r="AD4" s="67">
        <f t="shared" si="0"/>
        <v>0</v>
      </c>
      <c r="AE4" s="67">
        <f t="shared" si="0"/>
        <v>0</v>
      </c>
      <c r="AF4" s="67">
        <f t="shared" si="0"/>
        <v>0</v>
      </c>
      <c r="AG4" s="67">
        <f t="shared" si="0"/>
        <v>0</v>
      </c>
      <c r="AH4" s="67">
        <f t="shared" si="0"/>
        <v>0</v>
      </c>
      <c r="AI4" s="67">
        <f t="shared" si="0"/>
        <v>800</v>
      </c>
      <c r="AJ4" s="67">
        <f t="shared" si="0"/>
        <v>0</v>
      </c>
      <c r="AK4" s="67">
        <f t="shared" si="0"/>
        <v>0</v>
      </c>
      <c r="AL4" s="67">
        <f t="shared" si="0"/>
        <v>0</v>
      </c>
      <c r="AM4" s="67">
        <f t="shared" si="0"/>
        <v>0</v>
      </c>
      <c r="AN4" s="67">
        <f t="shared" si="0"/>
        <v>0</v>
      </c>
      <c r="AO4" s="67">
        <f t="shared" si="0"/>
        <v>0</v>
      </c>
      <c r="AP4" s="67">
        <f t="shared" si="0"/>
        <v>0</v>
      </c>
      <c r="AQ4" s="67">
        <f t="shared" si="0"/>
        <v>0</v>
      </c>
      <c r="AR4" s="67">
        <f t="shared" si="0"/>
        <v>0</v>
      </c>
      <c r="AS4" s="67">
        <f t="shared" si="0"/>
        <v>0</v>
      </c>
      <c r="AT4" s="67">
        <f t="shared" si="0"/>
        <v>0</v>
      </c>
      <c r="AU4" s="67">
        <f t="shared" si="0"/>
        <v>75077.92</v>
      </c>
      <c r="AV4" s="67">
        <f t="shared" si="0"/>
        <v>4949.1</v>
      </c>
      <c r="AW4" s="67">
        <f t="shared" si="0"/>
        <v>0</v>
      </c>
      <c r="AX4" s="67">
        <f t="shared" si="0"/>
        <v>0</v>
      </c>
      <c r="AY4" s="67">
        <f t="shared" si="0"/>
        <v>0</v>
      </c>
      <c r="AZ4" s="67">
        <f t="shared" si="0"/>
        <v>0</v>
      </c>
      <c r="BA4" s="67">
        <f t="shared" si="0"/>
        <v>70128.82</v>
      </c>
      <c r="BB4" s="67"/>
      <c r="BC4" s="91"/>
      <c r="BD4" s="67"/>
    </row>
    <row r="5" s="1" customFormat="1" ht="31" customHeight="1" spans="1:56">
      <c r="A5" s="34">
        <f t="shared" ref="A5:A68" si="1">ROW()-4</f>
        <v>1</v>
      </c>
      <c r="B5" s="35" t="s">
        <v>1141</v>
      </c>
      <c r="C5" s="36" t="s">
        <v>288</v>
      </c>
      <c r="D5" s="37">
        <v>45870</v>
      </c>
      <c r="E5" s="38" t="s">
        <v>116</v>
      </c>
      <c r="F5" s="39">
        <f t="shared" ref="F5:F68" si="2">IF($C$2-D5+1&lt;$E$2,$C$2-D5+1,$E$2)</f>
        <v>31</v>
      </c>
      <c r="G5" s="40" t="s">
        <v>79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68">
        <f t="shared" ref="S5:S68" si="3">P5+Q5-R5</f>
        <v>0</v>
      </c>
      <c r="T5" s="69"/>
      <c r="U5" s="70" t="s">
        <v>133</v>
      </c>
      <c r="V5" s="71">
        <v>1000</v>
      </c>
      <c r="W5" s="72">
        <v>500</v>
      </c>
      <c r="X5" s="72">
        <v>600</v>
      </c>
      <c r="Y5" s="72">
        <v>600</v>
      </c>
      <c r="Z5" s="72">
        <v>200</v>
      </c>
      <c r="AA5" s="72">
        <v>100</v>
      </c>
      <c r="AB5" s="78">
        <v>500</v>
      </c>
      <c r="AC5" s="79">
        <f t="shared" ref="AC5:AC68" si="4">IF(G5="是",30,0)</f>
        <v>0</v>
      </c>
      <c r="AD5" s="78"/>
      <c r="AE5" s="78"/>
      <c r="AF5" s="78"/>
      <c r="AG5" s="78"/>
      <c r="AH5" s="78"/>
      <c r="AI5" s="78">
        <v>300</v>
      </c>
      <c r="AJ5" s="78"/>
      <c r="AK5" s="78"/>
      <c r="AL5" s="78"/>
      <c r="AM5" s="78"/>
      <c r="AN5" s="78"/>
      <c r="AO5" s="78"/>
      <c r="AP5" s="78"/>
      <c r="AQ5" s="78"/>
      <c r="AR5" s="78"/>
      <c r="AS5" s="85">
        <f t="shared" ref="AS5:AS68" si="5">IFERROR(U5/$E$2*2*H5+I5*2,0)</f>
        <v>0</v>
      </c>
      <c r="AT5" s="79">
        <f t="shared" ref="AT5:AT68" si="6">IFERROR(U5/$E$2*(J5+K5*0.2+L5+M5*0.5),0)</f>
        <v>0</v>
      </c>
      <c r="AU5" s="79">
        <f t="shared" ref="AU5:AU68" si="7">ROUND(SUM(V5:AP5)-SUM(AQ5:AT5),2)</f>
        <v>3800</v>
      </c>
      <c r="AV5" s="86">
        <f>VLOOKUP(B5,'[5]2025.08'!$B:$Q,16,0)</f>
        <v>549.9</v>
      </c>
      <c r="AW5" s="92"/>
      <c r="AX5" s="92"/>
      <c r="AY5" s="92"/>
      <c r="AZ5" s="92"/>
      <c r="BA5" s="79">
        <f t="shared" ref="BA5:BA68" si="8">ROUND(AU5-SUM(AV5:AZ5),2)</f>
        <v>3250.1</v>
      </c>
      <c r="BB5" s="93"/>
      <c r="BC5" s="94" t="s">
        <v>1142</v>
      </c>
      <c r="BD5" s="67" t="str">
        <f t="shared" ref="BD5:BD68" si="9">IF(U5-SUM(V5:AB5)=0,"正确","错误")</f>
        <v>正确</v>
      </c>
    </row>
    <row r="6" s="1" customFormat="1" ht="31" customHeight="1" spans="1:56">
      <c r="A6" s="42">
        <f t="shared" si="1"/>
        <v>2</v>
      </c>
      <c r="B6" s="35" t="s">
        <v>1143</v>
      </c>
      <c r="C6" s="36" t="s">
        <v>203</v>
      </c>
      <c r="D6" s="37">
        <v>45870</v>
      </c>
      <c r="E6" s="38" t="s">
        <v>116</v>
      </c>
      <c r="F6" s="43">
        <f t="shared" si="2"/>
        <v>31</v>
      </c>
      <c r="G6" s="44" t="s">
        <v>79</v>
      </c>
      <c r="H6" s="41"/>
      <c r="I6" s="41"/>
      <c r="J6" s="41"/>
      <c r="K6" s="41"/>
      <c r="L6" s="41"/>
      <c r="M6" s="41"/>
      <c r="N6" s="41"/>
      <c r="O6" s="54"/>
      <c r="P6" s="41"/>
      <c r="Q6" s="41"/>
      <c r="R6" s="41"/>
      <c r="S6" s="68">
        <f t="shared" si="3"/>
        <v>0</v>
      </c>
      <c r="T6" s="69"/>
      <c r="U6" s="70" t="s">
        <v>1144</v>
      </c>
      <c r="V6" s="71">
        <v>1000</v>
      </c>
      <c r="W6" s="72">
        <v>800</v>
      </c>
      <c r="X6" s="72">
        <v>300</v>
      </c>
      <c r="Y6" s="72">
        <v>200</v>
      </c>
      <c r="Z6" s="72">
        <v>500</v>
      </c>
      <c r="AA6" s="72">
        <v>200</v>
      </c>
      <c r="AB6" s="78">
        <v>225</v>
      </c>
      <c r="AC6" s="79">
        <f t="shared" si="4"/>
        <v>0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85">
        <f t="shared" si="5"/>
        <v>0</v>
      </c>
      <c r="AT6" s="79">
        <f t="shared" si="6"/>
        <v>0</v>
      </c>
      <c r="AU6" s="79">
        <f t="shared" si="7"/>
        <v>3225</v>
      </c>
      <c r="AV6" s="86">
        <f>VLOOKUP(B6,'[5]2025.08'!$B:$Q,16,0)</f>
        <v>549.9</v>
      </c>
      <c r="AW6" s="92"/>
      <c r="AX6" s="92"/>
      <c r="AY6" s="92"/>
      <c r="AZ6" s="92"/>
      <c r="BA6" s="79">
        <f t="shared" si="8"/>
        <v>2675.1</v>
      </c>
      <c r="BB6" s="93"/>
      <c r="BC6" s="69" t="s">
        <v>1145</v>
      </c>
      <c r="BD6" s="67" t="str">
        <f t="shared" si="9"/>
        <v>正确</v>
      </c>
    </row>
    <row r="7" s="1" customFormat="1" ht="33" customHeight="1" spans="1:56">
      <c r="A7" s="42">
        <f t="shared" si="1"/>
        <v>3</v>
      </c>
      <c r="B7" s="35" t="s">
        <v>1146</v>
      </c>
      <c r="C7" s="36" t="s">
        <v>203</v>
      </c>
      <c r="D7" s="37">
        <v>45870</v>
      </c>
      <c r="E7" s="38" t="s">
        <v>116</v>
      </c>
      <c r="F7" s="43">
        <f t="shared" si="2"/>
        <v>31</v>
      </c>
      <c r="G7" s="44" t="s">
        <v>79</v>
      </c>
      <c r="H7" s="41"/>
      <c r="I7" s="41"/>
      <c r="J7" s="41"/>
      <c r="K7" s="41"/>
      <c r="L7" s="41"/>
      <c r="M7" s="41"/>
      <c r="N7" s="41"/>
      <c r="O7" s="55"/>
      <c r="P7" s="41"/>
      <c r="Q7" s="41"/>
      <c r="R7" s="41"/>
      <c r="S7" s="68">
        <f t="shared" si="3"/>
        <v>0</v>
      </c>
      <c r="T7" s="69"/>
      <c r="U7" s="70" t="s">
        <v>1147</v>
      </c>
      <c r="V7" s="71">
        <v>1000</v>
      </c>
      <c r="W7" s="72">
        <v>800</v>
      </c>
      <c r="X7" s="72">
        <v>300</v>
      </c>
      <c r="Y7" s="72">
        <v>200</v>
      </c>
      <c r="Z7" s="72">
        <v>500</v>
      </c>
      <c r="AA7" s="72">
        <v>200</v>
      </c>
      <c r="AB7" s="78">
        <v>515</v>
      </c>
      <c r="AC7" s="79">
        <f t="shared" si="4"/>
        <v>0</v>
      </c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85">
        <f t="shared" si="5"/>
        <v>0</v>
      </c>
      <c r="AT7" s="79">
        <f t="shared" si="6"/>
        <v>0</v>
      </c>
      <c r="AU7" s="79">
        <f t="shared" si="7"/>
        <v>3515</v>
      </c>
      <c r="AV7" s="86">
        <f>VLOOKUP(B7,'[5]2025.08'!$B:$Q,16,0)</f>
        <v>549.9</v>
      </c>
      <c r="AW7" s="92"/>
      <c r="AX7" s="92"/>
      <c r="AY7" s="92"/>
      <c r="AZ7" s="92"/>
      <c r="BA7" s="79">
        <f t="shared" si="8"/>
        <v>2965.1</v>
      </c>
      <c r="BB7" s="93"/>
      <c r="BC7" s="69" t="s">
        <v>1145</v>
      </c>
      <c r="BD7" s="67" t="str">
        <f t="shared" si="9"/>
        <v>正确</v>
      </c>
    </row>
    <row r="8" s="1" customFormat="1" ht="33" customHeight="1" spans="1:56">
      <c r="A8" s="42">
        <f t="shared" si="1"/>
        <v>4</v>
      </c>
      <c r="B8" s="35" t="s">
        <v>1148</v>
      </c>
      <c r="C8" s="45" t="s">
        <v>388</v>
      </c>
      <c r="D8" s="37">
        <v>45870</v>
      </c>
      <c r="E8" s="38" t="s">
        <v>116</v>
      </c>
      <c r="F8" s="43">
        <f t="shared" si="2"/>
        <v>31</v>
      </c>
      <c r="G8" s="44" t="s">
        <v>79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68">
        <f t="shared" si="3"/>
        <v>0</v>
      </c>
      <c r="T8" s="69"/>
      <c r="U8" s="70" t="s">
        <v>1149</v>
      </c>
      <c r="V8" s="71">
        <v>1000</v>
      </c>
      <c r="W8" s="72">
        <v>800</v>
      </c>
      <c r="X8" s="72">
        <v>300</v>
      </c>
      <c r="Y8" s="72">
        <v>200</v>
      </c>
      <c r="Z8" s="72">
        <v>500</v>
      </c>
      <c r="AA8" s="72">
        <v>200</v>
      </c>
      <c r="AB8" s="78">
        <v>215</v>
      </c>
      <c r="AC8" s="79">
        <f t="shared" si="4"/>
        <v>0</v>
      </c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85">
        <f t="shared" si="5"/>
        <v>0</v>
      </c>
      <c r="AT8" s="79">
        <f t="shared" si="6"/>
        <v>0</v>
      </c>
      <c r="AU8" s="79">
        <f t="shared" si="7"/>
        <v>3215</v>
      </c>
      <c r="AV8" s="86">
        <f>VLOOKUP(B8,'[5]2025.08'!$B:$Q,16,0)</f>
        <v>549.9</v>
      </c>
      <c r="AW8" s="92"/>
      <c r="AX8" s="92"/>
      <c r="AY8" s="92"/>
      <c r="AZ8" s="92"/>
      <c r="BA8" s="79">
        <f t="shared" si="8"/>
        <v>2665.1</v>
      </c>
      <c r="BB8" s="93"/>
      <c r="BC8" s="69" t="s">
        <v>1145</v>
      </c>
      <c r="BD8" s="67" t="str">
        <f t="shared" si="9"/>
        <v>正确</v>
      </c>
    </row>
    <row r="9" s="1" customFormat="1" ht="33" customHeight="1" spans="1:56">
      <c r="A9" s="42">
        <f t="shared" si="1"/>
        <v>5</v>
      </c>
      <c r="B9" s="35" t="s">
        <v>1150</v>
      </c>
      <c r="C9" s="45" t="s">
        <v>388</v>
      </c>
      <c r="D9" s="37">
        <v>45870</v>
      </c>
      <c r="E9" s="38" t="s">
        <v>116</v>
      </c>
      <c r="F9" s="43">
        <f t="shared" si="2"/>
        <v>31</v>
      </c>
      <c r="G9" s="44" t="s">
        <v>79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68">
        <f t="shared" si="3"/>
        <v>0</v>
      </c>
      <c r="T9" s="69"/>
      <c r="U9" s="70" t="s">
        <v>1149</v>
      </c>
      <c r="V9" s="71">
        <v>1000</v>
      </c>
      <c r="W9" s="72">
        <v>800</v>
      </c>
      <c r="X9" s="72">
        <v>300</v>
      </c>
      <c r="Y9" s="72">
        <v>200</v>
      </c>
      <c r="Z9" s="72">
        <v>500</v>
      </c>
      <c r="AA9" s="72">
        <v>200</v>
      </c>
      <c r="AB9" s="78">
        <v>215</v>
      </c>
      <c r="AC9" s="79">
        <f t="shared" si="4"/>
        <v>0</v>
      </c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85">
        <f t="shared" si="5"/>
        <v>0</v>
      </c>
      <c r="AT9" s="79">
        <f t="shared" si="6"/>
        <v>0</v>
      </c>
      <c r="AU9" s="79">
        <f t="shared" si="7"/>
        <v>3215</v>
      </c>
      <c r="AV9" s="86">
        <f>VLOOKUP(B9,'[5]2025.08'!$B:$Q,16,0)</f>
        <v>549.9</v>
      </c>
      <c r="AW9" s="92"/>
      <c r="AX9" s="92"/>
      <c r="AY9" s="92"/>
      <c r="AZ9" s="92"/>
      <c r="BA9" s="79">
        <f t="shared" si="8"/>
        <v>2665.1</v>
      </c>
      <c r="BB9" s="93"/>
      <c r="BC9" s="69" t="s">
        <v>1145</v>
      </c>
      <c r="BD9" s="67" t="str">
        <f t="shared" si="9"/>
        <v>正确</v>
      </c>
    </row>
    <row r="10" s="1" customFormat="1" ht="33" customHeight="1" spans="1:56">
      <c r="A10" s="42">
        <f t="shared" si="1"/>
        <v>6</v>
      </c>
      <c r="B10" s="35" t="s">
        <v>1151</v>
      </c>
      <c r="C10" s="45" t="s">
        <v>388</v>
      </c>
      <c r="D10" s="37">
        <v>45891</v>
      </c>
      <c r="E10" s="38" t="s">
        <v>116</v>
      </c>
      <c r="F10" s="43">
        <f t="shared" si="2"/>
        <v>10</v>
      </c>
      <c r="G10" s="44" t="s">
        <v>79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68">
        <f t="shared" si="3"/>
        <v>0</v>
      </c>
      <c r="T10" s="69"/>
      <c r="U10" s="73" t="s">
        <v>94</v>
      </c>
      <c r="V10" s="71">
        <f>(4300/31)*F10</f>
        <v>1387.09677419355</v>
      </c>
      <c r="W10" s="72"/>
      <c r="X10" s="72"/>
      <c r="Y10" s="72"/>
      <c r="Z10" s="72"/>
      <c r="AA10" s="72"/>
      <c r="AB10" s="78"/>
      <c r="AC10" s="79">
        <f t="shared" si="4"/>
        <v>0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85">
        <f t="shared" si="5"/>
        <v>0</v>
      </c>
      <c r="AT10" s="79">
        <f t="shared" si="6"/>
        <v>0</v>
      </c>
      <c r="AU10" s="79">
        <f t="shared" si="7"/>
        <v>1387.1</v>
      </c>
      <c r="AV10" s="86"/>
      <c r="AW10" s="92"/>
      <c r="AX10" s="92"/>
      <c r="AY10" s="92"/>
      <c r="AZ10" s="92"/>
      <c r="BA10" s="79">
        <f t="shared" si="8"/>
        <v>1387.1</v>
      </c>
      <c r="BB10" s="93"/>
      <c r="BC10" s="69" t="s">
        <v>1152</v>
      </c>
      <c r="BD10" s="67" t="str">
        <f t="shared" si="9"/>
        <v>错误</v>
      </c>
    </row>
    <row r="11" s="1" customFormat="1" ht="33" customHeight="1" spans="1:56">
      <c r="A11" s="42">
        <f t="shared" si="1"/>
        <v>7</v>
      </c>
      <c r="B11" s="35" t="s">
        <v>1153</v>
      </c>
      <c r="C11" s="45" t="s">
        <v>388</v>
      </c>
      <c r="D11" s="37">
        <v>45891</v>
      </c>
      <c r="E11" s="38" t="s">
        <v>116</v>
      </c>
      <c r="F11" s="43">
        <f t="shared" si="2"/>
        <v>10</v>
      </c>
      <c r="G11" s="44" t="s">
        <v>79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68">
        <f t="shared" si="3"/>
        <v>0</v>
      </c>
      <c r="T11" s="69"/>
      <c r="U11" s="73" t="s">
        <v>94</v>
      </c>
      <c r="V11" s="71">
        <f>(4300/31)*F11</f>
        <v>1387.09677419355</v>
      </c>
      <c r="W11" s="72"/>
      <c r="X11" s="72"/>
      <c r="Y11" s="72"/>
      <c r="Z11" s="72"/>
      <c r="AA11" s="72"/>
      <c r="AB11" s="78"/>
      <c r="AC11" s="79">
        <f t="shared" si="4"/>
        <v>0</v>
      </c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5">
        <f t="shared" si="5"/>
        <v>0</v>
      </c>
      <c r="AT11" s="79">
        <f t="shared" si="6"/>
        <v>0</v>
      </c>
      <c r="AU11" s="79">
        <f t="shared" si="7"/>
        <v>1387.1</v>
      </c>
      <c r="AV11" s="86"/>
      <c r="AW11" s="92"/>
      <c r="AX11" s="92"/>
      <c r="AY11" s="92"/>
      <c r="AZ11" s="92"/>
      <c r="BA11" s="79">
        <f t="shared" si="8"/>
        <v>1387.1</v>
      </c>
      <c r="BB11" s="93"/>
      <c r="BC11" s="69" t="s">
        <v>1152</v>
      </c>
      <c r="BD11" s="67" t="str">
        <f t="shared" si="9"/>
        <v>错误</v>
      </c>
    </row>
    <row r="12" s="1" customFormat="1" ht="33" customHeight="1" spans="1:56">
      <c r="A12" s="42">
        <f t="shared" si="1"/>
        <v>8</v>
      </c>
      <c r="B12" s="35" t="s">
        <v>745</v>
      </c>
      <c r="C12" s="45" t="s">
        <v>388</v>
      </c>
      <c r="D12" s="37">
        <v>45891</v>
      </c>
      <c r="E12" s="38" t="s">
        <v>116</v>
      </c>
      <c r="F12" s="43">
        <f t="shared" si="2"/>
        <v>10</v>
      </c>
      <c r="G12" s="44" t="s">
        <v>79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68">
        <f t="shared" si="3"/>
        <v>0</v>
      </c>
      <c r="T12" s="69"/>
      <c r="U12" s="73" t="s">
        <v>94</v>
      </c>
      <c r="V12" s="71">
        <f>(4300/31)*F12</f>
        <v>1387.09677419355</v>
      </c>
      <c r="W12" s="72"/>
      <c r="X12" s="72"/>
      <c r="Y12" s="72"/>
      <c r="Z12" s="72"/>
      <c r="AA12" s="72"/>
      <c r="AB12" s="78"/>
      <c r="AC12" s="79">
        <f t="shared" si="4"/>
        <v>0</v>
      </c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85">
        <f t="shared" si="5"/>
        <v>0</v>
      </c>
      <c r="AT12" s="79">
        <f t="shared" si="6"/>
        <v>0</v>
      </c>
      <c r="AU12" s="79">
        <f t="shared" si="7"/>
        <v>1387.1</v>
      </c>
      <c r="AV12" s="86"/>
      <c r="AW12" s="92"/>
      <c r="AX12" s="92"/>
      <c r="AY12" s="92"/>
      <c r="AZ12" s="92"/>
      <c r="BA12" s="79">
        <f t="shared" si="8"/>
        <v>1387.1</v>
      </c>
      <c r="BB12" s="93"/>
      <c r="BC12" s="69" t="s">
        <v>1152</v>
      </c>
      <c r="BD12" s="67" t="str">
        <f t="shared" si="9"/>
        <v>错误</v>
      </c>
    </row>
    <row r="13" s="1" customFormat="1" ht="33" customHeight="1" spans="1:56">
      <c r="A13" s="42">
        <f t="shared" si="1"/>
        <v>9</v>
      </c>
      <c r="B13" s="35" t="s">
        <v>1154</v>
      </c>
      <c r="C13" s="45" t="s">
        <v>388</v>
      </c>
      <c r="D13" s="37">
        <v>45891</v>
      </c>
      <c r="E13" s="38" t="s">
        <v>116</v>
      </c>
      <c r="F13" s="43">
        <f t="shared" si="2"/>
        <v>10</v>
      </c>
      <c r="G13" s="44" t="s">
        <v>79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68">
        <f t="shared" si="3"/>
        <v>0</v>
      </c>
      <c r="T13" s="69"/>
      <c r="U13" s="73" t="s">
        <v>94</v>
      </c>
      <c r="V13" s="71">
        <f>(4300/31)*F13</f>
        <v>1387.09677419355</v>
      </c>
      <c r="W13" s="72"/>
      <c r="X13" s="72"/>
      <c r="Y13" s="72"/>
      <c r="Z13" s="72"/>
      <c r="AA13" s="72"/>
      <c r="AB13" s="78"/>
      <c r="AC13" s="79">
        <f t="shared" si="4"/>
        <v>0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85">
        <f t="shared" si="5"/>
        <v>0</v>
      </c>
      <c r="AT13" s="79">
        <f t="shared" si="6"/>
        <v>0</v>
      </c>
      <c r="AU13" s="79">
        <f t="shared" si="7"/>
        <v>1387.1</v>
      </c>
      <c r="AV13" s="86"/>
      <c r="AW13" s="92"/>
      <c r="AX13" s="92"/>
      <c r="AY13" s="92"/>
      <c r="AZ13" s="92"/>
      <c r="BA13" s="79">
        <f t="shared" si="8"/>
        <v>1387.1</v>
      </c>
      <c r="BB13" s="93"/>
      <c r="BC13" s="69" t="s">
        <v>1152</v>
      </c>
      <c r="BD13" s="67" t="str">
        <f t="shared" si="9"/>
        <v>错误</v>
      </c>
    </row>
    <row r="14" s="1" customFormat="1" ht="33" customHeight="1" spans="1:56">
      <c r="A14" s="42">
        <f t="shared" si="1"/>
        <v>10</v>
      </c>
      <c r="B14" s="35" t="s">
        <v>1155</v>
      </c>
      <c r="C14" s="45" t="s">
        <v>388</v>
      </c>
      <c r="D14" s="37">
        <v>45891</v>
      </c>
      <c r="E14" s="38" t="s">
        <v>116</v>
      </c>
      <c r="F14" s="43">
        <f t="shared" si="2"/>
        <v>10</v>
      </c>
      <c r="G14" s="44" t="s">
        <v>79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68">
        <f t="shared" si="3"/>
        <v>0</v>
      </c>
      <c r="T14" s="69"/>
      <c r="U14" s="73" t="s">
        <v>94</v>
      </c>
      <c r="V14" s="71">
        <f>(4300/31)*F14</f>
        <v>1387.09677419355</v>
      </c>
      <c r="W14" s="72"/>
      <c r="X14" s="72"/>
      <c r="Y14" s="72"/>
      <c r="Z14" s="72"/>
      <c r="AA14" s="72"/>
      <c r="AB14" s="78"/>
      <c r="AC14" s="79">
        <f t="shared" si="4"/>
        <v>0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85">
        <f t="shared" si="5"/>
        <v>0</v>
      </c>
      <c r="AT14" s="79">
        <f t="shared" si="6"/>
        <v>0</v>
      </c>
      <c r="AU14" s="79">
        <f t="shared" si="7"/>
        <v>1387.1</v>
      </c>
      <c r="AV14" s="86"/>
      <c r="AW14" s="92"/>
      <c r="AX14" s="92"/>
      <c r="AY14" s="92"/>
      <c r="AZ14" s="92"/>
      <c r="BA14" s="79">
        <f t="shared" si="8"/>
        <v>1387.1</v>
      </c>
      <c r="BB14" s="93"/>
      <c r="BC14" s="69" t="s">
        <v>1152</v>
      </c>
      <c r="BD14" s="67" t="str">
        <f t="shared" si="9"/>
        <v>错误</v>
      </c>
    </row>
    <row r="15" s="1" customFormat="1" ht="33" customHeight="1" spans="1:56">
      <c r="A15" s="42">
        <f t="shared" si="1"/>
        <v>11</v>
      </c>
      <c r="B15" s="35" t="s">
        <v>1156</v>
      </c>
      <c r="C15" s="46" t="s">
        <v>190</v>
      </c>
      <c r="D15" s="37">
        <v>45870</v>
      </c>
      <c r="E15" s="38" t="s">
        <v>116</v>
      </c>
      <c r="F15" s="43">
        <f t="shared" si="2"/>
        <v>31</v>
      </c>
      <c r="G15" s="44" t="s">
        <v>79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68">
        <f t="shared" si="3"/>
        <v>0</v>
      </c>
      <c r="T15" s="69"/>
      <c r="U15" s="70" t="s">
        <v>1157</v>
      </c>
      <c r="V15" s="71">
        <v>1000</v>
      </c>
      <c r="W15" s="72">
        <v>500</v>
      </c>
      <c r="X15" s="72">
        <v>300</v>
      </c>
      <c r="Y15" s="72">
        <v>200</v>
      </c>
      <c r="Z15" s="72">
        <v>200</v>
      </c>
      <c r="AA15" s="72">
        <v>100</v>
      </c>
      <c r="AB15" s="78">
        <v>215</v>
      </c>
      <c r="AC15" s="79">
        <f t="shared" si="4"/>
        <v>0</v>
      </c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85">
        <f t="shared" si="5"/>
        <v>0</v>
      </c>
      <c r="AT15" s="79">
        <f t="shared" si="6"/>
        <v>0</v>
      </c>
      <c r="AU15" s="79">
        <f t="shared" si="7"/>
        <v>2515</v>
      </c>
      <c r="AV15" s="86">
        <f>VLOOKUP(B15,'[5]2025.08'!$B:$Q,16,0)</f>
        <v>549.9</v>
      </c>
      <c r="AW15" s="92"/>
      <c r="AX15" s="92"/>
      <c r="AY15" s="92"/>
      <c r="AZ15" s="92"/>
      <c r="BA15" s="79">
        <f t="shared" si="8"/>
        <v>1965.1</v>
      </c>
      <c r="BB15" s="93"/>
      <c r="BC15" s="69" t="s">
        <v>1145</v>
      </c>
      <c r="BD15" s="67" t="str">
        <f t="shared" si="9"/>
        <v>正确</v>
      </c>
    </row>
    <row r="16" s="1" customFormat="1" ht="33" customHeight="1" spans="1:56">
      <c r="A16" s="42">
        <f t="shared" si="1"/>
        <v>12</v>
      </c>
      <c r="B16" s="35" t="s">
        <v>1158</v>
      </c>
      <c r="C16" s="46" t="s">
        <v>190</v>
      </c>
      <c r="D16" s="37">
        <v>45870</v>
      </c>
      <c r="E16" s="38" t="s">
        <v>116</v>
      </c>
      <c r="F16" s="43">
        <f t="shared" si="2"/>
        <v>31</v>
      </c>
      <c r="G16" s="44" t="s">
        <v>79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68">
        <f t="shared" si="3"/>
        <v>0</v>
      </c>
      <c r="T16" s="69"/>
      <c r="U16" s="70" t="s">
        <v>1159</v>
      </c>
      <c r="V16" s="71">
        <v>1000</v>
      </c>
      <c r="W16" s="72">
        <v>500</v>
      </c>
      <c r="X16" s="72">
        <v>300</v>
      </c>
      <c r="Y16" s="72">
        <v>200</v>
      </c>
      <c r="Z16" s="72">
        <v>200</v>
      </c>
      <c r="AA16" s="72">
        <v>100</v>
      </c>
      <c r="AB16" s="78">
        <v>550</v>
      </c>
      <c r="AC16" s="79">
        <f t="shared" si="4"/>
        <v>0</v>
      </c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85">
        <f t="shared" si="5"/>
        <v>0</v>
      </c>
      <c r="AT16" s="79">
        <f t="shared" si="6"/>
        <v>0</v>
      </c>
      <c r="AU16" s="79">
        <f t="shared" si="7"/>
        <v>2850</v>
      </c>
      <c r="AV16" s="86">
        <f>VLOOKUP(B16,'[5]2025.08'!$B:$Q,16,0)</f>
        <v>549.9</v>
      </c>
      <c r="AW16" s="92"/>
      <c r="AX16" s="92"/>
      <c r="AY16" s="92"/>
      <c r="AZ16" s="92"/>
      <c r="BA16" s="79">
        <f t="shared" si="8"/>
        <v>2300.1</v>
      </c>
      <c r="BB16" s="93"/>
      <c r="BC16" s="69" t="s">
        <v>1145</v>
      </c>
      <c r="BD16" s="67" t="str">
        <f t="shared" si="9"/>
        <v>正确</v>
      </c>
    </row>
    <row r="17" s="1" customFormat="1" ht="33" customHeight="1" spans="1:56">
      <c r="A17" s="42">
        <f t="shared" si="1"/>
        <v>13</v>
      </c>
      <c r="B17" s="35" t="s">
        <v>1160</v>
      </c>
      <c r="C17" s="46" t="s">
        <v>132</v>
      </c>
      <c r="D17" s="37">
        <v>45870</v>
      </c>
      <c r="E17" s="38" t="s">
        <v>116</v>
      </c>
      <c r="F17" s="43">
        <f t="shared" si="2"/>
        <v>31</v>
      </c>
      <c r="G17" s="44" t="s">
        <v>79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68">
        <f t="shared" si="3"/>
        <v>0</v>
      </c>
      <c r="T17" s="69"/>
      <c r="U17" s="70" t="s">
        <v>1161</v>
      </c>
      <c r="V17" s="71">
        <v>1000</v>
      </c>
      <c r="W17" s="72">
        <v>800</v>
      </c>
      <c r="X17" s="72">
        <v>600</v>
      </c>
      <c r="Y17" s="72">
        <v>500</v>
      </c>
      <c r="Z17" s="72">
        <v>400</v>
      </c>
      <c r="AA17" s="72">
        <v>200</v>
      </c>
      <c r="AB17" s="78">
        <v>670</v>
      </c>
      <c r="AC17" s="79">
        <f t="shared" si="4"/>
        <v>0</v>
      </c>
      <c r="AD17" s="78"/>
      <c r="AE17" s="78"/>
      <c r="AF17" s="78"/>
      <c r="AG17" s="78"/>
      <c r="AH17" s="78"/>
      <c r="AI17" s="78">
        <v>500</v>
      </c>
      <c r="AJ17" s="78"/>
      <c r="AK17" s="78"/>
      <c r="AL17" s="78"/>
      <c r="AM17" s="78"/>
      <c r="AN17" s="78"/>
      <c r="AO17" s="78"/>
      <c r="AP17" s="78"/>
      <c r="AQ17" s="78"/>
      <c r="AR17" s="78"/>
      <c r="AS17" s="85">
        <f t="shared" si="5"/>
        <v>0</v>
      </c>
      <c r="AT17" s="79">
        <f t="shared" si="6"/>
        <v>0</v>
      </c>
      <c r="AU17" s="79">
        <f t="shared" si="7"/>
        <v>4670</v>
      </c>
      <c r="AV17" s="86">
        <f>VLOOKUP(B17,'[5]2025.08'!$B:$Q,16,0)</f>
        <v>549.9</v>
      </c>
      <c r="AW17" s="92"/>
      <c r="AX17" s="92"/>
      <c r="AY17" s="92"/>
      <c r="AZ17" s="92"/>
      <c r="BA17" s="79">
        <f t="shared" si="8"/>
        <v>4120.1</v>
      </c>
      <c r="BB17" s="93"/>
      <c r="BC17" s="94" t="s">
        <v>1162</v>
      </c>
      <c r="BD17" s="67" t="str">
        <f t="shared" si="9"/>
        <v>正确</v>
      </c>
    </row>
    <row r="18" s="1" customFormat="1" ht="33" customHeight="1" spans="1:56">
      <c r="A18" s="42">
        <f t="shared" si="1"/>
        <v>14</v>
      </c>
      <c r="B18" s="35" t="s">
        <v>1163</v>
      </c>
      <c r="C18" s="46" t="s">
        <v>1164</v>
      </c>
      <c r="D18" s="37">
        <v>45870</v>
      </c>
      <c r="E18" s="38" t="s">
        <v>116</v>
      </c>
      <c r="F18" s="43">
        <f t="shared" si="2"/>
        <v>31</v>
      </c>
      <c r="G18" s="44" t="s">
        <v>79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68">
        <f t="shared" si="3"/>
        <v>0</v>
      </c>
      <c r="T18" s="69"/>
      <c r="U18" s="70" t="s">
        <v>1165</v>
      </c>
      <c r="V18" s="71">
        <v>1500</v>
      </c>
      <c r="W18" s="72">
        <v>1000</v>
      </c>
      <c r="X18" s="72">
        <v>600</v>
      </c>
      <c r="Y18" s="72">
        <v>400</v>
      </c>
      <c r="Z18" s="72">
        <v>300</v>
      </c>
      <c r="AA18" s="72">
        <v>200</v>
      </c>
      <c r="AB18" s="78">
        <v>550</v>
      </c>
      <c r="AC18" s="79">
        <f t="shared" si="4"/>
        <v>0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85">
        <f t="shared" si="5"/>
        <v>0</v>
      </c>
      <c r="AT18" s="79">
        <f t="shared" si="6"/>
        <v>0</v>
      </c>
      <c r="AU18" s="79">
        <f t="shared" si="7"/>
        <v>4550</v>
      </c>
      <c r="AV18" s="86">
        <f>VLOOKUP(B18,'[5]2025.08'!$B:$Q,16,0)</f>
        <v>549.9</v>
      </c>
      <c r="AW18" s="92"/>
      <c r="AX18" s="92"/>
      <c r="AY18" s="92"/>
      <c r="AZ18" s="92"/>
      <c r="BA18" s="79">
        <f t="shared" si="8"/>
        <v>4000.1</v>
      </c>
      <c r="BB18" s="93"/>
      <c r="BC18" s="94" t="s">
        <v>1145</v>
      </c>
      <c r="BD18" s="67" t="str">
        <f t="shared" si="9"/>
        <v>正确</v>
      </c>
    </row>
    <row r="19" s="1" customFormat="1" ht="33" customHeight="1" spans="1:56">
      <c r="A19" s="42">
        <f t="shared" si="1"/>
        <v>15</v>
      </c>
      <c r="B19" s="47" t="s">
        <v>1166</v>
      </c>
      <c r="C19" s="36" t="s">
        <v>203</v>
      </c>
      <c r="D19" s="37">
        <v>45870</v>
      </c>
      <c r="E19" s="38" t="s">
        <v>116</v>
      </c>
      <c r="F19" s="43">
        <f t="shared" si="2"/>
        <v>31</v>
      </c>
      <c r="G19" s="44" t="s">
        <v>79</v>
      </c>
      <c r="H19" s="41"/>
      <c r="I19" s="41"/>
      <c r="J19" s="41"/>
      <c r="K19" s="41"/>
      <c r="L19" s="41"/>
      <c r="M19" s="41"/>
      <c r="N19" s="41"/>
      <c r="O19" s="56"/>
      <c r="P19" s="41"/>
      <c r="Q19" s="41"/>
      <c r="R19" s="41"/>
      <c r="S19" s="68">
        <f t="shared" si="3"/>
        <v>0</v>
      </c>
      <c r="T19" s="74"/>
      <c r="U19" s="73" t="s">
        <v>133</v>
      </c>
      <c r="V19" s="71">
        <v>1000</v>
      </c>
      <c r="W19" s="72">
        <v>800</v>
      </c>
      <c r="X19" s="72">
        <v>300</v>
      </c>
      <c r="Y19" s="72">
        <v>200</v>
      </c>
      <c r="Z19" s="72">
        <v>500</v>
      </c>
      <c r="AA19" s="72">
        <v>200</v>
      </c>
      <c r="AB19" s="78">
        <v>500</v>
      </c>
      <c r="AC19" s="79">
        <f t="shared" si="4"/>
        <v>0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85">
        <f t="shared" si="5"/>
        <v>0</v>
      </c>
      <c r="AT19" s="79">
        <f t="shared" si="6"/>
        <v>0</v>
      </c>
      <c r="AU19" s="79">
        <f t="shared" si="7"/>
        <v>3500</v>
      </c>
      <c r="AV19" s="86"/>
      <c r="AW19" s="92"/>
      <c r="AX19" s="92"/>
      <c r="AY19" s="92"/>
      <c r="AZ19" s="92"/>
      <c r="BA19" s="79">
        <f t="shared" si="8"/>
        <v>3500</v>
      </c>
      <c r="BB19" s="93"/>
      <c r="BC19" s="94"/>
      <c r="BD19" s="67" t="str">
        <f t="shared" si="9"/>
        <v>正确</v>
      </c>
    </row>
    <row r="20" s="1" customFormat="1" ht="33" customHeight="1" spans="1:56">
      <c r="A20" s="42">
        <f t="shared" si="1"/>
        <v>16</v>
      </c>
      <c r="B20" s="47" t="s">
        <v>1167</v>
      </c>
      <c r="C20" s="36" t="s">
        <v>203</v>
      </c>
      <c r="D20" s="37">
        <v>45870</v>
      </c>
      <c r="E20" s="38" t="s">
        <v>116</v>
      </c>
      <c r="F20" s="43">
        <f t="shared" si="2"/>
        <v>31</v>
      </c>
      <c r="G20" s="44" t="s">
        <v>79</v>
      </c>
      <c r="H20" s="41"/>
      <c r="I20" s="41"/>
      <c r="J20" s="41"/>
      <c r="L20" s="41"/>
      <c r="M20" s="41"/>
      <c r="N20" s="41"/>
      <c r="O20" s="56"/>
      <c r="P20" s="41"/>
      <c r="Q20" s="41"/>
      <c r="R20" s="41"/>
      <c r="S20" s="68">
        <f t="shared" si="3"/>
        <v>0</v>
      </c>
      <c r="T20" s="74"/>
      <c r="U20" s="73" t="s">
        <v>133</v>
      </c>
      <c r="V20" s="71">
        <v>1000</v>
      </c>
      <c r="W20" s="72">
        <v>800</v>
      </c>
      <c r="X20" s="72">
        <v>300</v>
      </c>
      <c r="Y20" s="72">
        <v>200</v>
      </c>
      <c r="Z20" s="72">
        <v>500</v>
      </c>
      <c r="AA20" s="72">
        <v>200</v>
      </c>
      <c r="AB20" s="78">
        <v>500</v>
      </c>
      <c r="AC20" s="79">
        <f t="shared" si="4"/>
        <v>0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85">
        <f t="shared" si="5"/>
        <v>0</v>
      </c>
      <c r="AT20" s="79">
        <f t="shared" si="6"/>
        <v>0</v>
      </c>
      <c r="AU20" s="79">
        <f t="shared" si="7"/>
        <v>3500</v>
      </c>
      <c r="AV20" s="86"/>
      <c r="AW20" s="92"/>
      <c r="AX20" s="92"/>
      <c r="AY20" s="92"/>
      <c r="AZ20" s="92"/>
      <c r="BA20" s="79">
        <f t="shared" si="8"/>
        <v>3500</v>
      </c>
      <c r="BB20" s="93"/>
      <c r="BC20" s="94"/>
      <c r="BD20" s="67" t="str">
        <f t="shared" si="9"/>
        <v>正确</v>
      </c>
    </row>
    <row r="21" s="1" customFormat="1" ht="33" customHeight="1" spans="1:56">
      <c r="A21" s="42">
        <f t="shared" si="1"/>
        <v>17</v>
      </c>
      <c r="B21" s="47" t="s">
        <v>1168</v>
      </c>
      <c r="C21" s="36" t="s">
        <v>203</v>
      </c>
      <c r="D21" s="37">
        <v>45870</v>
      </c>
      <c r="E21" s="38" t="s">
        <v>116</v>
      </c>
      <c r="F21" s="43">
        <f t="shared" si="2"/>
        <v>31</v>
      </c>
      <c r="G21" s="44" t="s">
        <v>79</v>
      </c>
      <c r="H21" s="41"/>
      <c r="I21" s="41"/>
      <c r="J21" s="41"/>
      <c r="K21" s="41"/>
      <c r="L21" s="41"/>
      <c r="M21" s="41"/>
      <c r="N21" s="41"/>
      <c r="O21" s="57"/>
      <c r="P21" s="41"/>
      <c r="Q21" s="41"/>
      <c r="R21" s="41"/>
      <c r="S21" s="68">
        <f t="shared" si="3"/>
        <v>0</v>
      </c>
      <c r="T21" s="74"/>
      <c r="U21" s="73" t="s">
        <v>133</v>
      </c>
      <c r="V21" s="71">
        <v>1000</v>
      </c>
      <c r="W21" s="72">
        <v>800</v>
      </c>
      <c r="X21" s="72">
        <v>300</v>
      </c>
      <c r="Y21" s="72">
        <v>200</v>
      </c>
      <c r="Z21" s="72">
        <v>500</v>
      </c>
      <c r="AA21" s="72">
        <v>200</v>
      </c>
      <c r="AB21" s="78">
        <v>500</v>
      </c>
      <c r="AC21" s="79">
        <f t="shared" si="4"/>
        <v>0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85">
        <f t="shared" si="5"/>
        <v>0</v>
      </c>
      <c r="AT21" s="79">
        <f t="shared" si="6"/>
        <v>0</v>
      </c>
      <c r="AU21" s="79">
        <f t="shared" si="7"/>
        <v>3500</v>
      </c>
      <c r="AV21" s="86"/>
      <c r="AW21" s="92"/>
      <c r="AX21" s="92"/>
      <c r="AY21" s="92"/>
      <c r="AZ21" s="92"/>
      <c r="BA21" s="79">
        <f t="shared" si="8"/>
        <v>3500</v>
      </c>
      <c r="BB21" s="93"/>
      <c r="BC21" s="94"/>
      <c r="BD21" s="67" t="str">
        <f t="shared" si="9"/>
        <v>正确</v>
      </c>
    </row>
    <row r="22" s="1" customFormat="1" ht="33" customHeight="1" spans="1:56">
      <c r="A22" s="42">
        <f t="shared" si="1"/>
        <v>18</v>
      </c>
      <c r="B22" s="47" t="s">
        <v>1169</v>
      </c>
      <c r="C22" s="36" t="s">
        <v>203</v>
      </c>
      <c r="D22" s="37">
        <v>45870</v>
      </c>
      <c r="E22" s="38" t="s">
        <v>116</v>
      </c>
      <c r="F22" s="43">
        <f t="shared" si="2"/>
        <v>31</v>
      </c>
      <c r="G22" s="44" t="s">
        <v>79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68">
        <f t="shared" si="3"/>
        <v>0</v>
      </c>
      <c r="T22" s="74"/>
      <c r="U22" s="73" t="s">
        <v>133</v>
      </c>
      <c r="V22" s="71">
        <v>1000</v>
      </c>
      <c r="W22" s="72">
        <v>800</v>
      </c>
      <c r="X22" s="72">
        <v>300</v>
      </c>
      <c r="Y22" s="72">
        <v>200</v>
      </c>
      <c r="Z22" s="72">
        <v>500</v>
      </c>
      <c r="AA22" s="72">
        <v>200</v>
      </c>
      <c r="AB22" s="78">
        <v>500</v>
      </c>
      <c r="AC22" s="79">
        <f t="shared" si="4"/>
        <v>0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85">
        <f t="shared" si="5"/>
        <v>0</v>
      </c>
      <c r="AT22" s="79">
        <f t="shared" si="6"/>
        <v>0</v>
      </c>
      <c r="AU22" s="79">
        <f t="shared" si="7"/>
        <v>3500</v>
      </c>
      <c r="AV22" s="86"/>
      <c r="AW22" s="92"/>
      <c r="AX22" s="92"/>
      <c r="AY22" s="92"/>
      <c r="AZ22" s="92"/>
      <c r="BA22" s="79">
        <f t="shared" si="8"/>
        <v>3500</v>
      </c>
      <c r="BB22" s="93"/>
      <c r="BC22" s="94"/>
      <c r="BD22" s="67" t="str">
        <f t="shared" si="9"/>
        <v>正确</v>
      </c>
    </row>
    <row r="23" s="1" customFormat="1" ht="33" customHeight="1" spans="1:56">
      <c r="A23" s="42">
        <f t="shared" si="1"/>
        <v>19</v>
      </c>
      <c r="B23" s="47" t="s">
        <v>1170</v>
      </c>
      <c r="C23" s="36" t="s">
        <v>203</v>
      </c>
      <c r="D23" s="37">
        <v>45870</v>
      </c>
      <c r="E23" s="38" t="s">
        <v>116</v>
      </c>
      <c r="F23" s="43">
        <f t="shared" si="2"/>
        <v>31</v>
      </c>
      <c r="G23" s="44" t="s">
        <v>79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68">
        <f t="shared" si="3"/>
        <v>0</v>
      </c>
      <c r="T23" s="74"/>
      <c r="U23" s="73" t="s">
        <v>133</v>
      </c>
      <c r="V23" s="71">
        <v>1000</v>
      </c>
      <c r="W23" s="72">
        <v>800</v>
      </c>
      <c r="X23" s="72">
        <v>300</v>
      </c>
      <c r="Y23" s="72">
        <v>200</v>
      </c>
      <c r="Z23" s="72">
        <v>500</v>
      </c>
      <c r="AA23" s="72">
        <v>200</v>
      </c>
      <c r="AB23" s="78">
        <v>500</v>
      </c>
      <c r="AC23" s="79">
        <f t="shared" si="4"/>
        <v>0</v>
      </c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85">
        <f t="shared" si="5"/>
        <v>0</v>
      </c>
      <c r="AT23" s="79">
        <f t="shared" si="6"/>
        <v>0</v>
      </c>
      <c r="AU23" s="79">
        <f t="shared" si="7"/>
        <v>3500</v>
      </c>
      <c r="AV23" s="86"/>
      <c r="AW23" s="92"/>
      <c r="AX23" s="92"/>
      <c r="AY23" s="92"/>
      <c r="AZ23" s="92"/>
      <c r="BA23" s="79">
        <f t="shared" si="8"/>
        <v>3500</v>
      </c>
      <c r="BB23" s="93"/>
      <c r="BC23" s="94"/>
      <c r="BD23" s="67" t="str">
        <f t="shared" si="9"/>
        <v>正确</v>
      </c>
    </row>
    <row r="24" s="1" customFormat="1" ht="33" customHeight="1" spans="1:56">
      <c r="A24" s="42">
        <f t="shared" si="1"/>
        <v>20</v>
      </c>
      <c r="B24" s="47" t="s">
        <v>1171</v>
      </c>
      <c r="C24" s="36" t="s">
        <v>203</v>
      </c>
      <c r="D24" s="37">
        <v>45870</v>
      </c>
      <c r="E24" s="38" t="s">
        <v>116</v>
      </c>
      <c r="F24" s="43">
        <f t="shared" si="2"/>
        <v>31</v>
      </c>
      <c r="G24" s="44" t="s">
        <v>79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68">
        <f t="shared" si="3"/>
        <v>0</v>
      </c>
      <c r="T24" s="74"/>
      <c r="U24" s="73" t="s">
        <v>133</v>
      </c>
      <c r="V24" s="71">
        <v>1000</v>
      </c>
      <c r="W24" s="72">
        <v>800</v>
      </c>
      <c r="X24" s="72">
        <v>300</v>
      </c>
      <c r="Y24" s="72">
        <v>200</v>
      </c>
      <c r="Z24" s="72">
        <v>500</v>
      </c>
      <c r="AA24" s="72">
        <v>200</v>
      </c>
      <c r="AB24" s="78">
        <v>500</v>
      </c>
      <c r="AC24" s="79">
        <f t="shared" si="4"/>
        <v>0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85">
        <f t="shared" si="5"/>
        <v>0</v>
      </c>
      <c r="AT24" s="79">
        <f t="shared" si="6"/>
        <v>0</v>
      </c>
      <c r="AU24" s="79">
        <f t="shared" si="7"/>
        <v>3500</v>
      </c>
      <c r="AV24" s="86"/>
      <c r="AW24" s="92"/>
      <c r="AX24" s="92"/>
      <c r="AY24" s="92"/>
      <c r="AZ24" s="92"/>
      <c r="BA24" s="79">
        <f t="shared" si="8"/>
        <v>3500</v>
      </c>
      <c r="BB24" s="93"/>
      <c r="BC24" s="94"/>
      <c r="BD24" s="67" t="str">
        <f t="shared" si="9"/>
        <v>正确</v>
      </c>
    </row>
    <row r="25" s="1" customFormat="1" ht="33" customHeight="1" spans="1:56">
      <c r="A25" s="42">
        <f t="shared" si="1"/>
        <v>21</v>
      </c>
      <c r="B25" s="47" t="s">
        <v>1172</v>
      </c>
      <c r="C25" s="45" t="s">
        <v>388</v>
      </c>
      <c r="D25" s="37">
        <v>45873</v>
      </c>
      <c r="E25" s="38" t="s">
        <v>116</v>
      </c>
      <c r="F25" s="43">
        <f t="shared" si="2"/>
        <v>28</v>
      </c>
      <c r="G25" s="44" t="s">
        <v>79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68">
        <f t="shared" si="3"/>
        <v>0</v>
      </c>
      <c r="T25" s="74"/>
      <c r="U25" s="73" t="s">
        <v>94</v>
      </c>
      <c r="V25" s="71">
        <f>(4300/31)*F25</f>
        <v>3883.87096774194</v>
      </c>
      <c r="W25" s="72"/>
      <c r="X25" s="72"/>
      <c r="Y25" s="72"/>
      <c r="Z25" s="72"/>
      <c r="AA25" s="72"/>
      <c r="AB25" s="78"/>
      <c r="AC25" s="79">
        <f t="shared" si="4"/>
        <v>0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85">
        <f t="shared" si="5"/>
        <v>0</v>
      </c>
      <c r="AT25" s="79">
        <f t="shared" si="6"/>
        <v>0</v>
      </c>
      <c r="AU25" s="79">
        <f t="shared" si="7"/>
        <v>3883.87</v>
      </c>
      <c r="AV25" s="86"/>
      <c r="AW25" s="92"/>
      <c r="AX25" s="92"/>
      <c r="AY25" s="92"/>
      <c r="AZ25" s="92"/>
      <c r="BA25" s="79">
        <f t="shared" si="8"/>
        <v>3883.87</v>
      </c>
      <c r="BB25" s="93"/>
      <c r="BC25" s="94"/>
      <c r="BD25" s="67" t="str">
        <f t="shared" si="9"/>
        <v>错误</v>
      </c>
    </row>
    <row r="26" s="1" customFormat="1" ht="33" customHeight="1" spans="1:56">
      <c r="A26" s="42">
        <f t="shared" si="1"/>
        <v>22</v>
      </c>
      <c r="B26" s="47" t="s">
        <v>1173</v>
      </c>
      <c r="C26" s="46" t="s">
        <v>190</v>
      </c>
      <c r="D26" s="37">
        <v>45870</v>
      </c>
      <c r="E26" s="38" t="s">
        <v>116</v>
      </c>
      <c r="F26" s="43">
        <f t="shared" si="2"/>
        <v>31</v>
      </c>
      <c r="G26" s="44" t="s">
        <v>79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68">
        <f t="shared" si="3"/>
        <v>0</v>
      </c>
      <c r="T26" s="74"/>
      <c r="U26" s="73" t="s">
        <v>1174</v>
      </c>
      <c r="V26" s="71">
        <v>1000</v>
      </c>
      <c r="W26" s="72">
        <v>500</v>
      </c>
      <c r="X26" s="72">
        <v>300</v>
      </c>
      <c r="Y26" s="72">
        <v>200</v>
      </c>
      <c r="Z26" s="72">
        <v>200</v>
      </c>
      <c r="AA26" s="72">
        <v>100</v>
      </c>
      <c r="AB26" s="78">
        <v>410</v>
      </c>
      <c r="AC26" s="79">
        <f t="shared" si="4"/>
        <v>0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85">
        <f t="shared" si="5"/>
        <v>0</v>
      </c>
      <c r="AT26" s="79">
        <f t="shared" si="6"/>
        <v>0</v>
      </c>
      <c r="AU26" s="79">
        <f t="shared" si="7"/>
        <v>2710</v>
      </c>
      <c r="AV26" s="86"/>
      <c r="AW26" s="92"/>
      <c r="AX26" s="92"/>
      <c r="AY26" s="92"/>
      <c r="AZ26" s="92"/>
      <c r="BA26" s="79">
        <f t="shared" si="8"/>
        <v>2710</v>
      </c>
      <c r="BB26" s="93"/>
      <c r="BC26" s="94"/>
      <c r="BD26" s="67" t="str">
        <f t="shared" si="9"/>
        <v>正确</v>
      </c>
    </row>
    <row r="27" s="1" customFormat="1" ht="33" customHeight="1" spans="1:56">
      <c r="A27" s="42">
        <f t="shared" si="1"/>
        <v>23</v>
      </c>
      <c r="B27" s="47" t="s">
        <v>1175</v>
      </c>
      <c r="C27" s="46" t="s">
        <v>190</v>
      </c>
      <c r="D27" s="37">
        <v>45870</v>
      </c>
      <c r="E27" s="38" t="s">
        <v>116</v>
      </c>
      <c r="F27" s="43">
        <f t="shared" si="2"/>
        <v>31</v>
      </c>
      <c r="G27" s="44" t="s">
        <v>79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68">
        <f t="shared" si="3"/>
        <v>0</v>
      </c>
      <c r="T27" s="74"/>
      <c r="U27" s="73" t="s">
        <v>146</v>
      </c>
      <c r="V27" s="71">
        <v>1000</v>
      </c>
      <c r="W27" s="72">
        <v>500</v>
      </c>
      <c r="X27" s="72">
        <v>300</v>
      </c>
      <c r="Y27" s="72">
        <v>200</v>
      </c>
      <c r="Z27" s="72">
        <v>200</v>
      </c>
      <c r="AA27" s="72">
        <v>100</v>
      </c>
      <c r="AB27" s="78">
        <v>500</v>
      </c>
      <c r="AC27" s="79">
        <f t="shared" si="4"/>
        <v>0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85">
        <f t="shared" si="5"/>
        <v>0</v>
      </c>
      <c r="AT27" s="79">
        <f t="shared" si="6"/>
        <v>0</v>
      </c>
      <c r="AU27" s="79">
        <f t="shared" si="7"/>
        <v>2800</v>
      </c>
      <c r="AV27" s="86"/>
      <c r="AW27" s="92"/>
      <c r="AX27" s="92"/>
      <c r="AY27" s="92"/>
      <c r="AZ27" s="92"/>
      <c r="BA27" s="79">
        <f t="shared" si="8"/>
        <v>2800</v>
      </c>
      <c r="BB27" s="93"/>
      <c r="BC27" s="94"/>
      <c r="BD27" s="67" t="str">
        <f t="shared" si="9"/>
        <v>正确</v>
      </c>
    </row>
    <row r="28" s="1" customFormat="1" ht="33" customHeight="1" spans="1:56">
      <c r="A28" s="42">
        <f t="shared" si="1"/>
        <v>24</v>
      </c>
      <c r="B28" s="47" t="s">
        <v>1176</v>
      </c>
      <c r="C28" s="46" t="s">
        <v>703</v>
      </c>
      <c r="D28" s="37">
        <v>45870</v>
      </c>
      <c r="E28" s="38" t="s">
        <v>116</v>
      </c>
      <c r="F28" s="43">
        <f t="shared" si="2"/>
        <v>31</v>
      </c>
      <c r="G28" s="44" t="s">
        <v>79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68">
        <f t="shared" si="3"/>
        <v>0</v>
      </c>
      <c r="T28" s="74"/>
      <c r="U28" s="73" t="s">
        <v>143</v>
      </c>
      <c r="V28" s="71">
        <v>1000</v>
      </c>
      <c r="W28" s="72">
        <v>600</v>
      </c>
      <c r="X28" s="72">
        <v>500</v>
      </c>
      <c r="Y28" s="72">
        <v>400</v>
      </c>
      <c r="Z28" s="72">
        <v>300</v>
      </c>
      <c r="AA28" s="72">
        <v>100</v>
      </c>
      <c r="AB28" s="78">
        <v>100</v>
      </c>
      <c r="AC28" s="79">
        <f t="shared" si="4"/>
        <v>0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85">
        <f t="shared" si="5"/>
        <v>0</v>
      </c>
      <c r="AT28" s="79">
        <f t="shared" si="6"/>
        <v>0</v>
      </c>
      <c r="AU28" s="79">
        <f t="shared" si="7"/>
        <v>3000</v>
      </c>
      <c r="AV28" s="86"/>
      <c r="AW28" s="92"/>
      <c r="AX28" s="92"/>
      <c r="AY28" s="92"/>
      <c r="AZ28" s="92"/>
      <c r="BA28" s="79">
        <f t="shared" si="8"/>
        <v>3000</v>
      </c>
      <c r="BB28" s="93"/>
      <c r="BC28" s="94"/>
      <c r="BD28" s="67" t="str">
        <f t="shared" si="9"/>
        <v>正确</v>
      </c>
    </row>
    <row r="29" s="1" customFormat="1" ht="33" customHeight="1" spans="1:56">
      <c r="A29" s="42">
        <f t="shared" si="1"/>
        <v>25</v>
      </c>
      <c r="B29" s="47" t="s">
        <v>1177</v>
      </c>
      <c r="C29" s="46" t="s">
        <v>703</v>
      </c>
      <c r="D29" s="37">
        <v>45870</v>
      </c>
      <c r="E29" s="38" t="s">
        <v>116</v>
      </c>
      <c r="F29" s="43">
        <f t="shared" si="2"/>
        <v>31</v>
      </c>
      <c r="G29" s="44" t="s">
        <v>79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68">
        <f t="shared" si="3"/>
        <v>0</v>
      </c>
      <c r="T29" s="74"/>
      <c r="U29" s="73" t="s">
        <v>143</v>
      </c>
      <c r="V29" s="71">
        <v>1000</v>
      </c>
      <c r="W29" s="72">
        <v>600</v>
      </c>
      <c r="X29" s="72">
        <v>500</v>
      </c>
      <c r="Y29" s="72">
        <v>400</v>
      </c>
      <c r="Z29" s="72">
        <v>300</v>
      </c>
      <c r="AA29" s="72">
        <v>100</v>
      </c>
      <c r="AB29" s="78">
        <v>100</v>
      </c>
      <c r="AC29" s="79">
        <f t="shared" si="4"/>
        <v>0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85">
        <f t="shared" si="5"/>
        <v>0</v>
      </c>
      <c r="AT29" s="79">
        <f t="shared" si="6"/>
        <v>0</v>
      </c>
      <c r="AU29" s="79">
        <f t="shared" si="7"/>
        <v>3000</v>
      </c>
      <c r="AV29" s="86"/>
      <c r="AW29" s="92"/>
      <c r="AX29" s="92"/>
      <c r="AY29" s="92"/>
      <c r="AZ29" s="92"/>
      <c r="BA29" s="79">
        <f t="shared" si="8"/>
        <v>3000</v>
      </c>
      <c r="BB29" s="93"/>
      <c r="BC29" s="94"/>
      <c r="BD29" s="67" t="str">
        <f t="shared" si="9"/>
        <v>正确</v>
      </c>
    </row>
    <row r="30" s="1" customFormat="1" ht="33" customHeight="1" spans="1:56">
      <c r="A30" s="42">
        <f t="shared" si="1"/>
        <v>26</v>
      </c>
      <c r="B30" s="47" t="s">
        <v>1178</v>
      </c>
      <c r="C30" s="46" t="s">
        <v>703</v>
      </c>
      <c r="D30" s="37">
        <v>45899</v>
      </c>
      <c r="E30" s="38" t="s">
        <v>116</v>
      </c>
      <c r="F30" s="43">
        <f t="shared" si="2"/>
        <v>2</v>
      </c>
      <c r="G30" s="44" t="s">
        <v>79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68">
        <f t="shared" si="3"/>
        <v>0</v>
      </c>
      <c r="T30" s="74"/>
      <c r="U30" s="73" t="s">
        <v>143</v>
      </c>
      <c r="V30" s="71">
        <f>(3000/31)*F30</f>
        <v>193.548387096774</v>
      </c>
      <c r="W30" s="72"/>
      <c r="X30" s="72"/>
      <c r="Y30" s="72"/>
      <c r="Z30" s="72"/>
      <c r="AA30" s="72"/>
      <c r="AB30" s="78"/>
      <c r="AC30" s="79">
        <f t="shared" si="4"/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85">
        <f t="shared" si="5"/>
        <v>0</v>
      </c>
      <c r="AT30" s="79">
        <f t="shared" si="6"/>
        <v>0</v>
      </c>
      <c r="AU30" s="79">
        <f t="shared" si="7"/>
        <v>193.55</v>
      </c>
      <c r="AV30" s="86"/>
      <c r="AW30" s="92"/>
      <c r="AX30" s="92"/>
      <c r="AY30" s="92"/>
      <c r="AZ30" s="92"/>
      <c r="BA30" s="79">
        <f t="shared" si="8"/>
        <v>193.55</v>
      </c>
      <c r="BB30" s="93"/>
      <c r="BC30" s="94"/>
      <c r="BD30" s="67" t="str">
        <f t="shared" si="9"/>
        <v>错误</v>
      </c>
    </row>
    <row r="31" s="1" customFormat="1" ht="33" customHeight="1" spans="1:56">
      <c r="A31" s="42">
        <f t="shared" si="1"/>
        <v>27</v>
      </c>
      <c r="B31" s="48"/>
      <c r="C31" s="49"/>
      <c r="D31" s="50"/>
      <c r="E31" s="51"/>
      <c r="F31" s="43">
        <f t="shared" si="2"/>
        <v>31</v>
      </c>
      <c r="G31" s="44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68">
        <f t="shared" si="3"/>
        <v>0</v>
      </c>
      <c r="T31" s="74"/>
      <c r="U31" s="73"/>
      <c r="V31" s="71"/>
      <c r="W31" s="72"/>
      <c r="X31" s="72"/>
      <c r="Y31" s="72"/>
      <c r="Z31" s="72"/>
      <c r="AA31" s="72"/>
      <c r="AB31" s="78"/>
      <c r="AC31" s="79">
        <f t="shared" si="4"/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85">
        <f t="shared" si="5"/>
        <v>0</v>
      </c>
      <c r="AT31" s="79">
        <f t="shared" si="6"/>
        <v>0</v>
      </c>
      <c r="AU31" s="79">
        <f t="shared" si="7"/>
        <v>0</v>
      </c>
      <c r="AV31" s="86"/>
      <c r="AW31" s="92"/>
      <c r="AX31" s="92"/>
      <c r="AY31" s="92"/>
      <c r="AZ31" s="92"/>
      <c r="BA31" s="79">
        <f t="shared" si="8"/>
        <v>0</v>
      </c>
      <c r="BB31" s="93"/>
      <c r="BC31" s="94"/>
      <c r="BD31" s="67" t="str">
        <f t="shared" si="9"/>
        <v>正确</v>
      </c>
    </row>
    <row r="32" s="1" customFormat="1" ht="33" customHeight="1" spans="1:56">
      <c r="A32" s="42">
        <f t="shared" si="1"/>
        <v>28</v>
      </c>
      <c r="B32" s="48"/>
      <c r="C32" s="49"/>
      <c r="D32" s="50"/>
      <c r="E32" s="51"/>
      <c r="F32" s="43">
        <f t="shared" si="2"/>
        <v>31</v>
      </c>
      <c r="G32" s="44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68">
        <f t="shared" si="3"/>
        <v>0</v>
      </c>
      <c r="T32" s="74"/>
      <c r="U32" s="73"/>
      <c r="V32" s="71"/>
      <c r="W32" s="72"/>
      <c r="X32" s="72"/>
      <c r="Y32" s="72"/>
      <c r="Z32" s="72"/>
      <c r="AA32" s="72"/>
      <c r="AB32" s="78"/>
      <c r="AC32" s="79">
        <f t="shared" si="4"/>
        <v>0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85">
        <f t="shared" si="5"/>
        <v>0</v>
      </c>
      <c r="AT32" s="79">
        <f t="shared" si="6"/>
        <v>0</v>
      </c>
      <c r="AU32" s="79">
        <f t="shared" si="7"/>
        <v>0</v>
      </c>
      <c r="AV32" s="86"/>
      <c r="AW32" s="92"/>
      <c r="AX32" s="92"/>
      <c r="AY32" s="92"/>
      <c r="AZ32" s="92"/>
      <c r="BA32" s="79">
        <f t="shared" si="8"/>
        <v>0</v>
      </c>
      <c r="BB32" s="93"/>
      <c r="BC32" s="94"/>
      <c r="BD32" s="67" t="str">
        <f t="shared" si="9"/>
        <v>正确</v>
      </c>
    </row>
    <row r="33" s="1" customFormat="1" ht="33" customHeight="1" spans="1:56">
      <c r="A33" s="42">
        <f t="shared" si="1"/>
        <v>29</v>
      </c>
      <c r="B33" s="48"/>
      <c r="C33" s="49"/>
      <c r="D33" s="50"/>
      <c r="E33" s="51"/>
      <c r="F33" s="43">
        <f t="shared" si="2"/>
        <v>31</v>
      </c>
      <c r="G33" s="44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68">
        <f t="shared" si="3"/>
        <v>0</v>
      </c>
      <c r="T33" s="74"/>
      <c r="U33" s="73"/>
      <c r="V33" s="71"/>
      <c r="W33" s="72"/>
      <c r="X33" s="72"/>
      <c r="Y33" s="72"/>
      <c r="Z33" s="72"/>
      <c r="AA33" s="72"/>
      <c r="AB33" s="78"/>
      <c r="AC33" s="79">
        <f t="shared" si="4"/>
        <v>0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85">
        <f t="shared" si="5"/>
        <v>0</v>
      </c>
      <c r="AT33" s="79">
        <f t="shared" si="6"/>
        <v>0</v>
      </c>
      <c r="AU33" s="79">
        <f t="shared" si="7"/>
        <v>0</v>
      </c>
      <c r="AV33" s="86"/>
      <c r="AW33" s="92"/>
      <c r="AX33" s="92"/>
      <c r="AY33" s="92"/>
      <c r="AZ33" s="92"/>
      <c r="BA33" s="79">
        <f t="shared" si="8"/>
        <v>0</v>
      </c>
      <c r="BB33" s="93"/>
      <c r="BC33" s="94"/>
      <c r="BD33" s="67" t="str">
        <f t="shared" si="9"/>
        <v>正确</v>
      </c>
    </row>
    <row r="34" s="1" customFormat="1" ht="33" customHeight="1" spans="1:56">
      <c r="A34" s="42">
        <f t="shared" si="1"/>
        <v>30</v>
      </c>
      <c r="B34" s="48"/>
      <c r="C34" s="49"/>
      <c r="D34" s="50"/>
      <c r="E34" s="51"/>
      <c r="F34" s="43">
        <f t="shared" si="2"/>
        <v>31</v>
      </c>
      <c r="G34" s="44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68">
        <f t="shared" si="3"/>
        <v>0</v>
      </c>
      <c r="T34" s="74"/>
      <c r="U34" s="73"/>
      <c r="V34" s="71"/>
      <c r="W34" s="72"/>
      <c r="X34" s="72"/>
      <c r="Y34" s="72"/>
      <c r="Z34" s="72"/>
      <c r="AA34" s="72"/>
      <c r="AB34" s="78"/>
      <c r="AC34" s="79">
        <f t="shared" si="4"/>
        <v>0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85">
        <f t="shared" si="5"/>
        <v>0</v>
      </c>
      <c r="AT34" s="79">
        <f t="shared" si="6"/>
        <v>0</v>
      </c>
      <c r="AU34" s="79">
        <f t="shared" si="7"/>
        <v>0</v>
      </c>
      <c r="AV34" s="86"/>
      <c r="AW34" s="92"/>
      <c r="AX34" s="92"/>
      <c r="AY34" s="92"/>
      <c r="AZ34" s="92"/>
      <c r="BA34" s="79">
        <f t="shared" si="8"/>
        <v>0</v>
      </c>
      <c r="BB34" s="93"/>
      <c r="BC34" s="94"/>
      <c r="BD34" s="67" t="str">
        <f t="shared" si="9"/>
        <v>正确</v>
      </c>
    </row>
    <row r="35" s="1" customFormat="1" ht="33" customHeight="1" spans="1:56">
      <c r="A35" s="42">
        <f t="shared" si="1"/>
        <v>31</v>
      </c>
      <c r="B35" s="48"/>
      <c r="C35" s="49"/>
      <c r="D35" s="50"/>
      <c r="E35" s="51"/>
      <c r="F35" s="43">
        <f t="shared" si="2"/>
        <v>31</v>
      </c>
      <c r="G35" s="44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68">
        <f t="shared" si="3"/>
        <v>0</v>
      </c>
      <c r="T35" s="74"/>
      <c r="U35" s="73"/>
      <c r="V35" s="71"/>
      <c r="W35" s="72"/>
      <c r="X35" s="72"/>
      <c r="Y35" s="72"/>
      <c r="Z35" s="72"/>
      <c r="AA35" s="72"/>
      <c r="AB35" s="78"/>
      <c r="AC35" s="79">
        <f t="shared" si="4"/>
        <v>0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85">
        <f t="shared" si="5"/>
        <v>0</v>
      </c>
      <c r="AT35" s="79">
        <f t="shared" si="6"/>
        <v>0</v>
      </c>
      <c r="AU35" s="79">
        <f t="shared" si="7"/>
        <v>0</v>
      </c>
      <c r="AV35" s="86"/>
      <c r="AW35" s="92"/>
      <c r="AX35" s="92"/>
      <c r="AY35" s="92"/>
      <c r="AZ35" s="92"/>
      <c r="BA35" s="79">
        <f t="shared" si="8"/>
        <v>0</v>
      </c>
      <c r="BB35" s="93"/>
      <c r="BC35" s="94"/>
      <c r="BD35" s="67" t="str">
        <f t="shared" si="9"/>
        <v>正确</v>
      </c>
    </row>
    <row r="36" s="1" customFormat="1" ht="33" customHeight="1" spans="1:56">
      <c r="A36" s="42">
        <f t="shared" si="1"/>
        <v>32</v>
      </c>
      <c r="B36" s="48"/>
      <c r="C36" s="49"/>
      <c r="D36" s="50"/>
      <c r="E36" s="51"/>
      <c r="F36" s="43">
        <f t="shared" si="2"/>
        <v>31</v>
      </c>
      <c r="G36" s="44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68">
        <f t="shared" si="3"/>
        <v>0</v>
      </c>
      <c r="T36" s="74"/>
      <c r="U36" s="73"/>
      <c r="V36" s="71"/>
      <c r="W36" s="72"/>
      <c r="X36" s="72"/>
      <c r="Y36" s="72"/>
      <c r="Z36" s="72"/>
      <c r="AA36" s="72"/>
      <c r="AB36" s="78"/>
      <c r="AC36" s="79">
        <f t="shared" si="4"/>
        <v>0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85">
        <f t="shared" si="5"/>
        <v>0</v>
      </c>
      <c r="AT36" s="79">
        <f t="shared" si="6"/>
        <v>0</v>
      </c>
      <c r="AU36" s="79">
        <f t="shared" si="7"/>
        <v>0</v>
      </c>
      <c r="AV36" s="86"/>
      <c r="AW36" s="92"/>
      <c r="AX36" s="92"/>
      <c r="AY36" s="92"/>
      <c r="AZ36" s="92"/>
      <c r="BA36" s="79">
        <f t="shared" si="8"/>
        <v>0</v>
      </c>
      <c r="BB36" s="93"/>
      <c r="BC36" s="94"/>
      <c r="BD36" s="67" t="str">
        <f t="shared" si="9"/>
        <v>正确</v>
      </c>
    </row>
    <row r="37" s="1" customFormat="1" ht="33" customHeight="1" spans="1:56">
      <c r="A37" s="42">
        <f t="shared" si="1"/>
        <v>33</v>
      </c>
      <c r="B37" s="48"/>
      <c r="C37" s="49"/>
      <c r="D37" s="50"/>
      <c r="E37" s="51"/>
      <c r="F37" s="43">
        <f t="shared" si="2"/>
        <v>31</v>
      </c>
      <c r="G37" s="44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68">
        <f t="shared" si="3"/>
        <v>0</v>
      </c>
      <c r="T37" s="74"/>
      <c r="U37" s="73"/>
      <c r="V37" s="71"/>
      <c r="W37" s="72"/>
      <c r="X37" s="72"/>
      <c r="Y37" s="72"/>
      <c r="Z37" s="72"/>
      <c r="AA37" s="72"/>
      <c r="AB37" s="78"/>
      <c r="AC37" s="79">
        <f t="shared" si="4"/>
        <v>0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85">
        <f t="shared" si="5"/>
        <v>0</v>
      </c>
      <c r="AT37" s="79">
        <f t="shared" si="6"/>
        <v>0</v>
      </c>
      <c r="AU37" s="79">
        <f t="shared" si="7"/>
        <v>0</v>
      </c>
      <c r="AV37" s="86"/>
      <c r="AW37" s="92"/>
      <c r="AX37" s="92"/>
      <c r="AY37" s="92"/>
      <c r="AZ37" s="92"/>
      <c r="BA37" s="79">
        <f t="shared" si="8"/>
        <v>0</v>
      </c>
      <c r="BB37" s="93"/>
      <c r="BC37" s="94"/>
      <c r="BD37" s="67" t="str">
        <f t="shared" si="9"/>
        <v>正确</v>
      </c>
    </row>
    <row r="38" s="1" customFormat="1" ht="33" customHeight="1" spans="1:56">
      <c r="A38" s="42">
        <f t="shared" si="1"/>
        <v>34</v>
      </c>
      <c r="B38" s="48"/>
      <c r="C38" s="49"/>
      <c r="D38" s="50"/>
      <c r="E38" s="51"/>
      <c r="F38" s="43">
        <f t="shared" si="2"/>
        <v>31</v>
      </c>
      <c r="G38" s="44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68">
        <f t="shared" si="3"/>
        <v>0</v>
      </c>
      <c r="T38" s="74"/>
      <c r="U38" s="73"/>
      <c r="V38" s="71"/>
      <c r="W38" s="72"/>
      <c r="X38" s="72"/>
      <c r="Y38" s="72"/>
      <c r="Z38" s="72"/>
      <c r="AA38" s="72"/>
      <c r="AB38" s="78"/>
      <c r="AC38" s="79">
        <f t="shared" si="4"/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85">
        <f t="shared" si="5"/>
        <v>0</v>
      </c>
      <c r="AT38" s="79">
        <f t="shared" si="6"/>
        <v>0</v>
      </c>
      <c r="AU38" s="79">
        <f t="shared" si="7"/>
        <v>0</v>
      </c>
      <c r="AV38" s="86"/>
      <c r="AW38" s="92"/>
      <c r="AX38" s="92"/>
      <c r="AY38" s="92"/>
      <c r="AZ38" s="92"/>
      <c r="BA38" s="79">
        <f t="shared" si="8"/>
        <v>0</v>
      </c>
      <c r="BB38" s="93"/>
      <c r="BC38" s="94"/>
      <c r="BD38" s="67" t="str">
        <f t="shared" si="9"/>
        <v>正确</v>
      </c>
    </row>
    <row r="39" s="1" customFormat="1" ht="33" customHeight="1" spans="1:56">
      <c r="A39" s="42">
        <f t="shared" si="1"/>
        <v>35</v>
      </c>
      <c r="B39" s="48"/>
      <c r="C39" s="49"/>
      <c r="D39" s="50"/>
      <c r="E39" s="51"/>
      <c r="F39" s="43">
        <f t="shared" si="2"/>
        <v>31</v>
      </c>
      <c r="G39" s="44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68">
        <f t="shared" si="3"/>
        <v>0</v>
      </c>
      <c r="T39" s="74"/>
      <c r="U39" s="73"/>
      <c r="V39" s="71"/>
      <c r="W39" s="72"/>
      <c r="X39" s="72"/>
      <c r="Y39" s="72"/>
      <c r="Z39" s="72"/>
      <c r="AA39" s="72"/>
      <c r="AB39" s="78"/>
      <c r="AC39" s="79">
        <f t="shared" si="4"/>
        <v>0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85">
        <f t="shared" si="5"/>
        <v>0</v>
      </c>
      <c r="AT39" s="79">
        <f t="shared" si="6"/>
        <v>0</v>
      </c>
      <c r="AU39" s="79">
        <f t="shared" si="7"/>
        <v>0</v>
      </c>
      <c r="AV39" s="86"/>
      <c r="AW39" s="92"/>
      <c r="AX39" s="92"/>
      <c r="AY39" s="92"/>
      <c r="AZ39" s="92"/>
      <c r="BA39" s="79">
        <f t="shared" si="8"/>
        <v>0</v>
      </c>
      <c r="BB39" s="93"/>
      <c r="BC39" s="94"/>
      <c r="BD39" s="67" t="str">
        <f t="shared" si="9"/>
        <v>正确</v>
      </c>
    </row>
    <row r="40" s="1" customFormat="1" ht="33" customHeight="1" spans="1:56">
      <c r="A40" s="42">
        <f t="shared" si="1"/>
        <v>36</v>
      </c>
      <c r="B40" s="48"/>
      <c r="C40" s="49"/>
      <c r="D40" s="50"/>
      <c r="E40" s="51"/>
      <c r="F40" s="43">
        <f t="shared" si="2"/>
        <v>31</v>
      </c>
      <c r="G40" s="44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68">
        <f t="shared" si="3"/>
        <v>0</v>
      </c>
      <c r="T40" s="74"/>
      <c r="U40" s="73"/>
      <c r="V40" s="71"/>
      <c r="W40" s="72"/>
      <c r="X40" s="72"/>
      <c r="Y40" s="72"/>
      <c r="Z40" s="72"/>
      <c r="AA40" s="72"/>
      <c r="AB40" s="78"/>
      <c r="AC40" s="79">
        <f t="shared" si="4"/>
        <v>0</v>
      </c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85">
        <f t="shared" si="5"/>
        <v>0</v>
      </c>
      <c r="AT40" s="79">
        <f t="shared" si="6"/>
        <v>0</v>
      </c>
      <c r="AU40" s="79">
        <f t="shared" si="7"/>
        <v>0</v>
      </c>
      <c r="AV40" s="86"/>
      <c r="AW40" s="92"/>
      <c r="AX40" s="92"/>
      <c r="AY40" s="92"/>
      <c r="AZ40" s="92"/>
      <c r="BA40" s="79">
        <f t="shared" si="8"/>
        <v>0</v>
      </c>
      <c r="BB40" s="93"/>
      <c r="BC40" s="94"/>
      <c r="BD40" s="67" t="str">
        <f t="shared" si="9"/>
        <v>正确</v>
      </c>
    </row>
    <row r="41" s="1" customFormat="1" ht="33" customHeight="1" spans="1:56">
      <c r="A41" s="42">
        <f t="shared" si="1"/>
        <v>37</v>
      </c>
      <c r="B41" s="48"/>
      <c r="C41" s="49"/>
      <c r="D41" s="50"/>
      <c r="E41" s="51"/>
      <c r="F41" s="43">
        <f t="shared" si="2"/>
        <v>31</v>
      </c>
      <c r="G41" s="44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68">
        <f t="shared" si="3"/>
        <v>0</v>
      </c>
      <c r="T41" s="74"/>
      <c r="U41" s="73"/>
      <c r="V41" s="71"/>
      <c r="W41" s="72"/>
      <c r="X41" s="72"/>
      <c r="Y41" s="72"/>
      <c r="Z41" s="72"/>
      <c r="AA41" s="72"/>
      <c r="AB41" s="78"/>
      <c r="AC41" s="79">
        <f t="shared" si="4"/>
        <v>0</v>
      </c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85">
        <f t="shared" si="5"/>
        <v>0</v>
      </c>
      <c r="AT41" s="79">
        <f t="shared" si="6"/>
        <v>0</v>
      </c>
      <c r="AU41" s="79">
        <f t="shared" si="7"/>
        <v>0</v>
      </c>
      <c r="AV41" s="86"/>
      <c r="AW41" s="92"/>
      <c r="AX41" s="92"/>
      <c r="AY41" s="92"/>
      <c r="AZ41" s="92"/>
      <c r="BA41" s="79">
        <f t="shared" si="8"/>
        <v>0</v>
      </c>
      <c r="BB41" s="93"/>
      <c r="BC41" s="94"/>
      <c r="BD41" s="67" t="str">
        <f t="shared" si="9"/>
        <v>正确</v>
      </c>
    </row>
    <row r="42" s="1" customFormat="1" ht="33" customHeight="1" spans="1:56">
      <c r="A42" s="42">
        <f t="shared" si="1"/>
        <v>38</v>
      </c>
      <c r="B42" s="48"/>
      <c r="C42" s="49"/>
      <c r="D42" s="50"/>
      <c r="E42" s="51"/>
      <c r="F42" s="43">
        <f t="shared" si="2"/>
        <v>31</v>
      </c>
      <c r="G42" s="44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68">
        <f t="shared" si="3"/>
        <v>0</v>
      </c>
      <c r="T42" s="74"/>
      <c r="U42" s="73"/>
      <c r="V42" s="71"/>
      <c r="W42" s="72"/>
      <c r="X42" s="72"/>
      <c r="Y42" s="72"/>
      <c r="Z42" s="72"/>
      <c r="AA42" s="72"/>
      <c r="AB42" s="78"/>
      <c r="AC42" s="79">
        <f t="shared" si="4"/>
        <v>0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85">
        <f t="shared" si="5"/>
        <v>0</v>
      </c>
      <c r="AT42" s="79">
        <f t="shared" si="6"/>
        <v>0</v>
      </c>
      <c r="AU42" s="79">
        <f t="shared" si="7"/>
        <v>0</v>
      </c>
      <c r="AV42" s="86"/>
      <c r="AW42" s="92"/>
      <c r="AX42" s="92"/>
      <c r="AY42" s="92"/>
      <c r="AZ42" s="92"/>
      <c r="BA42" s="79">
        <f t="shared" si="8"/>
        <v>0</v>
      </c>
      <c r="BB42" s="93"/>
      <c r="BC42" s="94"/>
      <c r="BD42" s="67" t="str">
        <f t="shared" si="9"/>
        <v>正确</v>
      </c>
    </row>
    <row r="43" s="1" customFormat="1" ht="33" customHeight="1" spans="1:56">
      <c r="A43" s="42">
        <f t="shared" si="1"/>
        <v>39</v>
      </c>
      <c r="B43" s="48"/>
      <c r="C43" s="49"/>
      <c r="D43" s="50"/>
      <c r="E43" s="51"/>
      <c r="F43" s="43">
        <f t="shared" si="2"/>
        <v>31</v>
      </c>
      <c r="G43" s="44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68">
        <f t="shared" si="3"/>
        <v>0</v>
      </c>
      <c r="T43" s="74"/>
      <c r="U43" s="73"/>
      <c r="V43" s="71"/>
      <c r="W43" s="72"/>
      <c r="X43" s="72"/>
      <c r="Y43" s="72"/>
      <c r="Z43" s="72"/>
      <c r="AA43" s="72"/>
      <c r="AB43" s="78"/>
      <c r="AC43" s="79">
        <f t="shared" si="4"/>
        <v>0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85">
        <f t="shared" si="5"/>
        <v>0</v>
      </c>
      <c r="AT43" s="79">
        <f t="shared" si="6"/>
        <v>0</v>
      </c>
      <c r="AU43" s="79">
        <f t="shared" si="7"/>
        <v>0</v>
      </c>
      <c r="AV43" s="86"/>
      <c r="AW43" s="92"/>
      <c r="AX43" s="92"/>
      <c r="AY43" s="92"/>
      <c r="AZ43" s="92"/>
      <c r="BA43" s="79">
        <f t="shared" si="8"/>
        <v>0</v>
      </c>
      <c r="BB43" s="93"/>
      <c r="BC43" s="94"/>
      <c r="BD43" s="67" t="str">
        <f t="shared" si="9"/>
        <v>正确</v>
      </c>
    </row>
    <row r="44" s="1" customFormat="1" ht="33" customHeight="1" spans="1:56">
      <c r="A44" s="42">
        <f t="shared" si="1"/>
        <v>40</v>
      </c>
      <c r="B44" s="48"/>
      <c r="C44" s="49"/>
      <c r="D44" s="50"/>
      <c r="E44" s="51"/>
      <c r="F44" s="43">
        <f t="shared" si="2"/>
        <v>31</v>
      </c>
      <c r="G44" s="44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68">
        <f t="shared" si="3"/>
        <v>0</v>
      </c>
      <c r="T44" s="74"/>
      <c r="U44" s="73"/>
      <c r="V44" s="71"/>
      <c r="W44" s="72"/>
      <c r="X44" s="72"/>
      <c r="Y44" s="72"/>
      <c r="Z44" s="72"/>
      <c r="AA44" s="72"/>
      <c r="AB44" s="78"/>
      <c r="AC44" s="79">
        <f t="shared" si="4"/>
        <v>0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85">
        <f t="shared" si="5"/>
        <v>0</v>
      </c>
      <c r="AT44" s="79">
        <f t="shared" si="6"/>
        <v>0</v>
      </c>
      <c r="AU44" s="79">
        <f t="shared" si="7"/>
        <v>0</v>
      </c>
      <c r="AV44" s="86"/>
      <c r="AW44" s="92"/>
      <c r="AX44" s="92"/>
      <c r="AY44" s="92"/>
      <c r="AZ44" s="92"/>
      <c r="BA44" s="79">
        <f t="shared" si="8"/>
        <v>0</v>
      </c>
      <c r="BB44" s="93"/>
      <c r="BC44" s="94"/>
      <c r="BD44" s="67" t="str">
        <f t="shared" si="9"/>
        <v>正确</v>
      </c>
    </row>
    <row r="45" s="1" customFormat="1" ht="33" customHeight="1" spans="1:56">
      <c r="A45" s="42">
        <f t="shared" si="1"/>
        <v>41</v>
      </c>
      <c r="B45" s="48"/>
      <c r="C45" s="49"/>
      <c r="D45" s="50"/>
      <c r="E45" s="51"/>
      <c r="F45" s="43">
        <f t="shared" si="2"/>
        <v>31</v>
      </c>
      <c r="G45" s="44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68">
        <f t="shared" si="3"/>
        <v>0</v>
      </c>
      <c r="T45" s="74"/>
      <c r="U45" s="73"/>
      <c r="V45" s="71"/>
      <c r="W45" s="72"/>
      <c r="X45" s="72"/>
      <c r="Y45" s="72"/>
      <c r="Z45" s="72"/>
      <c r="AA45" s="72"/>
      <c r="AB45" s="78"/>
      <c r="AC45" s="79">
        <f t="shared" si="4"/>
        <v>0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85">
        <f t="shared" si="5"/>
        <v>0</v>
      </c>
      <c r="AT45" s="79">
        <f t="shared" si="6"/>
        <v>0</v>
      </c>
      <c r="AU45" s="79">
        <f t="shared" si="7"/>
        <v>0</v>
      </c>
      <c r="AV45" s="86"/>
      <c r="AW45" s="92"/>
      <c r="AX45" s="92"/>
      <c r="AY45" s="92"/>
      <c r="AZ45" s="92"/>
      <c r="BA45" s="79">
        <f t="shared" si="8"/>
        <v>0</v>
      </c>
      <c r="BB45" s="93"/>
      <c r="BC45" s="94"/>
      <c r="BD45" s="67" t="str">
        <f t="shared" si="9"/>
        <v>正确</v>
      </c>
    </row>
    <row r="46" s="1" customFormat="1" ht="33" customHeight="1" spans="1:56">
      <c r="A46" s="42">
        <f t="shared" si="1"/>
        <v>42</v>
      </c>
      <c r="B46" s="48"/>
      <c r="C46" s="49"/>
      <c r="D46" s="50"/>
      <c r="E46" s="51"/>
      <c r="F46" s="43">
        <f t="shared" si="2"/>
        <v>31</v>
      </c>
      <c r="G46" s="44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68">
        <f t="shared" si="3"/>
        <v>0</v>
      </c>
      <c r="T46" s="74"/>
      <c r="U46" s="73"/>
      <c r="V46" s="71"/>
      <c r="W46" s="72"/>
      <c r="X46" s="72"/>
      <c r="Y46" s="72"/>
      <c r="Z46" s="72"/>
      <c r="AA46" s="72"/>
      <c r="AB46" s="78"/>
      <c r="AC46" s="79">
        <f t="shared" si="4"/>
        <v>0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85">
        <f t="shared" si="5"/>
        <v>0</v>
      </c>
      <c r="AT46" s="79">
        <f t="shared" si="6"/>
        <v>0</v>
      </c>
      <c r="AU46" s="79">
        <f t="shared" si="7"/>
        <v>0</v>
      </c>
      <c r="AV46" s="86"/>
      <c r="AW46" s="92"/>
      <c r="AX46" s="92"/>
      <c r="AY46" s="92"/>
      <c r="AZ46" s="92"/>
      <c r="BA46" s="79">
        <f t="shared" si="8"/>
        <v>0</v>
      </c>
      <c r="BB46" s="93"/>
      <c r="BC46" s="94"/>
      <c r="BD46" s="67" t="str">
        <f t="shared" si="9"/>
        <v>正确</v>
      </c>
    </row>
    <row r="47" s="1" customFormat="1" ht="33" customHeight="1" spans="1:56">
      <c r="A47" s="42">
        <f t="shared" si="1"/>
        <v>43</v>
      </c>
      <c r="B47" s="48"/>
      <c r="C47" s="49"/>
      <c r="D47" s="50"/>
      <c r="E47" s="51"/>
      <c r="F47" s="43">
        <f t="shared" si="2"/>
        <v>31</v>
      </c>
      <c r="G47" s="44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68">
        <f t="shared" si="3"/>
        <v>0</v>
      </c>
      <c r="T47" s="74"/>
      <c r="U47" s="73"/>
      <c r="V47" s="71"/>
      <c r="W47" s="72"/>
      <c r="X47" s="72"/>
      <c r="Y47" s="72"/>
      <c r="Z47" s="72"/>
      <c r="AA47" s="72"/>
      <c r="AB47" s="78"/>
      <c r="AC47" s="79">
        <f t="shared" si="4"/>
        <v>0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85">
        <f t="shared" si="5"/>
        <v>0</v>
      </c>
      <c r="AT47" s="79">
        <f t="shared" si="6"/>
        <v>0</v>
      </c>
      <c r="AU47" s="79">
        <f t="shared" si="7"/>
        <v>0</v>
      </c>
      <c r="AV47" s="86"/>
      <c r="AW47" s="92"/>
      <c r="AX47" s="92"/>
      <c r="AY47" s="92"/>
      <c r="AZ47" s="92"/>
      <c r="BA47" s="79">
        <f t="shared" si="8"/>
        <v>0</v>
      </c>
      <c r="BB47" s="93"/>
      <c r="BC47" s="94"/>
      <c r="BD47" s="67" t="str">
        <f t="shared" si="9"/>
        <v>正确</v>
      </c>
    </row>
    <row r="48" s="1" customFormat="1" ht="33" customHeight="1" spans="1:56">
      <c r="A48" s="42">
        <f t="shared" si="1"/>
        <v>44</v>
      </c>
      <c r="B48" s="48"/>
      <c r="C48" s="49"/>
      <c r="D48" s="50"/>
      <c r="E48" s="51"/>
      <c r="F48" s="43">
        <f t="shared" si="2"/>
        <v>31</v>
      </c>
      <c r="G48" s="44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68">
        <f t="shared" si="3"/>
        <v>0</v>
      </c>
      <c r="T48" s="74"/>
      <c r="U48" s="73"/>
      <c r="V48" s="71"/>
      <c r="W48" s="72"/>
      <c r="X48" s="72"/>
      <c r="Y48" s="72"/>
      <c r="Z48" s="72"/>
      <c r="AA48" s="72"/>
      <c r="AB48" s="78"/>
      <c r="AC48" s="79">
        <f t="shared" si="4"/>
        <v>0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85">
        <f t="shared" si="5"/>
        <v>0</v>
      </c>
      <c r="AT48" s="79">
        <f t="shared" si="6"/>
        <v>0</v>
      </c>
      <c r="AU48" s="79">
        <f t="shared" si="7"/>
        <v>0</v>
      </c>
      <c r="AV48" s="86"/>
      <c r="AW48" s="92"/>
      <c r="AX48" s="92"/>
      <c r="AY48" s="92"/>
      <c r="AZ48" s="92"/>
      <c r="BA48" s="79">
        <f t="shared" si="8"/>
        <v>0</v>
      </c>
      <c r="BB48" s="93"/>
      <c r="BC48" s="94"/>
      <c r="BD48" s="67" t="str">
        <f t="shared" si="9"/>
        <v>正确</v>
      </c>
    </row>
    <row r="49" s="1" customFormat="1" ht="33" customHeight="1" spans="1:56">
      <c r="A49" s="42">
        <f t="shared" si="1"/>
        <v>45</v>
      </c>
      <c r="B49" s="48"/>
      <c r="C49" s="49"/>
      <c r="D49" s="50"/>
      <c r="E49" s="51"/>
      <c r="F49" s="43">
        <f t="shared" si="2"/>
        <v>31</v>
      </c>
      <c r="G49" s="44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68">
        <f t="shared" si="3"/>
        <v>0</v>
      </c>
      <c r="T49" s="74"/>
      <c r="U49" s="73"/>
      <c r="V49" s="71"/>
      <c r="W49" s="72"/>
      <c r="X49" s="72"/>
      <c r="Y49" s="72"/>
      <c r="Z49" s="72"/>
      <c r="AA49" s="72"/>
      <c r="AB49" s="78"/>
      <c r="AC49" s="79">
        <f t="shared" si="4"/>
        <v>0</v>
      </c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85">
        <f t="shared" si="5"/>
        <v>0</v>
      </c>
      <c r="AT49" s="79">
        <f t="shared" si="6"/>
        <v>0</v>
      </c>
      <c r="AU49" s="79">
        <f t="shared" si="7"/>
        <v>0</v>
      </c>
      <c r="AV49" s="86"/>
      <c r="AW49" s="92"/>
      <c r="AX49" s="92"/>
      <c r="AY49" s="92"/>
      <c r="AZ49" s="92"/>
      <c r="BA49" s="79">
        <f t="shared" si="8"/>
        <v>0</v>
      </c>
      <c r="BB49" s="93"/>
      <c r="BC49" s="94"/>
      <c r="BD49" s="67" t="str">
        <f t="shared" si="9"/>
        <v>正确</v>
      </c>
    </row>
    <row r="50" s="1" customFormat="1" ht="33" customHeight="1" spans="1:56">
      <c r="A50" s="42">
        <f t="shared" si="1"/>
        <v>46</v>
      </c>
      <c r="B50" s="48"/>
      <c r="C50" s="49"/>
      <c r="D50" s="50"/>
      <c r="E50" s="51"/>
      <c r="F50" s="43">
        <f t="shared" si="2"/>
        <v>31</v>
      </c>
      <c r="G50" s="44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68">
        <f t="shared" si="3"/>
        <v>0</v>
      </c>
      <c r="T50" s="74"/>
      <c r="U50" s="73"/>
      <c r="V50" s="71"/>
      <c r="W50" s="72"/>
      <c r="X50" s="72"/>
      <c r="Y50" s="72"/>
      <c r="Z50" s="72"/>
      <c r="AA50" s="72"/>
      <c r="AB50" s="78"/>
      <c r="AC50" s="79">
        <f t="shared" si="4"/>
        <v>0</v>
      </c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85">
        <f t="shared" si="5"/>
        <v>0</v>
      </c>
      <c r="AT50" s="79">
        <f t="shared" si="6"/>
        <v>0</v>
      </c>
      <c r="AU50" s="79">
        <f t="shared" si="7"/>
        <v>0</v>
      </c>
      <c r="AV50" s="86"/>
      <c r="AW50" s="92"/>
      <c r="AX50" s="92"/>
      <c r="AY50" s="92"/>
      <c r="AZ50" s="92"/>
      <c r="BA50" s="79">
        <f t="shared" si="8"/>
        <v>0</v>
      </c>
      <c r="BB50" s="93"/>
      <c r="BC50" s="94"/>
      <c r="BD50" s="67" t="str">
        <f t="shared" si="9"/>
        <v>正确</v>
      </c>
    </row>
    <row r="51" s="1" customFormat="1" ht="33" customHeight="1" spans="1:56">
      <c r="A51" s="42">
        <f t="shared" si="1"/>
        <v>47</v>
      </c>
      <c r="B51" s="48"/>
      <c r="C51" s="49"/>
      <c r="D51" s="50"/>
      <c r="E51" s="51"/>
      <c r="F51" s="43">
        <f t="shared" si="2"/>
        <v>31</v>
      </c>
      <c r="G51" s="44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68">
        <f t="shared" si="3"/>
        <v>0</v>
      </c>
      <c r="T51" s="74"/>
      <c r="U51" s="73"/>
      <c r="V51" s="71"/>
      <c r="W51" s="72"/>
      <c r="X51" s="72"/>
      <c r="Y51" s="72"/>
      <c r="Z51" s="72"/>
      <c r="AA51" s="72"/>
      <c r="AB51" s="78"/>
      <c r="AC51" s="79">
        <f t="shared" si="4"/>
        <v>0</v>
      </c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85">
        <f t="shared" si="5"/>
        <v>0</v>
      </c>
      <c r="AT51" s="79">
        <f t="shared" si="6"/>
        <v>0</v>
      </c>
      <c r="AU51" s="79">
        <f t="shared" si="7"/>
        <v>0</v>
      </c>
      <c r="AV51" s="86"/>
      <c r="AW51" s="92"/>
      <c r="AX51" s="92"/>
      <c r="AY51" s="92"/>
      <c r="AZ51" s="92"/>
      <c r="BA51" s="79">
        <f t="shared" si="8"/>
        <v>0</v>
      </c>
      <c r="BB51" s="93"/>
      <c r="BC51" s="94"/>
      <c r="BD51" s="67" t="str">
        <f t="shared" si="9"/>
        <v>正确</v>
      </c>
    </row>
    <row r="52" s="1" customFormat="1" ht="33" customHeight="1" spans="1:56">
      <c r="A52" s="42">
        <f t="shared" si="1"/>
        <v>48</v>
      </c>
      <c r="B52" s="48"/>
      <c r="C52" s="49"/>
      <c r="D52" s="50"/>
      <c r="E52" s="51"/>
      <c r="F52" s="43">
        <f t="shared" si="2"/>
        <v>31</v>
      </c>
      <c r="G52" s="44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68">
        <f t="shared" si="3"/>
        <v>0</v>
      </c>
      <c r="T52" s="74"/>
      <c r="U52" s="73"/>
      <c r="V52" s="71"/>
      <c r="W52" s="72"/>
      <c r="X52" s="72"/>
      <c r="Y52" s="72"/>
      <c r="Z52" s="72"/>
      <c r="AA52" s="72"/>
      <c r="AB52" s="78"/>
      <c r="AC52" s="79">
        <f t="shared" si="4"/>
        <v>0</v>
      </c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85">
        <f t="shared" si="5"/>
        <v>0</v>
      </c>
      <c r="AT52" s="79">
        <f t="shared" si="6"/>
        <v>0</v>
      </c>
      <c r="AU52" s="79">
        <f t="shared" si="7"/>
        <v>0</v>
      </c>
      <c r="AV52" s="86"/>
      <c r="AW52" s="92"/>
      <c r="AX52" s="92"/>
      <c r="AY52" s="92"/>
      <c r="AZ52" s="92"/>
      <c r="BA52" s="79">
        <f t="shared" si="8"/>
        <v>0</v>
      </c>
      <c r="BB52" s="93"/>
      <c r="BC52" s="94"/>
      <c r="BD52" s="67" t="str">
        <f t="shared" si="9"/>
        <v>正确</v>
      </c>
    </row>
    <row r="53" s="1" customFormat="1" ht="33" customHeight="1" spans="1:56">
      <c r="A53" s="42">
        <f t="shared" si="1"/>
        <v>49</v>
      </c>
      <c r="B53" s="48"/>
      <c r="C53" s="49"/>
      <c r="D53" s="50"/>
      <c r="E53" s="51"/>
      <c r="F53" s="43">
        <f t="shared" si="2"/>
        <v>31</v>
      </c>
      <c r="G53" s="44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68">
        <f t="shared" si="3"/>
        <v>0</v>
      </c>
      <c r="T53" s="74"/>
      <c r="U53" s="73"/>
      <c r="V53" s="71"/>
      <c r="W53" s="72"/>
      <c r="X53" s="72"/>
      <c r="Y53" s="72"/>
      <c r="Z53" s="72"/>
      <c r="AA53" s="72"/>
      <c r="AB53" s="78"/>
      <c r="AC53" s="79">
        <f t="shared" si="4"/>
        <v>0</v>
      </c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85">
        <f t="shared" si="5"/>
        <v>0</v>
      </c>
      <c r="AT53" s="79">
        <f t="shared" si="6"/>
        <v>0</v>
      </c>
      <c r="AU53" s="79">
        <f t="shared" si="7"/>
        <v>0</v>
      </c>
      <c r="AV53" s="86"/>
      <c r="AW53" s="92"/>
      <c r="AX53" s="92"/>
      <c r="AY53" s="92"/>
      <c r="AZ53" s="92"/>
      <c r="BA53" s="79">
        <f t="shared" si="8"/>
        <v>0</v>
      </c>
      <c r="BB53" s="93"/>
      <c r="BC53" s="94"/>
      <c r="BD53" s="67" t="str">
        <f t="shared" si="9"/>
        <v>正确</v>
      </c>
    </row>
    <row r="54" s="1" customFormat="1" ht="33" customHeight="1" spans="1:56">
      <c r="A54" s="42">
        <f t="shared" si="1"/>
        <v>50</v>
      </c>
      <c r="B54" s="48"/>
      <c r="C54" s="49"/>
      <c r="D54" s="50"/>
      <c r="E54" s="51"/>
      <c r="F54" s="43">
        <f t="shared" si="2"/>
        <v>31</v>
      </c>
      <c r="G54" s="44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68">
        <f t="shared" si="3"/>
        <v>0</v>
      </c>
      <c r="T54" s="74"/>
      <c r="U54" s="73"/>
      <c r="V54" s="71"/>
      <c r="W54" s="72"/>
      <c r="X54" s="72"/>
      <c r="Y54" s="72"/>
      <c r="Z54" s="72"/>
      <c r="AA54" s="72"/>
      <c r="AB54" s="78"/>
      <c r="AC54" s="79">
        <f t="shared" si="4"/>
        <v>0</v>
      </c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85">
        <f t="shared" si="5"/>
        <v>0</v>
      </c>
      <c r="AT54" s="79">
        <f t="shared" si="6"/>
        <v>0</v>
      </c>
      <c r="AU54" s="79">
        <f t="shared" si="7"/>
        <v>0</v>
      </c>
      <c r="AV54" s="86"/>
      <c r="AW54" s="92"/>
      <c r="AX54" s="92"/>
      <c r="AY54" s="92"/>
      <c r="AZ54" s="92"/>
      <c r="BA54" s="79">
        <f t="shared" si="8"/>
        <v>0</v>
      </c>
      <c r="BB54" s="93"/>
      <c r="BC54" s="94"/>
      <c r="BD54" s="67" t="str">
        <f t="shared" si="9"/>
        <v>正确</v>
      </c>
    </row>
    <row r="55" s="1" customFormat="1" ht="33" customHeight="1" spans="1:56">
      <c r="A55" s="42">
        <f t="shared" si="1"/>
        <v>51</v>
      </c>
      <c r="B55" s="48"/>
      <c r="C55" s="49"/>
      <c r="D55" s="50"/>
      <c r="E55" s="51"/>
      <c r="F55" s="43">
        <f t="shared" si="2"/>
        <v>31</v>
      </c>
      <c r="G55" s="44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68">
        <f t="shared" si="3"/>
        <v>0</v>
      </c>
      <c r="T55" s="74"/>
      <c r="U55" s="73"/>
      <c r="V55" s="71"/>
      <c r="W55" s="72"/>
      <c r="X55" s="72"/>
      <c r="Y55" s="72"/>
      <c r="Z55" s="72"/>
      <c r="AA55" s="72"/>
      <c r="AB55" s="78"/>
      <c r="AC55" s="79">
        <f t="shared" si="4"/>
        <v>0</v>
      </c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85">
        <f t="shared" si="5"/>
        <v>0</v>
      </c>
      <c r="AT55" s="79">
        <f t="shared" si="6"/>
        <v>0</v>
      </c>
      <c r="AU55" s="79">
        <f t="shared" si="7"/>
        <v>0</v>
      </c>
      <c r="AV55" s="86"/>
      <c r="AW55" s="92"/>
      <c r="AX55" s="92"/>
      <c r="AY55" s="92"/>
      <c r="AZ55" s="92"/>
      <c r="BA55" s="79">
        <f t="shared" si="8"/>
        <v>0</v>
      </c>
      <c r="BB55" s="93"/>
      <c r="BC55" s="94"/>
      <c r="BD55" s="67" t="str">
        <f t="shared" si="9"/>
        <v>正确</v>
      </c>
    </row>
    <row r="56" s="1" customFormat="1" ht="33" customHeight="1" spans="1:56">
      <c r="A56" s="42">
        <f t="shared" si="1"/>
        <v>52</v>
      </c>
      <c r="B56" s="48"/>
      <c r="C56" s="49"/>
      <c r="D56" s="50"/>
      <c r="E56" s="51"/>
      <c r="F56" s="43">
        <f t="shared" si="2"/>
        <v>31</v>
      </c>
      <c r="G56" s="44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68">
        <f t="shared" si="3"/>
        <v>0</v>
      </c>
      <c r="T56" s="74"/>
      <c r="U56" s="73"/>
      <c r="V56" s="71"/>
      <c r="W56" s="72"/>
      <c r="X56" s="72"/>
      <c r="Y56" s="72"/>
      <c r="Z56" s="72"/>
      <c r="AA56" s="72"/>
      <c r="AB56" s="78"/>
      <c r="AC56" s="79">
        <f t="shared" si="4"/>
        <v>0</v>
      </c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85">
        <f t="shared" si="5"/>
        <v>0</v>
      </c>
      <c r="AT56" s="79">
        <f t="shared" si="6"/>
        <v>0</v>
      </c>
      <c r="AU56" s="79">
        <f t="shared" si="7"/>
        <v>0</v>
      </c>
      <c r="AV56" s="86"/>
      <c r="AW56" s="92"/>
      <c r="AX56" s="92"/>
      <c r="AY56" s="92"/>
      <c r="AZ56" s="92"/>
      <c r="BA56" s="79">
        <f t="shared" si="8"/>
        <v>0</v>
      </c>
      <c r="BB56" s="93"/>
      <c r="BC56" s="94"/>
      <c r="BD56" s="67" t="str">
        <f t="shared" si="9"/>
        <v>正确</v>
      </c>
    </row>
    <row r="57" s="1" customFormat="1" ht="33" customHeight="1" spans="1:56">
      <c r="A57" s="42">
        <f t="shared" si="1"/>
        <v>53</v>
      </c>
      <c r="B57" s="48"/>
      <c r="C57" s="49"/>
      <c r="D57" s="50"/>
      <c r="E57" s="51"/>
      <c r="F57" s="43">
        <f t="shared" si="2"/>
        <v>31</v>
      </c>
      <c r="G57" s="44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68">
        <f t="shared" si="3"/>
        <v>0</v>
      </c>
      <c r="T57" s="74"/>
      <c r="U57" s="73"/>
      <c r="V57" s="71"/>
      <c r="W57" s="72"/>
      <c r="X57" s="72"/>
      <c r="Y57" s="72"/>
      <c r="Z57" s="72"/>
      <c r="AA57" s="72"/>
      <c r="AB57" s="78"/>
      <c r="AC57" s="79">
        <f t="shared" si="4"/>
        <v>0</v>
      </c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85">
        <f t="shared" si="5"/>
        <v>0</v>
      </c>
      <c r="AT57" s="79">
        <f t="shared" si="6"/>
        <v>0</v>
      </c>
      <c r="AU57" s="79">
        <f t="shared" si="7"/>
        <v>0</v>
      </c>
      <c r="AV57" s="86"/>
      <c r="AW57" s="92"/>
      <c r="AX57" s="92"/>
      <c r="AY57" s="92"/>
      <c r="AZ57" s="92"/>
      <c r="BA57" s="79">
        <f t="shared" si="8"/>
        <v>0</v>
      </c>
      <c r="BB57" s="93"/>
      <c r="BC57" s="94"/>
      <c r="BD57" s="67" t="str">
        <f t="shared" si="9"/>
        <v>正确</v>
      </c>
    </row>
    <row r="58" s="1" customFormat="1" ht="33" customHeight="1" spans="1:56">
      <c r="A58" s="42">
        <f t="shared" si="1"/>
        <v>54</v>
      </c>
      <c r="B58" s="48"/>
      <c r="C58" s="49"/>
      <c r="D58" s="50"/>
      <c r="E58" s="51"/>
      <c r="F58" s="43">
        <f t="shared" si="2"/>
        <v>31</v>
      </c>
      <c r="G58" s="44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68">
        <f t="shared" si="3"/>
        <v>0</v>
      </c>
      <c r="T58" s="74"/>
      <c r="U58" s="73"/>
      <c r="V58" s="71"/>
      <c r="W58" s="72"/>
      <c r="X58" s="72"/>
      <c r="Y58" s="72"/>
      <c r="Z58" s="72"/>
      <c r="AA58" s="72"/>
      <c r="AB58" s="78"/>
      <c r="AC58" s="79">
        <f t="shared" si="4"/>
        <v>0</v>
      </c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85">
        <f t="shared" si="5"/>
        <v>0</v>
      </c>
      <c r="AT58" s="79">
        <f t="shared" si="6"/>
        <v>0</v>
      </c>
      <c r="AU58" s="79">
        <f t="shared" si="7"/>
        <v>0</v>
      </c>
      <c r="AV58" s="86"/>
      <c r="AW58" s="92"/>
      <c r="AX58" s="92"/>
      <c r="AY58" s="92"/>
      <c r="AZ58" s="92"/>
      <c r="BA58" s="79">
        <f t="shared" si="8"/>
        <v>0</v>
      </c>
      <c r="BB58" s="93"/>
      <c r="BC58" s="94"/>
      <c r="BD58" s="67" t="str">
        <f t="shared" si="9"/>
        <v>正确</v>
      </c>
    </row>
    <row r="59" s="1" customFormat="1" ht="33" customHeight="1" spans="1:56">
      <c r="A59" s="42">
        <f t="shared" si="1"/>
        <v>55</v>
      </c>
      <c r="B59" s="48"/>
      <c r="C59" s="49"/>
      <c r="D59" s="50"/>
      <c r="E59" s="51"/>
      <c r="F59" s="43">
        <f t="shared" si="2"/>
        <v>31</v>
      </c>
      <c r="G59" s="44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68">
        <f t="shared" si="3"/>
        <v>0</v>
      </c>
      <c r="T59" s="74"/>
      <c r="U59" s="73"/>
      <c r="V59" s="71"/>
      <c r="W59" s="72"/>
      <c r="X59" s="72"/>
      <c r="Y59" s="72"/>
      <c r="Z59" s="72"/>
      <c r="AA59" s="72"/>
      <c r="AB59" s="78"/>
      <c r="AC59" s="79">
        <f t="shared" si="4"/>
        <v>0</v>
      </c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85">
        <f t="shared" si="5"/>
        <v>0</v>
      </c>
      <c r="AT59" s="79">
        <f t="shared" si="6"/>
        <v>0</v>
      </c>
      <c r="AU59" s="79">
        <f t="shared" si="7"/>
        <v>0</v>
      </c>
      <c r="AV59" s="86"/>
      <c r="AW59" s="92"/>
      <c r="AX59" s="92"/>
      <c r="AY59" s="92"/>
      <c r="AZ59" s="92"/>
      <c r="BA59" s="79">
        <f t="shared" si="8"/>
        <v>0</v>
      </c>
      <c r="BB59" s="93"/>
      <c r="BC59" s="94"/>
      <c r="BD59" s="67" t="str">
        <f t="shared" si="9"/>
        <v>正确</v>
      </c>
    </row>
    <row r="60" s="1" customFormat="1" ht="33" customHeight="1" spans="1:56">
      <c r="A60" s="42">
        <f t="shared" si="1"/>
        <v>56</v>
      </c>
      <c r="B60" s="48"/>
      <c r="C60" s="49"/>
      <c r="D60" s="50"/>
      <c r="E60" s="51"/>
      <c r="F60" s="43">
        <f t="shared" si="2"/>
        <v>31</v>
      </c>
      <c r="G60" s="44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68">
        <f t="shared" si="3"/>
        <v>0</v>
      </c>
      <c r="T60" s="74"/>
      <c r="U60" s="73"/>
      <c r="V60" s="71"/>
      <c r="W60" s="72"/>
      <c r="X60" s="72"/>
      <c r="Y60" s="72"/>
      <c r="Z60" s="72"/>
      <c r="AA60" s="72"/>
      <c r="AB60" s="78"/>
      <c r="AC60" s="79">
        <f t="shared" si="4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85">
        <f t="shared" si="5"/>
        <v>0</v>
      </c>
      <c r="AT60" s="79">
        <f t="shared" si="6"/>
        <v>0</v>
      </c>
      <c r="AU60" s="79">
        <f t="shared" si="7"/>
        <v>0</v>
      </c>
      <c r="AV60" s="86"/>
      <c r="AW60" s="92"/>
      <c r="AX60" s="92"/>
      <c r="AY60" s="92"/>
      <c r="AZ60" s="92"/>
      <c r="BA60" s="79">
        <f t="shared" si="8"/>
        <v>0</v>
      </c>
      <c r="BB60" s="93"/>
      <c r="BC60" s="94"/>
      <c r="BD60" s="67" t="str">
        <f t="shared" si="9"/>
        <v>正确</v>
      </c>
    </row>
    <row r="61" s="1" customFormat="1" ht="33" customHeight="1" spans="1:56">
      <c r="A61" s="42">
        <f t="shared" si="1"/>
        <v>57</v>
      </c>
      <c r="B61" s="48"/>
      <c r="C61" s="49"/>
      <c r="D61" s="50"/>
      <c r="E61" s="51"/>
      <c r="F61" s="43">
        <f t="shared" si="2"/>
        <v>31</v>
      </c>
      <c r="G61" s="44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68">
        <f t="shared" si="3"/>
        <v>0</v>
      </c>
      <c r="T61" s="74"/>
      <c r="U61" s="73"/>
      <c r="V61" s="71"/>
      <c r="W61" s="72"/>
      <c r="X61" s="72"/>
      <c r="Y61" s="72"/>
      <c r="Z61" s="72"/>
      <c r="AA61" s="72"/>
      <c r="AB61" s="78"/>
      <c r="AC61" s="79">
        <f t="shared" si="4"/>
        <v>0</v>
      </c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85">
        <f t="shared" si="5"/>
        <v>0</v>
      </c>
      <c r="AT61" s="79">
        <f t="shared" si="6"/>
        <v>0</v>
      </c>
      <c r="AU61" s="79">
        <f t="shared" si="7"/>
        <v>0</v>
      </c>
      <c r="AV61" s="86"/>
      <c r="AW61" s="92"/>
      <c r="AX61" s="92"/>
      <c r="AY61" s="92"/>
      <c r="AZ61" s="92"/>
      <c r="BA61" s="79">
        <f t="shared" si="8"/>
        <v>0</v>
      </c>
      <c r="BB61" s="93"/>
      <c r="BC61" s="94"/>
      <c r="BD61" s="67" t="str">
        <f t="shared" si="9"/>
        <v>正确</v>
      </c>
    </row>
    <row r="62" s="1" customFormat="1" ht="33" customHeight="1" spans="1:56">
      <c r="A62" s="42">
        <f t="shared" si="1"/>
        <v>58</v>
      </c>
      <c r="B62" s="48"/>
      <c r="C62" s="49"/>
      <c r="D62" s="50"/>
      <c r="E62" s="51"/>
      <c r="F62" s="43">
        <f t="shared" si="2"/>
        <v>31</v>
      </c>
      <c r="G62" s="44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68">
        <f t="shared" si="3"/>
        <v>0</v>
      </c>
      <c r="T62" s="74"/>
      <c r="U62" s="73"/>
      <c r="V62" s="71"/>
      <c r="W62" s="72"/>
      <c r="X62" s="72"/>
      <c r="Y62" s="72"/>
      <c r="Z62" s="72"/>
      <c r="AA62" s="72"/>
      <c r="AB62" s="78"/>
      <c r="AC62" s="79">
        <f t="shared" si="4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85">
        <f t="shared" si="5"/>
        <v>0</v>
      </c>
      <c r="AT62" s="79">
        <f t="shared" si="6"/>
        <v>0</v>
      </c>
      <c r="AU62" s="79">
        <f t="shared" si="7"/>
        <v>0</v>
      </c>
      <c r="AV62" s="86"/>
      <c r="AW62" s="92"/>
      <c r="AX62" s="92"/>
      <c r="AY62" s="92"/>
      <c r="AZ62" s="92"/>
      <c r="BA62" s="79">
        <f t="shared" si="8"/>
        <v>0</v>
      </c>
      <c r="BB62" s="93"/>
      <c r="BC62" s="94"/>
      <c r="BD62" s="67" t="str">
        <f t="shared" si="9"/>
        <v>正确</v>
      </c>
    </row>
    <row r="63" s="1" customFormat="1" ht="33" customHeight="1" spans="1:56">
      <c r="A63" s="42">
        <f t="shared" si="1"/>
        <v>59</v>
      </c>
      <c r="B63" s="48"/>
      <c r="C63" s="49"/>
      <c r="D63" s="50"/>
      <c r="E63" s="51"/>
      <c r="F63" s="43">
        <f t="shared" si="2"/>
        <v>31</v>
      </c>
      <c r="G63" s="44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68">
        <f t="shared" si="3"/>
        <v>0</v>
      </c>
      <c r="T63" s="74"/>
      <c r="U63" s="73"/>
      <c r="V63" s="71"/>
      <c r="W63" s="72"/>
      <c r="X63" s="72"/>
      <c r="Y63" s="72"/>
      <c r="Z63" s="72"/>
      <c r="AA63" s="72"/>
      <c r="AB63" s="78"/>
      <c r="AC63" s="79">
        <f t="shared" si="4"/>
        <v>0</v>
      </c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85">
        <f t="shared" si="5"/>
        <v>0</v>
      </c>
      <c r="AT63" s="79">
        <f t="shared" si="6"/>
        <v>0</v>
      </c>
      <c r="AU63" s="79">
        <f t="shared" si="7"/>
        <v>0</v>
      </c>
      <c r="AV63" s="86"/>
      <c r="AW63" s="92"/>
      <c r="AX63" s="92"/>
      <c r="AY63" s="92"/>
      <c r="AZ63" s="92"/>
      <c r="BA63" s="79">
        <f t="shared" si="8"/>
        <v>0</v>
      </c>
      <c r="BB63" s="93"/>
      <c r="BC63" s="94"/>
      <c r="BD63" s="67" t="str">
        <f t="shared" si="9"/>
        <v>正确</v>
      </c>
    </row>
    <row r="64" s="1" customFormat="1" ht="33" customHeight="1" spans="1:56">
      <c r="A64" s="42">
        <f t="shared" si="1"/>
        <v>60</v>
      </c>
      <c r="B64" s="48"/>
      <c r="C64" s="49"/>
      <c r="D64" s="50"/>
      <c r="E64" s="51"/>
      <c r="F64" s="43">
        <f t="shared" si="2"/>
        <v>31</v>
      </c>
      <c r="G64" s="44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68">
        <f t="shared" si="3"/>
        <v>0</v>
      </c>
      <c r="T64" s="74"/>
      <c r="U64" s="73"/>
      <c r="V64" s="71"/>
      <c r="W64" s="72"/>
      <c r="X64" s="72"/>
      <c r="Y64" s="72"/>
      <c r="Z64" s="72"/>
      <c r="AA64" s="72"/>
      <c r="AB64" s="78"/>
      <c r="AC64" s="79">
        <f t="shared" si="4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85">
        <f t="shared" si="5"/>
        <v>0</v>
      </c>
      <c r="AT64" s="79">
        <f t="shared" si="6"/>
        <v>0</v>
      </c>
      <c r="AU64" s="79">
        <f t="shared" si="7"/>
        <v>0</v>
      </c>
      <c r="AV64" s="86"/>
      <c r="AW64" s="92"/>
      <c r="AX64" s="92"/>
      <c r="AY64" s="92"/>
      <c r="AZ64" s="92"/>
      <c r="BA64" s="79">
        <f t="shared" si="8"/>
        <v>0</v>
      </c>
      <c r="BB64" s="93"/>
      <c r="BC64" s="94"/>
      <c r="BD64" s="67" t="str">
        <f t="shared" si="9"/>
        <v>正确</v>
      </c>
    </row>
    <row r="65" s="1" customFormat="1" ht="33" customHeight="1" spans="1:56">
      <c r="A65" s="42">
        <f t="shared" si="1"/>
        <v>61</v>
      </c>
      <c r="B65" s="48"/>
      <c r="C65" s="49"/>
      <c r="D65" s="50"/>
      <c r="E65" s="51"/>
      <c r="F65" s="43">
        <f t="shared" si="2"/>
        <v>31</v>
      </c>
      <c r="G65" s="44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68">
        <f t="shared" si="3"/>
        <v>0</v>
      </c>
      <c r="T65" s="74"/>
      <c r="U65" s="73"/>
      <c r="V65" s="71"/>
      <c r="W65" s="72"/>
      <c r="X65" s="72"/>
      <c r="Y65" s="72"/>
      <c r="Z65" s="72"/>
      <c r="AA65" s="72"/>
      <c r="AB65" s="78"/>
      <c r="AC65" s="79">
        <f t="shared" si="4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85">
        <f t="shared" si="5"/>
        <v>0</v>
      </c>
      <c r="AT65" s="79">
        <f t="shared" si="6"/>
        <v>0</v>
      </c>
      <c r="AU65" s="79">
        <f t="shared" si="7"/>
        <v>0</v>
      </c>
      <c r="AV65" s="86"/>
      <c r="AW65" s="92"/>
      <c r="AX65" s="92"/>
      <c r="AY65" s="92"/>
      <c r="AZ65" s="92"/>
      <c r="BA65" s="79">
        <f t="shared" si="8"/>
        <v>0</v>
      </c>
      <c r="BB65" s="93"/>
      <c r="BC65" s="94"/>
      <c r="BD65" s="67" t="str">
        <f t="shared" si="9"/>
        <v>正确</v>
      </c>
    </row>
    <row r="66" s="1" customFormat="1" ht="33" customHeight="1" spans="1:56">
      <c r="A66" s="42">
        <f t="shared" si="1"/>
        <v>62</v>
      </c>
      <c r="B66" s="48"/>
      <c r="C66" s="49"/>
      <c r="D66" s="50"/>
      <c r="E66" s="51"/>
      <c r="F66" s="43">
        <f t="shared" si="2"/>
        <v>31</v>
      </c>
      <c r="G66" s="44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68">
        <f t="shared" si="3"/>
        <v>0</v>
      </c>
      <c r="T66" s="74"/>
      <c r="U66" s="73"/>
      <c r="V66" s="71"/>
      <c r="W66" s="72"/>
      <c r="X66" s="72"/>
      <c r="Y66" s="72"/>
      <c r="Z66" s="72"/>
      <c r="AA66" s="72"/>
      <c r="AB66" s="78"/>
      <c r="AC66" s="79">
        <f t="shared" si="4"/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85">
        <f t="shared" si="5"/>
        <v>0</v>
      </c>
      <c r="AT66" s="79">
        <f t="shared" si="6"/>
        <v>0</v>
      </c>
      <c r="AU66" s="79">
        <f t="shared" si="7"/>
        <v>0</v>
      </c>
      <c r="AV66" s="86"/>
      <c r="AW66" s="92"/>
      <c r="AX66" s="92"/>
      <c r="AY66" s="92"/>
      <c r="AZ66" s="92"/>
      <c r="BA66" s="79">
        <f t="shared" si="8"/>
        <v>0</v>
      </c>
      <c r="BB66" s="93"/>
      <c r="BC66" s="94"/>
      <c r="BD66" s="67" t="str">
        <f t="shared" si="9"/>
        <v>正确</v>
      </c>
    </row>
    <row r="67" s="1" customFormat="1" ht="33" customHeight="1" spans="1:56">
      <c r="A67" s="42">
        <f t="shared" si="1"/>
        <v>63</v>
      </c>
      <c r="B67" s="48"/>
      <c r="C67" s="49"/>
      <c r="D67" s="50"/>
      <c r="E67" s="51"/>
      <c r="F67" s="43">
        <f t="shared" si="2"/>
        <v>31</v>
      </c>
      <c r="G67" s="44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68">
        <f t="shared" si="3"/>
        <v>0</v>
      </c>
      <c r="T67" s="74"/>
      <c r="U67" s="73"/>
      <c r="V67" s="71"/>
      <c r="W67" s="72"/>
      <c r="X67" s="72"/>
      <c r="Y67" s="72"/>
      <c r="Z67" s="72"/>
      <c r="AA67" s="72"/>
      <c r="AB67" s="78"/>
      <c r="AC67" s="79">
        <f t="shared" si="4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85">
        <f t="shared" si="5"/>
        <v>0</v>
      </c>
      <c r="AT67" s="79">
        <f t="shared" si="6"/>
        <v>0</v>
      </c>
      <c r="AU67" s="79">
        <f t="shared" si="7"/>
        <v>0</v>
      </c>
      <c r="AV67" s="86"/>
      <c r="AW67" s="92"/>
      <c r="AX67" s="92"/>
      <c r="AY67" s="92"/>
      <c r="AZ67" s="92"/>
      <c r="BA67" s="79">
        <f t="shared" si="8"/>
        <v>0</v>
      </c>
      <c r="BB67" s="93"/>
      <c r="BC67" s="94"/>
      <c r="BD67" s="67" t="str">
        <f t="shared" si="9"/>
        <v>正确</v>
      </c>
    </row>
    <row r="68" s="1" customFormat="1" ht="33" customHeight="1" spans="1:56">
      <c r="A68" s="42">
        <f t="shared" si="1"/>
        <v>64</v>
      </c>
      <c r="B68" s="48"/>
      <c r="C68" s="49"/>
      <c r="D68" s="50"/>
      <c r="E68" s="51"/>
      <c r="F68" s="43">
        <f t="shared" si="2"/>
        <v>31</v>
      </c>
      <c r="G68" s="44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68">
        <f t="shared" si="3"/>
        <v>0</v>
      </c>
      <c r="T68" s="74"/>
      <c r="U68" s="73"/>
      <c r="V68" s="71"/>
      <c r="W68" s="72"/>
      <c r="X68" s="72"/>
      <c r="Y68" s="72"/>
      <c r="Z68" s="72"/>
      <c r="AA68" s="72"/>
      <c r="AB68" s="78"/>
      <c r="AC68" s="79">
        <f t="shared" si="4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85">
        <f t="shared" si="5"/>
        <v>0</v>
      </c>
      <c r="AT68" s="79">
        <f t="shared" si="6"/>
        <v>0</v>
      </c>
      <c r="AU68" s="79">
        <f t="shared" si="7"/>
        <v>0</v>
      </c>
      <c r="AV68" s="86"/>
      <c r="AW68" s="92"/>
      <c r="AX68" s="92"/>
      <c r="AY68" s="92"/>
      <c r="AZ68" s="92"/>
      <c r="BA68" s="79">
        <f t="shared" si="8"/>
        <v>0</v>
      </c>
      <c r="BB68" s="93"/>
      <c r="BC68" s="94"/>
      <c r="BD68" s="67" t="str">
        <f t="shared" si="9"/>
        <v>正确</v>
      </c>
    </row>
    <row r="69" s="1" customFormat="1" ht="33" customHeight="1" spans="1:56">
      <c r="A69" s="42">
        <f t="shared" ref="A69:A132" si="10">ROW()-4</f>
        <v>65</v>
      </c>
      <c r="B69" s="48"/>
      <c r="C69" s="49"/>
      <c r="D69" s="50"/>
      <c r="E69" s="51"/>
      <c r="F69" s="43">
        <f t="shared" ref="F69:F132" si="11">IF($C$2-D69+1&lt;$E$2,$C$2-D69+1,$E$2)</f>
        <v>31</v>
      </c>
      <c r="G69" s="44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68">
        <f t="shared" ref="S69:S132" si="12">P69+Q69-R69</f>
        <v>0</v>
      </c>
      <c r="T69" s="74"/>
      <c r="U69" s="73"/>
      <c r="V69" s="71"/>
      <c r="W69" s="72"/>
      <c r="X69" s="72"/>
      <c r="Y69" s="72"/>
      <c r="Z69" s="72"/>
      <c r="AA69" s="72"/>
      <c r="AB69" s="78"/>
      <c r="AC69" s="79">
        <f t="shared" ref="AC69:AC132" si="13">IF(G69="是",30,0)</f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85">
        <f t="shared" ref="AS69:AS132" si="14">IFERROR(U69/$E$2*2*H69+I69*2,0)</f>
        <v>0</v>
      </c>
      <c r="AT69" s="79">
        <f t="shared" ref="AT69:AT132" si="15">IFERROR(U69/$E$2*(J69+K69*0.2+L69+M69*0.5),0)</f>
        <v>0</v>
      </c>
      <c r="AU69" s="79">
        <f t="shared" ref="AU69:AU132" si="16">ROUND(SUM(V69:AP69)-SUM(AQ69:AT69),2)</f>
        <v>0</v>
      </c>
      <c r="AV69" s="86"/>
      <c r="AW69" s="92"/>
      <c r="AX69" s="92"/>
      <c r="AY69" s="92"/>
      <c r="AZ69" s="92"/>
      <c r="BA69" s="79">
        <f t="shared" ref="BA69:BA132" si="17">ROUND(AU69-SUM(AV69:AZ69),2)</f>
        <v>0</v>
      </c>
      <c r="BB69" s="93"/>
      <c r="BC69" s="94"/>
      <c r="BD69" s="67" t="str">
        <f t="shared" ref="BD69:BD132" si="18">IF(U69-SUM(V69:AB69)=0,"正确","错误")</f>
        <v>正确</v>
      </c>
    </row>
    <row r="70" s="1" customFormat="1" ht="33" customHeight="1" spans="1:56">
      <c r="A70" s="42">
        <f t="shared" si="10"/>
        <v>66</v>
      </c>
      <c r="B70" s="48"/>
      <c r="C70" s="49"/>
      <c r="D70" s="50"/>
      <c r="E70" s="51"/>
      <c r="F70" s="43">
        <f t="shared" si="11"/>
        <v>31</v>
      </c>
      <c r="G70" s="44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68">
        <f t="shared" si="12"/>
        <v>0</v>
      </c>
      <c r="T70" s="74"/>
      <c r="U70" s="73"/>
      <c r="V70" s="71"/>
      <c r="W70" s="72"/>
      <c r="X70" s="72"/>
      <c r="Y70" s="72"/>
      <c r="Z70" s="72"/>
      <c r="AA70" s="72"/>
      <c r="AB70" s="78"/>
      <c r="AC70" s="79">
        <f t="shared" si="13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85">
        <f t="shared" si="14"/>
        <v>0</v>
      </c>
      <c r="AT70" s="79">
        <f t="shared" si="15"/>
        <v>0</v>
      </c>
      <c r="AU70" s="79">
        <f t="shared" si="16"/>
        <v>0</v>
      </c>
      <c r="AV70" s="86"/>
      <c r="AW70" s="92"/>
      <c r="AX70" s="92"/>
      <c r="AY70" s="92"/>
      <c r="AZ70" s="92"/>
      <c r="BA70" s="79">
        <f t="shared" si="17"/>
        <v>0</v>
      </c>
      <c r="BB70" s="93"/>
      <c r="BC70" s="94"/>
      <c r="BD70" s="67" t="str">
        <f t="shared" si="18"/>
        <v>正确</v>
      </c>
    </row>
    <row r="71" s="1" customFormat="1" ht="33" customHeight="1" spans="1:56">
      <c r="A71" s="42">
        <f t="shared" si="10"/>
        <v>67</v>
      </c>
      <c r="B71" s="48"/>
      <c r="C71" s="49"/>
      <c r="D71" s="50"/>
      <c r="E71" s="51"/>
      <c r="F71" s="43">
        <f t="shared" si="11"/>
        <v>31</v>
      </c>
      <c r="G71" s="44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68">
        <f t="shared" si="12"/>
        <v>0</v>
      </c>
      <c r="T71" s="74"/>
      <c r="U71" s="73"/>
      <c r="V71" s="71"/>
      <c r="W71" s="72"/>
      <c r="X71" s="72"/>
      <c r="Y71" s="72"/>
      <c r="Z71" s="72"/>
      <c r="AA71" s="72"/>
      <c r="AB71" s="78"/>
      <c r="AC71" s="79">
        <f t="shared" si="13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85">
        <f t="shared" si="14"/>
        <v>0</v>
      </c>
      <c r="AT71" s="79">
        <f t="shared" si="15"/>
        <v>0</v>
      </c>
      <c r="AU71" s="79">
        <f t="shared" si="16"/>
        <v>0</v>
      </c>
      <c r="AV71" s="86"/>
      <c r="AW71" s="92"/>
      <c r="AX71" s="92"/>
      <c r="AY71" s="92"/>
      <c r="AZ71" s="92"/>
      <c r="BA71" s="79">
        <f t="shared" si="17"/>
        <v>0</v>
      </c>
      <c r="BB71" s="93"/>
      <c r="BC71" s="94"/>
      <c r="BD71" s="67" t="str">
        <f t="shared" si="18"/>
        <v>正确</v>
      </c>
    </row>
    <row r="72" s="1" customFormat="1" ht="33" customHeight="1" spans="1:56">
      <c r="A72" s="42">
        <f t="shared" si="10"/>
        <v>68</v>
      </c>
      <c r="B72" s="48"/>
      <c r="C72" s="49"/>
      <c r="D72" s="50"/>
      <c r="E72" s="51"/>
      <c r="F72" s="43">
        <f t="shared" si="11"/>
        <v>31</v>
      </c>
      <c r="G72" s="44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68">
        <f t="shared" si="12"/>
        <v>0</v>
      </c>
      <c r="T72" s="74"/>
      <c r="U72" s="73"/>
      <c r="V72" s="71"/>
      <c r="W72" s="72"/>
      <c r="X72" s="72"/>
      <c r="Y72" s="72"/>
      <c r="Z72" s="72"/>
      <c r="AA72" s="72"/>
      <c r="AB72" s="78"/>
      <c r="AC72" s="79">
        <f t="shared" si="13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85">
        <f t="shared" si="14"/>
        <v>0</v>
      </c>
      <c r="AT72" s="79">
        <f t="shared" si="15"/>
        <v>0</v>
      </c>
      <c r="AU72" s="79">
        <f t="shared" si="16"/>
        <v>0</v>
      </c>
      <c r="AV72" s="86"/>
      <c r="AW72" s="92"/>
      <c r="AX72" s="92"/>
      <c r="AY72" s="92"/>
      <c r="AZ72" s="92"/>
      <c r="BA72" s="79">
        <f t="shared" si="17"/>
        <v>0</v>
      </c>
      <c r="BB72" s="93"/>
      <c r="BC72" s="94"/>
      <c r="BD72" s="67" t="str">
        <f t="shared" si="18"/>
        <v>正确</v>
      </c>
    </row>
    <row r="73" s="1" customFormat="1" ht="33" customHeight="1" spans="1:56">
      <c r="A73" s="42">
        <f t="shared" si="10"/>
        <v>69</v>
      </c>
      <c r="B73" s="48"/>
      <c r="C73" s="49"/>
      <c r="D73" s="50"/>
      <c r="E73" s="51"/>
      <c r="F73" s="43">
        <f t="shared" si="11"/>
        <v>31</v>
      </c>
      <c r="G73" s="44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68">
        <f t="shared" si="12"/>
        <v>0</v>
      </c>
      <c r="T73" s="74"/>
      <c r="U73" s="73"/>
      <c r="V73" s="71"/>
      <c r="W73" s="72"/>
      <c r="X73" s="72"/>
      <c r="Y73" s="72"/>
      <c r="Z73" s="72"/>
      <c r="AA73" s="72"/>
      <c r="AB73" s="78"/>
      <c r="AC73" s="79">
        <f t="shared" si="13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85">
        <f t="shared" si="14"/>
        <v>0</v>
      </c>
      <c r="AT73" s="79">
        <f t="shared" si="15"/>
        <v>0</v>
      </c>
      <c r="AU73" s="79">
        <f t="shared" si="16"/>
        <v>0</v>
      </c>
      <c r="AV73" s="86"/>
      <c r="AW73" s="92"/>
      <c r="AX73" s="92"/>
      <c r="AY73" s="92"/>
      <c r="AZ73" s="92"/>
      <c r="BA73" s="79">
        <f t="shared" si="17"/>
        <v>0</v>
      </c>
      <c r="BB73" s="93"/>
      <c r="BC73" s="94"/>
      <c r="BD73" s="67" t="str">
        <f t="shared" si="18"/>
        <v>正确</v>
      </c>
    </row>
    <row r="74" s="1" customFormat="1" ht="33" customHeight="1" spans="1:56">
      <c r="A74" s="42">
        <f t="shared" si="10"/>
        <v>70</v>
      </c>
      <c r="B74" s="48"/>
      <c r="C74" s="49"/>
      <c r="D74" s="50"/>
      <c r="E74" s="51"/>
      <c r="F74" s="43">
        <f t="shared" si="11"/>
        <v>31</v>
      </c>
      <c r="G74" s="44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68">
        <f t="shared" si="12"/>
        <v>0</v>
      </c>
      <c r="T74" s="74"/>
      <c r="U74" s="73"/>
      <c r="V74" s="71"/>
      <c r="W74" s="72"/>
      <c r="X74" s="72"/>
      <c r="Y74" s="72"/>
      <c r="Z74" s="72"/>
      <c r="AA74" s="72"/>
      <c r="AB74" s="78"/>
      <c r="AC74" s="79">
        <f t="shared" si="13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85">
        <f t="shared" si="14"/>
        <v>0</v>
      </c>
      <c r="AT74" s="79">
        <f t="shared" si="15"/>
        <v>0</v>
      </c>
      <c r="AU74" s="79">
        <f t="shared" si="16"/>
        <v>0</v>
      </c>
      <c r="AV74" s="86"/>
      <c r="AW74" s="92"/>
      <c r="AX74" s="92"/>
      <c r="AY74" s="92"/>
      <c r="AZ74" s="92"/>
      <c r="BA74" s="79">
        <f t="shared" si="17"/>
        <v>0</v>
      </c>
      <c r="BB74" s="93"/>
      <c r="BC74" s="94"/>
      <c r="BD74" s="67" t="str">
        <f t="shared" si="18"/>
        <v>正确</v>
      </c>
    </row>
    <row r="75" s="1" customFormat="1" ht="33" customHeight="1" spans="1:56">
      <c r="A75" s="42">
        <f t="shared" si="10"/>
        <v>71</v>
      </c>
      <c r="B75" s="48"/>
      <c r="C75" s="49"/>
      <c r="D75" s="50"/>
      <c r="E75" s="51"/>
      <c r="F75" s="43">
        <f t="shared" si="11"/>
        <v>31</v>
      </c>
      <c r="G75" s="44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68">
        <f t="shared" si="12"/>
        <v>0</v>
      </c>
      <c r="T75" s="74"/>
      <c r="U75" s="73"/>
      <c r="V75" s="71"/>
      <c r="W75" s="72"/>
      <c r="X75" s="72"/>
      <c r="Y75" s="72"/>
      <c r="Z75" s="72"/>
      <c r="AA75" s="72"/>
      <c r="AB75" s="78"/>
      <c r="AC75" s="79">
        <f t="shared" si="13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85">
        <f t="shared" si="14"/>
        <v>0</v>
      </c>
      <c r="AT75" s="79">
        <f t="shared" si="15"/>
        <v>0</v>
      </c>
      <c r="AU75" s="79">
        <f t="shared" si="16"/>
        <v>0</v>
      </c>
      <c r="AV75" s="86"/>
      <c r="AW75" s="92"/>
      <c r="AX75" s="92"/>
      <c r="AY75" s="92"/>
      <c r="AZ75" s="92"/>
      <c r="BA75" s="79">
        <f t="shared" si="17"/>
        <v>0</v>
      </c>
      <c r="BB75" s="93"/>
      <c r="BC75" s="94"/>
      <c r="BD75" s="67" t="str">
        <f t="shared" si="18"/>
        <v>正确</v>
      </c>
    </row>
    <row r="76" s="1" customFormat="1" ht="33" customHeight="1" spans="1:56">
      <c r="A76" s="42">
        <f t="shared" si="10"/>
        <v>72</v>
      </c>
      <c r="B76" s="48"/>
      <c r="C76" s="49"/>
      <c r="D76" s="50"/>
      <c r="E76" s="51"/>
      <c r="F76" s="43">
        <f t="shared" si="11"/>
        <v>31</v>
      </c>
      <c r="G76" s="44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68">
        <f t="shared" si="12"/>
        <v>0</v>
      </c>
      <c r="T76" s="74"/>
      <c r="U76" s="73"/>
      <c r="V76" s="71"/>
      <c r="W76" s="72"/>
      <c r="X76" s="72"/>
      <c r="Y76" s="72"/>
      <c r="Z76" s="72"/>
      <c r="AA76" s="72"/>
      <c r="AB76" s="78"/>
      <c r="AC76" s="79">
        <f t="shared" si="13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85">
        <f t="shared" si="14"/>
        <v>0</v>
      </c>
      <c r="AT76" s="79">
        <f t="shared" si="15"/>
        <v>0</v>
      </c>
      <c r="AU76" s="79">
        <f t="shared" si="16"/>
        <v>0</v>
      </c>
      <c r="AV76" s="86"/>
      <c r="AW76" s="92"/>
      <c r="AX76" s="92"/>
      <c r="AY76" s="92"/>
      <c r="AZ76" s="92"/>
      <c r="BA76" s="79">
        <f t="shared" si="17"/>
        <v>0</v>
      </c>
      <c r="BB76" s="93"/>
      <c r="BC76" s="94"/>
      <c r="BD76" s="67" t="str">
        <f t="shared" si="18"/>
        <v>正确</v>
      </c>
    </row>
    <row r="77" s="1" customFormat="1" ht="33" customHeight="1" spans="1:56">
      <c r="A77" s="42">
        <f t="shared" si="10"/>
        <v>73</v>
      </c>
      <c r="B77" s="48"/>
      <c r="C77" s="49"/>
      <c r="D77" s="50"/>
      <c r="E77" s="51"/>
      <c r="F77" s="43">
        <f t="shared" si="11"/>
        <v>31</v>
      </c>
      <c r="G77" s="44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68">
        <f t="shared" si="12"/>
        <v>0</v>
      </c>
      <c r="T77" s="74"/>
      <c r="U77" s="73"/>
      <c r="V77" s="71"/>
      <c r="W77" s="72"/>
      <c r="X77" s="72"/>
      <c r="Y77" s="72"/>
      <c r="Z77" s="72"/>
      <c r="AA77" s="72"/>
      <c r="AB77" s="78"/>
      <c r="AC77" s="79">
        <f t="shared" si="13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85">
        <f t="shared" si="14"/>
        <v>0</v>
      </c>
      <c r="AT77" s="79">
        <f t="shared" si="15"/>
        <v>0</v>
      </c>
      <c r="AU77" s="79">
        <f t="shared" si="16"/>
        <v>0</v>
      </c>
      <c r="AV77" s="86"/>
      <c r="AW77" s="92"/>
      <c r="AX77" s="92"/>
      <c r="AY77" s="92"/>
      <c r="AZ77" s="92"/>
      <c r="BA77" s="79">
        <f t="shared" si="17"/>
        <v>0</v>
      </c>
      <c r="BB77" s="93"/>
      <c r="BC77" s="94"/>
      <c r="BD77" s="67" t="str">
        <f t="shared" si="18"/>
        <v>正确</v>
      </c>
    </row>
    <row r="78" s="1" customFormat="1" ht="33" customHeight="1" spans="1:56">
      <c r="A78" s="42">
        <f t="shared" si="10"/>
        <v>74</v>
      </c>
      <c r="B78" s="48"/>
      <c r="C78" s="49"/>
      <c r="D78" s="50"/>
      <c r="E78" s="51"/>
      <c r="F78" s="43">
        <f t="shared" si="11"/>
        <v>31</v>
      </c>
      <c r="G78" s="44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68">
        <f t="shared" si="12"/>
        <v>0</v>
      </c>
      <c r="T78" s="74"/>
      <c r="U78" s="73"/>
      <c r="V78" s="71"/>
      <c r="W78" s="72"/>
      <c r="X78" s="72"/>
      <c r="Y78" s="72"/>
      <c r="Z78" s="72"/>
      <c r="AA78" s="72"/>
      <c r="AB78" s="78"/>
      <c r="AC78" s="79">
        <f t="shared" si="13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85">
        <f t="shared" si="14"/>
        <v>0</v>
      </c>
      <c r="AT78" s="79">
        <f t="shared" si="15"/>
        <v>0</v>
      </c>
      <c r="AU78" s="79">
        <f t="shared" si="16"/>
        <v>0</v>
      </c>
      <c r="AV78" s="86"/>
      <c r="AW78" s="92"/>
      <c r="AX78" s="92"/>
      <c r="AY78" s="92"/>
      <c r="AZ78" s="92"/>
      <c r="BA78" s="79">
        <f t="shared" si="17"/>
        <v>0</v>
      </c>
      <c r="BB78" s="93"/>
      <c r="BC78" s="94"/>
      <c r="BD78" s="67" t="str">
        <f t="shared" si="18"/>
        <v>正确</v>
      </c>
    </row>
    <row r="79" s="1" customFormat="1" ht="33" customHeight="1" spans="1:56">
      <c r="A79" s="42">
        <f t="shared" si="10"/>
        <v>75</v>
      </c>
      <c r="B79" s="48"/>
      <c r="C79" s="49"/>
      <c r="D79" s="50"/>
      <c r="E79" s="51"/>
      <c r="F79" s="43">
        <f t="shared" si="11"/>
        <v>31</v>
      </c>
      <c r="G79" s="44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68">
        <f t="shared" si="12"/>
        <v>0</v>
      </c>
      <c r="T79" s="74"/>
      <c r="U79" s="73"/>
      <c r="V79" s="71"/>
      <c r="W79" s="72"/>
      <c r="X79" s="72"/>
      <c r="Y79" s="72"/>
      <c r="Z79" s="72"/>
      <c r="AA79" s="72"/>
      <c r="AB79" s="78"/>
      <c r="AC79" s="79">
        <f t="shared" si="13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85">
        <f t="shared" si="14"/>
        <v>0</v>
      </c>
      <c r="AT79" s="79">
        <f t="shared" si="15"/>
        <v>0</v>
      </c>
      <c r="AU79" s="79">
        <f t="shared" si="16"/>
        <v>0</v>
      </c>
      <c r="AV79" s="86"/>
      <c r="AW79" s="92"/>
      <c r="AX79" s="92"/>
      <c r="AY79" s="92"/>
      <c r="AZ79" s="92"/>
      <c r="BA79" s="79">
        <f t="shared" si="17"/>
        <v>0</v>
      </c>
      <c r="BB79" s="93"/>
      <c r="BC79" s="94"/>
      <c r="BD79" s="67" t="str">
        <f t="shared" si="18"/>
        <v>正确</v>
      </c>
    </row>
    <row r="80" s="1" customFormat="1" ht="33" customHeight="1" spans="1:56">
      <c r="A80" s="42">
        <f t="shared" si="10"/>
        <v>76</v>
      </c>
      <c r="B80" s="48"/>
      <c r="C80" s="49"/>
      <c r="D80" s="50"/>
      <c r="E80" s="51"/>
      <c r="F80" s="43">
        <f t="shared" si="11"/>
        <v>31</v>
      </c>
      <c r="G80" s="44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68">
        <f t="shared" si="12"/>
        <v>0</v>
      </c>
      <c r="T80" s="74"/>
      <c r="U80" s="73"/>
      <c r="V80" s="71"/>
      <c r="W80" s="72"/>
      <c r="X80" s="72"/>
      <c r="Y80" s="72"/>
      <c r="Z80" s="72"/>
      <c r="AA80" s="72"/>
      <c r="AB80" s="78"/>
      <c r="AC80" s="79">
        <f t="shared" si="13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85">
        <f t="shared" si="14"/>
        <v>0</v>
      </c>
      <c r="AT80" s="79">
        <f t="shared" si="15"/>
        <v>0</v>
      </c>
      <c r="AU80" s="79">
        <f t="shared" si="16"/>
        <v>0</v>
      </c>
      <c r="AV80" s="86"/>
      <c r="AW80" s="92"/>
      <c r="AX80" s="92"/>
      <c r="AY80" s="92"/>
      <c r="AZ80" s="92"/>
      <c r="BA80" s="79">
        <f t="shared" si="17"/>
        <v>0</v>
      </c>
      <c r="BB80" s="93"/>
      <c r="BC80" s="94"/>
      <c r="BD80" s="67" t="str">
        <f t="shared" si="18"/>
        <v>正确</v>
      </c>
    </row>
    <row r="81" s="1" customFormat="1" ht="33" customHeight="1" spans="1:56">
      <c r="A81" s="42">
        <f t="shared" si="10"/>
        <v>77</v>
      </c>
      <c r="B81" s="48"/>
      <c r="C81" s="49"/>
      <c r="D81" s="50"/>
      <c r="E81" s="51"/>
      <c r="F81" s="43">
        <f t="shared" si="11"/>
        <v>31</v>
      </c>
      <c r="G81" s="44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68">
        <f t="shared" si="12"/>
        <v>0</v>
      </c>
      <c r="T81" s="74"/>
      <c r="U81" s="73"/>
      <c r="V81" s="71"/>
      <c r="W81" s="72"/>
      <c r="X81" s="72"/>
      <c r="Y81" s="72"/>
      <c r="Z81" s="72"/>
      <c r="AA81" s="72"/>
      <c r="AB81" s="78"/>
      <c r="AC81" s="79">
        <f t="shared" si="13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85">
        <f t="shared" si="14"/>
        <v>0</v>
      </c>
      <c r="AT81" s="79">
        <f t="shared" si="15"/>
        <v>0</v>
      </c>
      <c r="AU81" s="79">
        <f t="shared" si="16"/>
        <v>0</v>
      </c>
      <c r="AV81" s="86"/>
      <c r="AW81" s="92"/>
      <c r="AX81" s="92"/>
      <c r="AY81" s="92"/>
      <c r="AZ81" s="92"/>
      <c r="BA81" s="79">
        <f t="shared" si="17"/>
        <v>0</v>
      </c>
      <c r="BB81" s="93"/>
      <c r="BC81" s="94"/>
      <c r="BD81" s="67" t="str">
        <f t="shared" si="18"/>
        <v>正确</v>
      </c>
    </row>
    <row r="82" s="1" customFormat="1" ht="33" customHeight="1" spans="1:56">
      <c r="A82" s="42">
        <f t="shared" si="10"/>
        <v>78</v>
      </c>
      <c r="B82" s="48"/>
      <c r="C82" s="49"/>
      <c r="D82" s="50"/>
      <c r="E82" s="51"/>
      <c r="F82" s="43">
        <f t="shared" si="11"/>
        <v>31</v>
      </c>
      <c r="G82" s="44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68">
        <f t="shared" si="12"/>
        <v>0</v>
      </c>
      <c r="T82" s="74"/>
      <c r="U82" s="73"/>
      <c r="V82" s="71"/>
      <c r="W82" s="72"/>
      <c r="X82" s="72"/>
      <c r="Y82" s="72"/>
      <c r="Z82" s="72"/>
      <c r="AA82" s="72"/>
      <c r="AB82" s="78"/>
      <c r="AC82" s="79">
        <f t="shared" si="13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85">
        <f t="shared" si="14"/>
        <v>0</v>
      </c>
      <c r="AT82" s="79">
        <f t="shared" si="15"/>
        <v>0</v>
      </c>
      <c r="AU82" s="79">
        <f t="shared" si="16"/>
        <v>0</v>
      </c>
      <c r="AV82" s="86"/>
      <c r="AW82" s="92"/>
      <c r="AX82" s="92"/>
      <c r="AY82" s="92"/>
      <c r="AZ82" s="92"/>
      <c r="BA82" s="79">
        <f t="shared" si="17"/>
        <v>0</v>
      </c>
      <c r="BB82" s="93"/>
      <c r="BC82" s="94"/>
      <c r="BD82" s="67" t="str">
        <f t="shared" si="18"/>
        <v>正确</v>
      </c>
    </row>
    <row r="83" s="1" customFormat="1" ht="33" customHeight="1" spans="1:56">
      <c r="A83" s="42">
        <f t="shared" si="10"/>
        <v>79</v>
      </c>
      <c r="B83" s="48"/>
      <c r="C83" s="49"/>
      <c r="D83" s="50"/>
      <c r="E83" s="51"/>
      <c r="F83" s="43">
        <f t="shared" si="11"/>
        <v>31</v>
      </c>
      <c r="G83" s="44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68">
        <f t="shared" si="12"/>
        <v>0</v>
      </c>
      <c r="T83" s="74"/>
      <c r="U83" s="73"/>
      <c r="V83" s="71"/>
      <c r="W83" s="72"/>
      <c r="X83" s="72"/>
      <c r="Y83" s="72"/>
      <c r="Z83" s="72"/>
      <c r="AA83" s="72"/>
      <c r="AB83" s="78"/>
      <c r="AC83" s="79">
        <f t="shared" si="13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85">
        <f t="shared" si="14"/>
        <v>0</v>
      </c>
      <c r="AT83" s="79">
        <f t="shared" si="15"/>
        <v>0</v>
      </c>
      <c r="AU83" s="79">
        <f t="shared" si="16"/>
        <v>0</v>
      </c>
      <c r="AV83" s="86"/>
      <c r="AW83" s="92"/>
      <c r="AX83" s="92"/>
      <c r="AY83" s="92"/>
      <c r="AZ83" s="92"/>
      <c r="BA83" s="79">
        <f t="shared" si="17"/>
        <v>0</v>
      </c>
      <c r="BB83" s="93"/>
      <c r="BC83" s="94"/>
      <c r="BD83" s="67" t="str">
        <f t="shared" si="18"/>
        <v>正确</v>
      </c>
    </row>
    <row r="84" s="1" customFormat="1" ht="33" customHeight="1" spans="1:56">
      <c r="A84" s="42">
        <f t="shared" si="10"/>
        <v>80</v>
      </c>
      <c r="B84" s="48"/>
      <c r="C84" s="49"/>
      <c r="D84" s="50"/>
      <c r="E84" s="51"/>
      <c r="F84" s="43">
        <f t="shared" si="11"/>
        <v>31</v>
      </c>
      <c r="G84" s="44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68">
        <f t="shared" si="12"/>
        <v>0</v>
      </c>
      <c r="T84" s="74"/>
      <c r="U84" s="73"/>
      <c r="V84" s="71"/>
      <c r="W84" s="72"/>
      <c r="X84" s="72"/>
      <c r="Y84" s="72"/>
      <c r="Z84" s="72"/>
      <c r="AA84" s="72"/>
      <c r="AB84" s="78"/>
      <c r="AC84" s="79">
        <f t="shared" si="13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85">
        <f t="shared" si="14"/>
        <v>0</v>
      </c>
      <c r="AT84" s="79">
        <f t="shared" si="15"/>
        <v>0</v>
      </c>
      <c r="AU84" s="79">
        <f t="shared" si="16"/>
        <v>0</v>
      </c>
      <c r="AV84" s="86"/>
      <c r="AW84" s="92"/>
      <c r="AX84" s="92"/>
      <c r="AY84" s="92"/>
      <c r="AZ84" s="92"/>
      <c r="BA84" s="79">
        <f t="shared" si="17"/>
        <v>0</v>
      </c>
      <c r="BB84" s="93"/>
      <c r="BC84" s="94"/>
      <c r="BD84" s="67" t="str">
        <f t="shared" si="18"/>
        <v>正确</v>
      </c>
    </row>
    <row r="85" s="1" customFormat="1" ht="33" customHeight="1" spans="1:56">
      <c r="A85" s="42">
        <f t="shared" si="10"/>
        <v>81</v>
      </c>
      <c r="B85" s="48"/>
      <c r="C85" s="49"/>
      <c r="D85" s="50"/>
      <c r="E85" s="51"/>
      <c r="F85" s="43">
        <f t="shared" si="11"/>
        <v>31</v>
      </c>
      <c r="G85" s="44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68">
        <f t="shared" si="12"/>
        <v>0</v>
      </c>
      <c r="T85" s="74"/>
      <c r="U85" s="73"/>
      <c r="V85" s="71"/>
      <c r="W85" s="72"/>
      <c r="X85" s="72"/>
      <c r="Y85" s="72"/>
      <c r="Z85" s="72"/>
      <c r="AA85" s="72"/>
      <c r="AB85" s="78"/>
      <c r="AC85" s="79">
        <f t="shared" si="13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85">
        <f t="shared" si="14"/>
        <v>0</v>
      </c>
      <c r="AT85" s="79">
        <f t="shared" si="15"/>
        <v>0</v>
      </c>
      <c r="AU85" s="79">
        <f t="shared" si="16"/>
        <v>0</v>
      </c>
      <c r="AV85" s="86"/>
      <c r="AW85" s="92"/>
      <c r="AX85" s="92"/>
      <c r="AY85" s="92"/>
      <c r="AZ85" s="92"/>
      <c r="BA85" s="79">
        <f t="shared" si="17"/>
        <v>0</v>
      </c>
      <c r="BB85" s="93"/>
      <c r="BC85" s="94"/>
      <c r="BD85" s="67" t="str">
        <f t="shared" si="18"/>
        <v>正确</v>
      </c>
    </row>
    <row r="86" s="1" customFormat="1" ht="33" customHeight="1" spans="1:56">
      <c r="A86" s="42">
        <f t="shared" si="10"/>
        <v>82</v>
      </c>
      <c r="B86" s="48"/>
      <c r="C86" s="49"/>
      <c r="D86" s="50"/>
      <c r="E86" s="51"/>
      <c r="F86" s="43">
        <f t="shared" si="11"/>
        <v>31</v>
      </c>
      <c r="G86" s="44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68">
        <f t="shared" si="12"/>
        <v>0</v>
      </c>
      <c r="T86" s="74"/>
      <c r="U86" s="73"/>
      <c r="V86" s="71"/>
      <c r="W86" s="72"/>
      <c r="X86" s="72"/>
      <c r="Y86" s="72"/>
      <c r="Z86" s="72"/>
      <c r="AA86" s="72"/>
      <c r="AB86" s="78"/>
      <c r="AC86" s="79">
        <f t="shared" si="13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85">
        <f t="shared" si="14"/>
        <v>0</v>
      </c>
      <c r="AT86" s="79">
        <f t="shared" si="15"/>
        <v>0</v>
      </c>
      <c r="AU86" s="79">
        <f t="shared" si="16"/>
        <v>0</v>
      </c>
      <c r="AV86" s="86"/>
      <c r="AW86" s="92"/>
      <c r="AX86" s="92"/>
      <c r="AY86" s="92"/>
      <c r="AZ86" s="92"/>
      <c r="BA86" s="79">
        <f t="shared" si="17"/>
        <v>0</v>
      </c>
      <c r="BB86" s="93"/>
      <c r="BC86" s="94"/>
      <c r="BD86" s="67" t="str">
        <f t="shared" si="18"/>
        <v>正确</v>
      </c>
    </row>
    <row r="87" s="1" customFormat="1" ht="33" customHeight="1" spans="1:56">
      <c r="A87" s="42">
        <f t="shared" si="10"/>
        <v>83</v>
      </c>
      <c r="B87" s="48"/>
      <c r="C87" s="49"/>
      <c r="D87" s="50"/>
      <c r="E87" s="51"/>
      <c r="F87" s="43">
        <f t="shared" si="11"/>
        <v>31</v>
      </c>
      <c r="G87" s="44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68">
        <f t="shared" si="12"/>
        <v>0</v>
      </c>
      <c r="T87" s="74"/>
      <c r="U87" s="73"/>
      <c r="V87" s="71"/>
      <c r="W87" s="72"/>
      <c r="X87" s="72"/>
      <c r="Y87" s="72"/>
      <c r="Z87" s="72"/>
      <c r="AA87" s="72"/>
      <c r="AB87" s="78"/>
      <c r="AC87" s="79">
        <f t="shared" si="13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85">
        <f t="shared" si="14"/>
        <v>0</v>
      </c>
      <c r="AT87" s="79">
        <f t="shared" si="15"/>
        <v>0</v>
      </c>
      <c r="AU87" s="79">
        <f t="shared" si="16"/>
        <v>0</v>
      </c>
      <c r="AV87" s="86"/>
      <c r="AW87" s="92"/>
      <c r="AX87" s="92"/>
      <c r="AY87" s="92"/>
      <c r="AZ87" s="92"/>
      <c r="BA87" s="79">
        <f t="shared" si="17"/>
        <v>0</v>
      </c>
      <c r="BB87" s="93"/>
      <c r="BC87" s="94"/>
      <c r="BD87" s="67" t="str">
        <f t="shared" si="18"/>
        <v>正确</v>
      </c>
    </row>
    <row r="88" s="1" customFormat="1" ht="33" customHeight="1" spans="1:56">
      <c r="A88" s="42">
        <f t="shared" si="10"/>
        <v>84</v>
      </c>
      <c r="B88" s="48"/>
      <c r="C88" s="49"/>
      <c r="D88" s="50"/>
      <c r="E88" s="51"/>
      <c r="F88" s="43">
        <f t="shared" si="11"/>
        <v>31</v>
      </c>
      <c r="G88" s="44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68">
        <f t="shared" si="12"/>
        <v>0</v>
      </c>
      <c r="T88" s="74"/>
      <c r="U88" s="73"/>
      <c r="V88" s="71"/>
      <c r="W88" s="72"/>
      <c r="X88" s="72"/>
      <c r="Y88" s="72"/>
      <c r="Z88" s="72"/>
      <c r="AA88" s="72"/>
      <c r="AB88" s="78"/>
      <c r="AC88" s="79">
        <f t="shared" si="13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85">
        <f t="shared" si="14"/>
        <v>0</v>
      </c>
      <c r="AT88" s="79">
        <f t="shared" si="15"/>
        <v>0</v>
      </c>
      <c r="AU88" s="79">
        <f t="shared" si="16"/>
        <v>0</v>
      </c>
      <c r="AV88" s="86"/>
      <c r="AW88" s="92"/>
      <c r="AX88" s="92"/>
      <c r="AY88" s="92"/>
      <c r="AZ88" s="92"/>
      <c r="BA88" s="79">
        <f t="shared" si="17"/>
        <v>0</v>
      </c>
      <c r="BB88" s="93"/>
      <c r="BC88" s="94"/>
      <c r="BD88" s="67" t="str">
        <f t="shared" si="18"/>
        <v>正确</v>
      </c>
    </row>
    <row r="89" s="1" customFormat="1" ht="33" customHeight="1" spans="1:56">
      <c r="A89" s="42">
        <f t="shared" si="10"/>
        <v>85</v>
      </c>
      <c r="B89" s="48"/>
      <c r="C89" s="49"/>
      <c r="D89" s="50"/>
      <c r="E89" s="51"/>
      <c r="F89" s="43">
        <f t="shared" si="11"/>
        <v>31</v>
      </c>
      <c r="G89" s="44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68">
        <f t="shared" si="12"/>
        <v>0</v>
      </c>
      <c r="T89" s="74"/>
      <c r="U89" s="73"/>
      <c r="V89" s="71"/>
      <c r="W89" s="72"/>
      <c r="X89" s="72"/>
      <c r="Y89" s="72"/>
      <c r="Z89" s="72"/>
      <c r="AA89" s="72"/>
      <c r="AB89" s="78"/>
      <c r="AC89" s="79">
        <f t="shared" si="13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85">
        <f t="shared" si="14"/>
        <v>0</v>
      </c>
      <c r="AT89" s="79">
        <f t="shared" si="15"/>
        <v>0</v>
      </c>
      <c r="AU89" s="79">
        <f t="shared" si="16"/>
        <v>0</v>
      </c>
      <c r="AV89" s="86"/>
      <c r="AW89" s="92"/>
      <c r="AX89" s="92"/>
      <c r="AY89" s="92"/>
      <c r="AZ89" s="92"/>
      <c r="BA89" s="79">
        <f t="shared" si="17"/>
        <v>0</v>
      </c>
      <c r="BB89" s="93"/>
      <c r="BC89" s="94"/>
      <c r="BD89" s="67" t="str">
        <f t="shared" si="18"/>
        <v>正确</v>
      </c>
    </row>
    <row r="90" s="1" customFormat="1" ht="33" customHeight="1" spans="1:56">
      <c r="A90" s="42">
        <f t="shared" si="10"/>
        <v>86</v>
      </c>
      <c r="B90" s="48"/>
      <c r="C90" s="49"/>
      <c r="D90" s="50"/>
      <c r="E90" s="51"/>
      <c r="F90" s="43">
        <f t="shared" si="11"/>
        <v>31</v>
      </c>
      <c r="G90" s="44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68">
        <f t="shared" si="12"/>
        <v>0</v>
      </c>
      <c r="T90" s="74"/>
      <c r="U90" s="73"/>
      <c r="V90" s="71"/>
      <c r="W90" s="72"/>
      <c r="X90" s="72"/>
      <c r="Y90" s="72"/>
      <c r="Z90" s="72"/>
      <c r="AA90" s="72"/>
      <c r="AB90" s="78"/>
      <c r="AC90" s="79">
        <f t="shared" si="13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85">
        <f t="shared" si="14"/>
        <v>0</v>
      </c>
      <c r="AT90" s="79">
        <f t="shared" si="15"/>
        <v>0</v>
      </c>
      <c r="AU90" s="79">
        <f t="shared" si="16"/>
        <v>0</v>
      </c>
      <c r="AV90" s="86"/>
      <c r="AW90" s="92"/>
      <c r="AX90" s="92"/>
      <c r="AY90" s="92"/>
      <c r="AZ90" s="92"/>
      <c r="BA90" s="79">
        <f t="shared" si="17"/>
        <v>0</v>
      </c>
      <c r="BB90" s="93"/>
      <c r="BC90" s="94"/>
      <c r="BD90" s="67" t="str">
        <f t="shared" si="18"/>
        <v>正确</v>
      </c>
    </row>
    <row r="91" s="1" customFormat="1" ht="33" customHeight="1" spans="1:56">
      <c r="A91" s="42">
        <f t="shared" si="10"/>
        <v>87</v>
      </c>
      <c r="B91" s="48"/>
      <c r="C91" s="49"/>
      <c r="D91" s="50"/>
      <c r="E91" s="51"/>
      <c r="F91" s="43">
        <f t="shared" si="11"/>
        <v>31</v>
      </c>
      <c r="G91" s="44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68">
        <f t="shared" si="12"/>
        <v>0</v>
      </c>
      <c r="T91" s="74"/>
      <c r="U91" s="73"/>
      <c r="V91" s="71"/>
      <c r="W91" s="72"/>
      <c r="X91" s="72"/>
      <c r="Y91" s="72"/>
      <c r="Z91" s="72"/>
      <c r="AA91" s="72"/>
      <c r="AB91" s="78"/>
      <c r="AC91" s="79">
        <f t="shared" si="13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85">
        <f t="shared" si="14"/>
        <v>0</v>
      </c>
      <c r="AT91" s="79">
        <f t="shared" si="15"/>
        <v>0</v>
      </c>
      <c r="AU91" s="79">
        <f t="shared" si="16"/>
        <v>0</v>
      </c>
      <c r="AV91" s="86"/>
      <c r="AW91" s="92"/>
      <c r="AX91" s="92"/>
      <c r="AY91" s="92"/>
      <c r="AZ91" s="92"/>
      <c r="BA91" s="79">
        <f t="shared" si="17"/>
        <v>0</v>
      </c>
      <c r="BB91" s="93"/>
      <c r="BC91" s="94"/>
      <c r="BD91" s="67" t="str">
        <f t="shared" si="18"/>
        <v>正确</v>
      </c>
    </row>
    <row r="92" s="1" customFormat="1" ht="33" customHeight="1" spans="1:56">
      <c r="A92" s="42">
        <f t="shared" si="10"/>
        <v>88</v>
      </c>
      <c r="B92" s="48"/>
      <c r="C92" s="49"/>
      <c r="D92" s="50"/>
      <c r="E92" s="51"/>
      <c r="F92" s="43">
        <f t="shared" si="11"/>
        <v>31</v>
      </c>
      <c r="G92" s="44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68">
        <f t="shared" si="12"/>
        <v>0</v>
      </c>
      <c r="T92" s="74"/>
      <c r="U92" s="73"/>
      <c r="V92" s="71"/>
      <c r="W92" s="72"/>
      <c r="X92" s="72"/>
      <c r="Y92" s="72"/>
      <c r="Z92" s="72"/>
      <c r="AA92" s="72"/>
      <c r="AB92" s="78"/>
      <c r="AC92" s="79">
        <f t="shared" si="13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85">
        <f t="shared" si="14"/>
        <v>0</v>
      </c>
      <c r="AT92" s="79">
        <f t="shared" si="15"/>
        <v>0</v>
      </c>
      <c r="AU92" s="79">
        <f t="shared" si="16"/>
        <v>0</v>
      </c>
      <c r="AV92" s="86"/>
      <c r="AW92" s="92"/>
      <c r="AX92" s="92"/>
      <c r="AY92" s="92"/>
      <c r="AZ92" s="92"/>
      <c r="BA92" s="79">
        <f t="shared" si="17"/>
        <v>0</v>
      </c>
      <c r="BB92" s="93"/>
      <c r="BC92" s="94"/>
      <c r="BD92" s="67" t="str">
        <f t="shared" si="18"/>
        <v>正确</v>
      </c>
    </row>
    <row r="93" s="1" customFormat="1" ht="33" customHeight="1" spans="1:56">
      <c r="A93" s="42">
        <f t="shared" si="10"/>
        <v>89</v>
      </c>
      <c r="B93" s="48"/>
      <c r="C93" s="49"/>
      <c r="D93" s="50"/>
      <c r="E93" s="51"/>
      <c r="F93" s="43">
        <f t="shared" si="11"/>
        <v>31</v>
      </c>
      <c r="G93" s="44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68">
        <f t="shared" si="12"/>
        <v>0</v>
      </c>
      <c r="T93" s="74"/>
      <c r="U93" s="73"/>
      <c r="V93" s="71"/>
      <c r="W93" s="72"/>
      <c r="X93" s="72"/>
      <c r="Y93" s="72"/>
      <c r="Z93" s="72"/>
      <c r="AA93" s="72"/>
      <c r="AB93" s="78"/>
      <c r="AC93" s="79">
        <f t="shared" si="13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85">
        <f t="shared" si="14"/>
        <v>0</v>
      </c>
      <c r="AT93" s="79">
        <f t="shared" si="15"/>
        <v>0</v>
      </c>
      <c r="AU93" s="79">
        <f t="shared" si="16"/>
        <v>0</v>
      </c>
      <c r="AV93" s="86"/>
      <c r="AW93" s="92"/>
      <c r="AX93" s="92"/>
      <c r="AY93" s="92"/>
      <c r="AZ93" s="92"/>
      <c r="BA93" s="79">
        <f t="shared" si="17"/>
        <v>0</v>
      </c>
      <c r="BB93" s="93"/>
      <c r="BC93" s="94"/>
      <c r="BD93" s="67" t="str">
        <f t="shared" si="18"/>
        <v>正确</v>
      </c>
    </row>
    <row r="94" s="1" customFormat="1" ht="33" customHeight="1" spans="1:56">
      <c r="A94" s="42">
        <f t="shared" si="10"/>
        <v>90</v>
      </c>
      <c r="B94" s="48"/>
      <c r="C94" s="49"/>
      <c r="D94" s="50"/>
      <c r="E94" s="51"/>
      <c r="F94" s="43">
        <f t="shared" si="11"/>
        <v>31</v>
      </c>
      <c r="G94" s="44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68">
        <f t="shared" si="12"/>
        <v>0</v>
      </c>
      <c r="T94" s="74"/>
      <c r="U94" s="73"/>
      <c r="V94" s="71"/>
      <c r="W94" s="72"/>
      <c r="X94" s="72"/>
      <c r="Y94" s="72"/>
      <c r="Z94" s="72"/>
      <c r="AA94" s="72"/>
      <c r="AB94" s="78"/>
      <c r="AC94" s="79">
        <f t="shared" si="13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85">
        <f t="shared" si="14"/>
        <v>0</v>
      </c>
      <c r="AT94" s="79">
        <f t="shared" si="15"/>
        <v>0</v>
      </c>
      <c r="AU94" s="79">
        <f t="shared" si="16"/>
        <v>0</v>
      </c>
      <c r="AV94" s="86"/>
      <c r="AW94" s="92"/>
      <c r="AX94" s="92"/>
      <c r="AY94" s="92"/>
      <c r="AZ94" s="92"/>
      <c r="BA94" s="79">
        <f t="shared" si="17"/>
        <v>0</v>
      </c>
      <c r="BB94" s="93"/>
      <c r="BC94" s="94"/>
      <c r="BD94" s="67" t="str">
        <f t="shared" si="18"/>
        <v>正确</v>
      </c>
    </row>
    <row r="95" s="1" customFormat="1" ht="33" customHeight="1" spans="1:56">
      <c r="A95" s="42">
        <f t="shared" si="10"/>
        <v>91</v>
      </c>
      <c r="B95" s="48"/>
      <c r="C95" s="49"/>
      <c r="D95" s="50"/>
      <c r="E95" s="51"/>
      <c r="F95" s="43">
        <f t="shared" si="11"/>
        <v>31</v>
      </c>
      <c r="G95" s="44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68">
        <f t="shared" si="12"/>
        <v>0</v>
      </c>
      <c r="T95" s="74"/>
      <c r="U95" s="73"/>
      <c r="V95" s="71"/>
      <c r="W95" s="72"/>
      <c r="X95" s="72"/>
      <c r="Y95" s="72"/>
      <c r="Z95" s="72"/>
      <c r="AA95" s="72"/>
      <c r="AB95" s="78"/>
      <c r="AC95" s="79">
        <f t="shared" si="13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85">
        <f t="shared" si="14"/>
        <v>0</v>
      </c>
      <c r="AT95" s="79">
        <f t="shared" si="15"/>
        <v>0</v>
      </c>
      <c r="AU95" s="79">
        <f t="shared" si="16"/>
        <v>0</v>
      </c>
      <c r="AV95" s="86"/>
      <c r="AW95" s="92"/>
      <c r="AX95" s="92"/>
      <c r="AY95" s="92"/>
      <c r="AZ95" s="92"/>
      <c r="BA95" s="79">
        <f t="shared" si="17"/>
        <v>0</v>
      </c>
      <c r="BB95" s="93"/>
      <c r="BC95" s="94"/>
      <c r="BD95" s="67" t="str">
        <f t="shared" si="18"/>
        <v>正确</v>
      </c>
    </row>
    <row r="96" s="1" customFormat="1" ht="33" customHeight="1" spans="1:56">
      <c r="A96" s="42">
        <f t="shared" si="10"/>
        <v>92</v>
      </c>
      <c r="B96" s="48"/>
      <c r="C96" s="49"/>
      <c r="D96" s="50"/>
      <c r="E96" s="51"/>
      <c r="F96" s="43">
        <f t="shared" si="11"/>
        <v>31</v>
      </c>
      <c r="G96" s="44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68">
        <f t="shared" si="12"/>
        <v>0</v>
      </c>
      <c r="T96" s="74"/>
      <c r="U96" s="73"/>
      <c r="V96" s="71"/>
      <c r="W96" s="72"/>
      <c r="X96" s="72"/>
      <c r="Y96" s="72"/>
      <c r="Z96" s="72"/>
      <c r="AA96" s="72"/>
      <c r="AB96" s="78"/>
      <c r="AC96" s="79">
        <f t="shared" si="13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85">
        <f t="shared" si="14"/>
        <v>0</v>
      </c>
      <c r="AT96" s="79">
        <f t="shared" si="15"/>
        <v>0</v>
      </c>
      <c r="AU96" s="79">
        <f t="shared" si="16"/>
        <v>0</v>
      </c>
      <c r="AV96" s="86"/>
      <c r="AW96" s="92"/>
      <c r="AX96" s="92"/>
      <c r="AY96" s="92"/>
      <c r="AZ96" s="92"/>
      <c r="BA96" s="79">
        <f t="shared" si="17"/>
        <v>0</v>
      </c>
      <c r="BB96" s="93"/>
      <c r="BC96" s="94"/>
      <c r="BD96" s="67" t="str">
        <f t="shared" si="18"/>
        <v>正确</v>
      </c>
    </row>
    <row r="97" s="1" customFormat="1" ht="33" customHeight="1" spans="1:56">
      <c r="A97" s="42">
        <f t="shared" si="10"/>
        <v>93</v>
      </c>
      <c r="B97" s="48"/>
      <c r="C97" s="49"/>
      <c r="D97" s="50"/>
      <c r="E97" s="51"/>
      <c r="F97" s="43">
        <f t="shared" si="11"/>
        <v>31</v>
      </c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68">
        <f t="shared" si="12"/>
        <v>0</v>
      </c>
      <c r="T97" s="74"/>
      <c r="U97" s="73"/>
      <c r="V97" s="71"/>
      <c r="W97" s="72"/>
      <c r="X97" s="72"/>
      <c r="Y97" s="72"/>
      <c r="Z97" s="72"/>
      <c r="AA97" s="72"/>
      <c r="AB97" s="78"/>
      <c r="AC97" s="79">
        <f t="shared" si="13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85">
        <f t="shared" si="14"/>
        <v>0</v>
      </c>
      <c r="AT97" s="79">
        <f t="shared" si="15"/>
        <v>0</v>
      </c>
      <c r="AU97" s="79">
        <f t="shared" si="16"/>
        <v>0</v>
      </c>
      <c r="AV97" s="86"/>
      <c r="AW97" s="92"/>
      <c r="AX97" s="92"/>
      <c r="AY97" s="92"/>
      <c r="AZ97" s="92"/>
      <c r="BA97" s="79">
        <f t="shared" si="17"/>
        <v>0</v>
      </c>
      <c r="BB97" s="93"/>
      <c r="BC97" s="94"/>
      <c r="BD97" s="67" t="str">
        <f t="shared" si="18"/>
        <v>正确</v>
      </c>
    </row>
    <row r="98" s="1" customFormat="1" ht="33" customHeight="1" spans="1:56">
      <c r="A98" s="42">
        <f t="shared" si="10"/>
        <v>94</v>
      </c>
      <c r="B98" s="48"/>
      <c r="C98" s="49"/>
      <c r="D98" s="50"/>
      <c r="E98" s="51"/>
      <c r="F98" s="43">
        <f t="shared" si="11"/>
        <v>31</v>
      </c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68">
        <f t="shared" si="12"/>
        <v>0</v>
      </c>
      <c r="T98" s="74"/>
      <c r="U98" s="73"/>
      <c r="V98" s="71"/>
      <c r="W98" s="72"/>
      <c r="X98" s="72"/>
      <c r="Y98" s="72"/>
      <c r="Z98" s="72"/>
      <c r="AA98" s="72"/>
      <c r="AB98" s="78"/>
      <c r="AC98" s="79">
        <f t="shared" si="13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85">
        <f t="shared" si="14"/>
        <v>0</v>
      </c>
      <c r="AT98" s="79">
        <f t="shared" si="15"/>
        <v>0</v>
      </c>
      <c r="AU98" s="79">
        <f t="shared" si="16"/>
        <v>0</v>
      </c>
      <c r="AV98" s="86"/>
      <c r="AW98" s="92"/>
      <c r="AX98" s="92"/>
      <c r="AY98" s="92"/>
      <c r="AZ98" s="92"/>
      <c r="BA98" s="79">
        <f t="shared" si="17"/>
        <v>0</v>
      </c>
      <c r="BB98" s="93"/>
      <c r="BC98" s="94"/>
      <c r="BD98" s="67" t="str">
        <f t="shared" si="18"/>
        <v>正确</v>
      </c>
    </row>
    <row r="99" s="1" customFormat="1" ht="33" customHeight="1" spans="1:56">
      <c r="A99" s="42">
        <f t="shared" si="10"/>
        <v>95</v>
      </c>
      <c r="B99" s="48"/>
      <c r="C99" s="49"/>
      <c r="D99" s="50"/>
      <c r="E99" s="51"/>
      <c r="F99" s="43">
        <f t="shared" si="11"/>
        <v>31</v>
      </c>
      <c r="G99" s="44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68">
        <f t="shared" si="12"/>
        <v>0</v>
      </c>
      <c r="T99" s="74"/>
      <c r="U99" s="73"/>
      <c r="V99" s="71"/>
      <c r="W99" s="72"/>
      <c r="X99" s="72"/>
      <c r="Y99" s="72"/>
      <c r="Z99" s="72"/>
      <c r="AA99" s="72"/>
      <c r="AB99" s="78"/>
      <c r="AC99" s="79">
        <f t="shared" si="13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85">
        <f t="shared" si="14"/>
        <v>0</v>
      </c>
      <c r="AT99" s="79">
        <f t="shared" si="15"/>
        <v>0</v>
      </c>
      <c r="AU99" s="79">
        <f t="shared" si="16"/>
        <v>0</v>
      </c>
      <c r="AV99" s="86"/>
      <c r="AW99" s="92"/>
      <c r="AX99" s="92"/>
      <c r="AY99" s="92"/>
      <c r="AZ99" s="92"/>
      <c r="BA99" s="79">
        <f t="shared" si="17"/>
        <v>0</v>
      </c>
      <c r="BB99" s="93"/>
      <c r="BC99" s="94"/>
      <c r="BD99" s="67" t="str">
        <f t="shared" si="18"/>
        <v>正确</v>
      </c>
    </row>
    <row r="100" s="1" customFormat="1" ht="33" customHeight="1" spans="1:56">
      <c r="A100" s="42">
        <f t="shared" si="10"/>
        <v>96</v>
      </c>
      <c r="B100" s="48"/>
      <c r="C100" s="49"/>
      <c r="D100" s="50"/>
      <c r="E100" s="51"/>
      <c r="F100" s="43">
        <f t="shared" si="11"/>
        <v>31</v>
      </c>
      <c r="G100" s="44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68">
        <f t="shared" si="12"/>
        <v>0</v>
      </c>
      <c r="T100" s="74"/>
      <c r="U100" s="73"/>
      <c r="V100" s="71"/>
      <c r="W100" s="72"/>
      <c r="X100" s="72"/>
      <c r="Y100" s="72"/>
      <c r="Z100" s="72"/>
      <c r="AA100" s="72"/>
      <c r="AB100" s="78"/>
      <c r="AC100" s="79">
        <f t="shared" si="13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85">
        <f t="shared" si="14"/>
        <v>0</v>
      </c>
      <c r="AT100" s="79">
        <f t="shared" si="15"/>
        <v>0</v>
      </c>
      <c r="AU100" s="79">
        <f t="shared" si="16"/>
        <v>0</v>
      </c>
      <c r="AV100" s="86"/>
      <c r="AW100" s="92"/>
      <c r="AX100" s="92"/>
      <c r="AY100" s="92"/>
      <c r="AZ100" s="92"/>
      <c r="BA100" s="79">
        <f t="shared" si="17"/>
        <v>0</v>
      </c>
      <c r="BB100" s="93"/>
      <c r="BC100" s="94"/>
      <c r="BD100" s="67" t="str">
        <f t="shared" si="18"/>
        <v>正确</v>
      </c>
    </row>
    <row r="101" s="1" customFormat="1" ht="33" customHeight="1" spans="1:56">
      <c r="A101" s="42">
        <f t="shared" si="10"/>
        <v>97</v>
      </c>
      <c r="B101" s="48"/>
      <c r="C101" s="49"/>
      <c r="D101" s="50"/>
      <c r="E101" s="51"/>
      <c r="F101" s="43">
        <f t="shared" si="11"/>
        <v>31</v>
      </c>
      <c r="G101" s="44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68">
        <f t="shared" si="12"/>
        <v>0</v>
      </c>
      <c r="T101" s="74"/>
      <c r="U101" s="73"/>
      <c r="V101" s="71"/>
      <c r="W101" s="72"/>
      <c r="X101" s="72"/>
      <c r="Y101" s="72"/>
      <c r="Z101" s="72"/>
      <c r="AA101" s="72"/>
      <c r="AB101" s="78"/>
      <c r="AC101" s="79">
        <f t="shared" si="13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85">
        <f t="shared" si="14"/>
        <v>0</v>
      </c>
      <c r="AT101" s="79">
        <f t="shared" si="15"/>
        <v>0</v>
      </c>
      <c r="AU101" s="79">
        <f t="shared" si="16"/>
        <v>0</v>
      </c>
      <c r="AV101" s="86"/>
      <c r="AW101" s="92"/>
      <c r="AX101" s="92"/>
      <c r="AY101" s="92"/>
      <c r="AZ101" s="92"/>
      <c r="BA101" s="79">
        <f t="shared" si="17"/>
        <v>0</v>
      </c>
      <c r="BB101" s="93"/>
      <c r="BC101" s="94"/>
      <c r="BD101" s="67" t="str">
        <f t="shared" si="18"/>
        <v>正确</v>
      </c>
    </row>
    <row r="102" s="1" customFormat="1" ht="33" customHeight="1" spans="1:56">
      <c r="A102" s="42">
        <f t="shared" si="10"/>
        <v>98</v>
      </c>
      <c r="B102" s="48"/>
      <c r="C102" s="49"/>
      <c r="D102" s="50"/>
      <c r="E102" s="51"/>
      <c r="F102" s="43">
        <f t="shared" si="11"/>
        <v>31</v>
      </c>
      <c r="G102" s="44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68">
        <f t="shared" si="12"/>
        <v>0</v>
      </c>
      <c r="T102" s="74"/>
      <c r="U102" s="73"/>
      <c r="V102" s="71"/>
      <c r="W102" s="72"/>
      <c r="X102" s="72"/>
      <c r="Y102" s="72"/>
      <c r="Z102" s="72"/>
      <c r="AA102" s="72"/>
      <c r="AB102" s="78"/>
      <c r="AC102" s="79">
        <f t="shared" si="13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85">
        <f t="shared" si="14"/>
        <v>0</v>
      </c>
      <c r="AT102" s="79">
        <f t="shared" si="15"/>
        <v>0</v>
      </c>
      <c r="AU102" s="79">
        <f t="shared" si="16"/>
        <v>0</v>
      </c>
      <c r="AV102" s="86"/>
      <c r="AW102" s="92"/>
      <c r="AX102" s="92"/>
      <c r="AY102" s="92"/>
      <c r="AZ102" s="92"/>
      <c r="BA102" s="79">
        <f t="shared" si="17"/>
        <v>0</v>
      </c>
      <c r="BB102" s="93"/>
      <c r="BC102" s="94"/>
      <c r="BD102" s="67" t="str">
        <f t="shared" si="18"/>
        <v>正确</v>
      </c>
    </row>
    <row r="103" s="1" customFormat="1" ht="33" customHeight="1" spans="1:56">
      <c r="A103" s="42">
        <f t="shared" si="10"/>
        <v>99</v>
      </c>
      <c r="B103" s="48"/>
      <c r="C103" s="49"/>
      <c r="D103" s="50"/>
      <c r="E103" s="51"/>
      <c r="F103" s="43">
        <f t="shared" si="11"/>
        <v>31</v>
      </c>
      <c r="G103" s="44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68">
        <f t="shared" si="12"/>
        <v>0</v>
      </c>
      <c r="T103" s="74"/>
      <c r="U103" s="73"/>
      <c r="V103" s="71"/>
      <c r="W103" s="72"/>
      <c r="X103" s="72"/>
      <c r="Y103" s="72"/>
      <c r="Z103" s="72"/>
      <c r="AA103" s="72"/>
      <c r="AB103" s="78"/>
      <c r="AC103" s="79">
        <f t="shared" si="13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85">
        <f t="shared" si="14"/>
        <v>0</v>
      </c>
      <c r="AT103" s="79">
        <f t="shared" si="15"/>
        <v>0</v>
      </c>
      <c r="AU103" s="79">
        <f t="shared" si="16"/>
        <v>0</v>
      </c>
      <c r="AV103" s="86"/>
      <c r="AW103" s="92"/>
      <c r="AX103" s="92"/>
      <c r="AY103" s="92"/>
      <c r="AZ103" s="92"/>
      <c r="BA103" s="79">
        <f t="shared" si="17"/>
        <v>0</v>
      </c>
      <c r="BB103" s="93"/>
      <c r="BC103" s="94"/>
      <c r="BD103" s="67" t="str">
        <f t="shared" si="18"/>
        <v>正确</v>
      </c>
    </row>
    <row r="104" s="1" customFormat="1" ht="33" customHeight="1" spans="1:56">
      <c r="A104" s="42">
        <f t="shared" si="10"/>
        <v>100</v>
      </c>
      <c r="B104" s="48"/>
      <c r="C104" s="49"/>
      <c r="D104" s="50"/>
      <c r="E104" s="51"/>
      <c r="F104" s="43">
        <f t="shared" si="11"/>
        <v>31</v>
      </c>
      <c r="G104" s="44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68">
        <f t="shared" si="12"/>
        <v>0</v>
      </c>
      <c r="T104" s="74"/>
      <c r="U104" s="73"/>
      <c r="V104" s="71"/>
      <c r="W104" s="72"/>
      <c r="X104" s="72"/>
      <c r="Y104" s="72"/>
      <c r="Z104" s="72"/>
      <c r="AA104" s="72"/>
      <c r="AB104" s="78"/>
      <c r="AC104" s="79">
        <f t="shared" si="13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85">
        <f t="shared" si="14"/>
        <v>0</v>
      </c>
      <c r="AT104" s="79">
        <f t="shared" si="15"/>
        <v>0</v>
      </c>
      <c r="AU104" s="79">
        <f t="shared" si="16"/>
        <v>0</v>
      </c>
      <c r="AV104" s="86"/>
      <c r="AW104" s="92"/>
      <c r="AX104" s="92"/>
      <c r="AY104" s="92"/>
      <c r="AZ104" s="92"/>
      <c r="BA104" s="79">
        <f t="shared" si="17"/>
        <v>0</v>
      </c>
      <c r="BB104" s="93"/>
      <c r="BC104" s="94"/>
      <c r="BD104" s="67" t="str">
        <f t="shared" si="18"/>
        <v>正确</v>
      </c>
    </row>
    <row r="105" s="1" customFormat="1" ht="33" customHeight="1" spans="1:56">
      <c r="A105" s="42">
        <f t="shared" si="10"/>
        <v>101</v>
      </c>
      <c r="B105" s="48"/>
      <c r="C105" s="49"/>
      <c r="D105" s="50"/>
      <c r="E105" s="51"/>
      <c r="F105" s="43">
        <f t="shared" si="11"/>
        <v>31</v>
      </c>
      <c r="G105" s="44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68">
        <f t="shared" si="12"/>
        <v>0</v>
      </c>
      <c r="T105" s="74"/>
      <c r="U105" s="73"/>
      <c r="V105" s="71"/>
      <c r="W105" s="72"/>
      <c r="X105" s="72"/>
      <c r="Y105" s="72"/>
      <c r="Z105" s="72"/>
      <c r="AA105" s="72"/>
      <c r="AB105" s="78"/>
      <c r="AC105" s="79">
        <f t="shared" si="13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85">
        <f t="shared" si="14"/>
        <v>0</v>
      </c>
      <c r="AT105" s="79">
        <f t="shared" si="15"/>
        <v>0</v>
      </c>
      <c r="AU105" s="79">
        <f t="shared" si="16"/>
        <v>0</v>
      </c>
      <c r="AV105" s="86"/>
      <c r="AW105" s="92"/>
      <c r="AX105" s="92"/>
      <c r="AY105" s="92"/>
      <c r="AZ105" s="92"/>
      <c r="BA105" s="79">
        <f t="shared" si="17"/>
        <v>0</v>
      </c>
      <c r="BB105" s="93"/>
      <c r="BC105" s="94"/>
      <c r="BD105" s="67" t="str">
        <f t="shared" si="18"/>
        <v>正确</v>
      </c>
    </row>
    <row r="106" s="1" customFormat="1" ht="33" customHeight="1" spans="1:56">
      <c r="A106" s="42">
        <f t="shared" si="10"/>
        <v>102</v>
      </c>
      <c r="B106" s="48"/>
      <c r="C106" s="49"/>
      <c r="D106" s="50"/>
      <c r="E106" s="51"/>
      <c r="F106" s="43">
        <f t="shared" si="11"/>
        <v>31</v>
      </c>
      <c r="G106" s="44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68">
        <f t="shared" si="12"/>
        <v>0</v>
      </c>
      <c r="T106" s="74"/>
      <c r="U106" s="73"/>
      <c r="V106" s="71"/>
      <c r="W106" s="72"/>
      <c r="X106" s="72"/>
      <c r="Y106" s="72"/>
      <c r="Z106" s="72"/>
      <c r="AA106" s="72"/>
      <c r="AB106" s="78"/>
      <c r="AC106" s="79">
        <f t="shared" si="13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85">
        <f t="shared" si="14"/>
        <v>0</v>
      </c>
      <c r="AT106" s="79">
        <f t="shared" si="15"/>
        <v>0</v>
      </c>
      <c r="AU106" s="79">
        <f t="shared" si="16"/>
        <v>0</v>
      </c>
      <c r="AV106" s="86"/>
      <c r="AW106" s="92"/>
      <c r="AX106" s="92"/>
      <c r="AY106" s="92"/>
      <c r="AZ106" s="92"/>
      <c r="BA106" s="79">
        <f t="shared" si="17"/>
        <v>0</v>
      </c>
      <c r="BB106" s="93"/>
      <c r="BC106" s="94"/>
      <c r="BD106" s="67" t="str">
        <f t="shared" si="18"/>
        <v>正确</v>
      </c>
    </row>
    <row r="107" s="1" customFormat="1" ht="33" customHeight="1" spans="1:56">
      <c r="A107" s="42">
        <f t="shared" si="10"/>
        <v>103</v>
      </c>
      <c r="B107" s="48"/>
      <c r="C107" s="49"/>
      <c r="D107" s="50"/>
      <c r="E107" s="51"/>
      <c r="F107" s="43">
        <f t="shared" si="11"/>
        <v>31</v>
      </c>
      <c r="G107" s="44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68">
        <f t="shared" si="12"/>
        <v>0</v>
      </c>
      <c r="T107" s="74"/>
      <c r="U107" s="73"/>
      <c r="V107" s="71"/>
      <c r="W107" s="72"/>
      <c r="X107" s="72"/>
      <c r="Y107" s="72"/>
      <c r="Z107" s="72"/>
      <c r="AA107" s="72"/>
      <c r="AB107" s="78"/>
      <c r="AC107" s="79">
        <f t="shared" si="13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85">
        <f t="shared" si="14"/>
        <v>0</v>
      </c>
      <c r="AT107" s="79">
        <f t="shared" si="15"/>
        <v>0</v>
      </c>
      <c r="AU107" s="79">
        <f t="shared" si="16"/>
        <v>0</v>
      </c>
      <c r="AV107" s="86"/>
      <c r="AW107" s="92"/>
      <c r="AX107" s="92"/>
      <c r="AY107" s="92"/>
      <c r="AZ107" s="92"/>
      <c r="BA107" s="79">
        <f t="shared" si="17"/>
        <v>0</v>
      </c>
      <c r="BB107" s="93"/>
      <c r="BC107" s="94"/>
      <c r="BD107" s="67" t="str">
        <f t="shared" si="18"/>
        <v>正确</v>
      </c>
    </row>
    <row r="108" s="1" customFormat="1" ht="33" customHeight="1" spans="1:56">
      <c r="A108" s="42">
        <f t="shared" si="10"/>
        <v>104</v>
      </c>
      <c r="B108" s="48"/>
      <c r="C108" s="49"/>
      <c r="D108" s="50"/>
      <c r="E108" s="51"/>
      <c r="F108" s="43">
        <f t="shared" si="11"/>
        <v>31</v>
      </c>
      <c r="G108" s="44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68">
        <f t="shared" si="12"/>
        <v>0</v>
      </c>
      <c r="T108" s="74"/>
      <c r="U108" s="73"/>
      <c r="V108" s="71"/>
      <c r="W108" s="72"/>
      <c r="X108" s="72"/>
      <c r="Y108" s="72"/>
      <c r="Z108" s="72"/>
      <c r="AA108" s="72"/>
      <c r="AB108" s="78"/>
      <c r="AC108" s="79">
        <f t="shared" si="13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85">
        <f t="shared" si="14"/>
        <v>0</v>
      </c>
      <c r="AT108" s="79">
        <f t="shared" si="15"/>
        <v>0</v>
      </c>
      <c r="AU108" s="79">
        <f t="shared" si="16"/>
        <v>0</v>
      </c>
      <c r="AV108" s="86"/>
      <c r="AW108" s="92"/>
      <c r="AX108" s="92"/>
      <c r="AY108" s="92"/>
      <c r="AZ108" s="92"/>
      <c r="BA108" s="79">
        <f t="shared" si="17"/>
        <v>0</v>
      </c>
      <c r="BB108" s="93"/>
      <c r="BC108" s="94"/>
      <c r="BD108" s="67" t="str">
        <f t="shared" si="18"/>
        <v>正确</v>
      </c>
    </row>
    <row r="109" s="1" customFormat="1" ht="33" customHeight="1" spans="1:56">
      <c r="A109" s="42">
        <f t="shared" si="10"/>
        <v>105</v>
      </c>
      <c r="B109" s="48"/>
      <c r="C109" s="49"/>
      <c r="D109" s="50"/>
      <c r="E109" s="51"/>
      <c r="F109" s="43">
        <f t="shared" si="11"/>
        <v>31</v>
      </c>
      <c r="G109" s="44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68">
        <f t="shared" si="12"/>
        <v>0</v>
      </c>
      <c r="T109" s="74"/>
      <c r="U109" s="73"/>
      <c r="V109" s="71"/>
      <c r="W109" s="72"/>
      <c r="X109" s="72"/>
      <c r="Y109" s="72"/>
      <c r="Z109" s="72"/>
      <c r="AA109" s="72"/>
      <c r="AB109" s="78"/>
      <c r="AC109" s="79">
        <f t="shared" si="13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85">
        <f t="shared" si="14"/>
        <v>0</v>
      </c>
      <c r="AT109" s="79">
        <f t="shared" si="15"/>
        <v>0</v>
      </c>
      <c r="AU109" s="79">
        <f t="shared" si="16"/>
        <v>0</v>
      </c>
      <c r="AV109" s="86"/>
      <c r="AW109" s="92"/>
      <c r="AX109" s="92"/>
      <c r="AY109" s="92"/>
      <c r="AZ109" s="92"/>
      <c r="BA109" s="79">
        <f t="shared" si="17"/>
        <v>0</v>
      </c>
      <c r="BB109" s="93"/>
      <c r="BC109" s="94"/>
      <c r="BD109" s="67" t="str">
        <f t="shared" si="18"/>
        <v>正确</v>
      </c>
    </row>
    <row r="110" s="1" customFormat="1" ht="33" customHeight="1" spans="1:56">
      <c r="A110" s="42">
        <f t="shared" si="10"/>
        <v>106</v>
      </c>
      <c r="B110" s="48"/>
      <c r="C110" s="49"/>
      <c r="D110" s="50"/>
      <c r="E110" s="51"/>
      <c r="F110" s="43">
        <f t="shared" si="11"/>
        <v>31</v>
      </c>
      <c r="G110" s="44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68">
        <f t="shared" si="12"/>
        <v>0</v>
      </c>
      <c r="T110" s="74"/>
      <c r="U110" s="73"/>
      <c r="V110" s="71"/>
      <c r="W110" s="72"/>
      <c r="X110" s="72"/>
      <c r="Y110" s="72"/>
      <c r="Z110" s="72"/>
      <c r="AA110" s="72"/>
      <c r="AB110" s="78"/>
      <c r="AC110" s="79">
        <f t="shared" si="13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85">
        <f t="shared" si="14"/>
        <v>0</v>
      </c>
      <c r="AT110" s="79">
        <f t="shared" si="15"/>
        <v>0</v>
      </c>
      <c r="AU110" s="79">
        <f t="shared" si="16"/>
        <v>0</v>
      </c>
      <c r="AV110" s="86"/>
      <c r="AW110" s="92"/>
      <c r="AX110" s="92"/>
      <c r="AY110" s="92"/>
      <c r="AZ110" s="92"/>
      <c r="BA110" s="79">
        <f t="shared" si="17"/>
        <v>0</v>
      </c>
      <c r="BB110" s="93"/>
      <c r="BC110" s="94"/>
      <c r="BD110" s="67" t="str">
        <f t="shared" si="18"/>
        <v>正确</v>
      </c>
    </row>
    <row r="111" s="1" customFormat="1" ht="33" customHeight="1" spans="1:56">
      <c r="A111" s="42">
        <f t="shared" si="10"/>
        <v>107</v>
      </c>
      <c r="B111" s="48"/>
      <c r="C111" s="49"/>
      <c r="D111" s="50"/>
      <c r="E111" s="51"/>
      <c r="F111" s="43">
        <f t="shared" si="11"/>
        <v>31</v>
      </c>
      <c r="G111" s="44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68">
        <f t="shared" si="12"/>
        <v>0</v>
      </c>
      <c r="T111" s="74"/>
      <c r="U111" s="73"/>
      <c r="V111" s="71"/>
      <c r="W111" s="72"/>
      <c r="X111" s="72"/>
      <c r="Y111" s="72"/>
      <c r="Z111" s="72"/>
      <c r="AA111" s="72"/>
      <c r="AB111" s="78"/>
      <c r="AC111" s="79">
        <f t="shared" si="13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85">
        <f t="shared" si="14"/>
        <v>0</v>
      </c>
      <c r="AT111" s="79">
        <f t="shared" si="15"/>
        <v>0</v>
      </c>
      <c r="AU111" s="79">
        <f t="shared" si="16"/>
        <v>0</v>
      </c>
      <c r="AV111" s="86"/>
      <c r="AW111" s="92"/>
      <c r="AX111" s="92"/>
      <c r="AY111" s="92"/>
      <c r="AZ111" s="92"/>
      <c r="BA111" s="79">
        <f t="shared" si="17"/>
        <v>0</v>
      </c>
      <c r="BB111" s="93"/>
      <c r="BC111" s="94"/>
      <c r="BD111" s="67" t="str">
        <f t="shared" si="18"/>
        <v>正确</v>
      </c>
    </row>
    <row r="112" s="1" customFormat="1" ht="33" customHeight="1" spans="1:56">
      <c r="A112" s="42">
        <f t="shared" si="10"/>
        <v>108</v>
      </c>
      <c r="B112" s="48"/>
      <c r="C112" s="49"/>
      <c r="D112" s="50"/>
      <c r="E112" s="51"/>
      <c r="F112" s="43">
        <f t="shared" si="11"/>
        <v>31</v>
      </c>
      <c r="G112" s="44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68">
        <f t="shared" si="12"/>
        <v>0</v>
      </c>
      <c r="T112" s="74"/>
      <c r="U112" s="73"/>
      <c r="V112" s="71"/>
      <c r="W112" s="72"/>
      <c r="X112" s="72"/>
      <c r="Y112" s="72"/>
      <c r="Z112" s="72"/>
      <c r="AA112" s="72"/>
      <c r="AB112" s="78"/>
      <c r="AC112" s="79">
        <f t="shared" si="13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85">
        <f t="shared" si="14"/>
        <v>0</v>
      </c>
      <c r="AT112" s="79">
        <f t="shared" si="15"/>
        <v>0</v>
      </c>
      <c r="AU112" s="79">
        <f t="shared" si="16"/>
        <v>0</v>
      </c>
      <c r="AV112" s="86"/>
      <c r="AW112" s="92"/>
      <c r="AX112" s="92"/>
      <c r="AY112" s="92"/>
      <c r="AZ112" s="92"/>
      <c r="BA112" s="79">
        <f t="shared" si="17"/>
        <v>0</v>
      </c>
      <c r="BB112" s="93"/>
      <c r="BC112" s="94"/>
      <c r="BD112" s="67" t="str">
        <f t="shared" si="18"/>
        <v>正确</v>
      </c>
    </row>
    <row r="113" s="1" customFormat="1" ht="33" customHeight="1" spans="1:56">
      <c r="A113" s="42">
        <f t="shared" si="10"/>
        <v>109</v>
      </c>
      <c r="B113" s="48"/>
      <c r="C113" s="49"/>
      <c r="D113" s="50"/>
      <c r="E113" s="51"/>
      <c r="F113" s="43">
        <f t="shared" si="11"/>
        <v>31</v>
      </c>
      <c r="G113" s="44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68">
        <f t="shared" si="12"/>
        <v>0</v>
      </c>
      <c r="T113" s="74"/>
      <c r="U113" s="73"/>
      <c r="V113" s="71"/>
      <c r="W113" s="72"/>
      <c r="X113" s="72"/>
      <c r="Y113" s="72"/>
      <c r="Z113" s="72"/>
      <c r="AA113" s="72"/>
      <c r="AB113" s="78"/>
      <c r="AC113" s="79">
        <f t="shared" si="13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85">
        <f t="shared" si="14"/>
        <v>0</v>
      </c>
      <c r="AT113" s="79">
        <f t="shared" si="15"/>
        <v>0</v>
      </c>
      <c r="AU113" s="79">
        <f t="shared" si="16"/>
        <v>0</v>
      </c>
      <c r="AV113" s="86"/>
      <c r="AW113" s="92"/>
      <c r="AX113" s="92"/>
      <c r="AY113" s="92"/>
      <c r="AZ113" s="92"/>
      <c r="BA113" s="79">
        <f t="shared" si="17"/>
        <v>0</v>
      </c>
      <c r="BB113" s="93"/>
      <c r="BC113" s="94"/>
      <c r="BD113" s="67" t="str">
        <f t="shared" si="18"/>
        <v>正确</v>
      </c>
    </row>
    <row r="114" s="1" customFormat="1" ht="33" customHeight="1" spans="1:56">
      <c r="A114" s="42">
        <f t="shared" si="10"/>
        <v>110</v>
      </c>
      <c r="B114" s="48"/>
      <c r="C114" s="49"/>
      <c r="D114" s="50"/>
      <c r="E114" s="51"/>
      <c r="F114" s="43">
        <f t="shared" si="11"/>
        <v>31</v>
      </c>
      <c r="G114" s="44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68">
        <f t="shared" si="12"/>
        <v>0</v>
      </c>
      <c r="T114" s="74"/>
      <c r="U114" s="73"/>
      <c r="V114" s="71"/>
      <c r="W114" s="72"/>
      <c r="X114" s="72"/>
      <c r="Y114" s="72"/>
      <c r="Z114" s="72"/>
      <c r="AA114" s="72"/>
      <c r="AB114" s="78"/>
      <c r="AC114" s="79">
        <f t="shared" si="13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85">
        <f t="shared" si="14"/>
        <v>0</v>
      </c>
      <c r="AT114" s="79">
        <f t="shared" si="15"/>
        <v>0</v>
      </c>
      <c r="AU114" s="79">
        <f t="shared" si="16"/>
        <v>0</v>
      </c>
      <c r="AV114" s="86"/>
      <c r="AW114" s="92"/>
      <c r="AX114" s="92"/>
      <c r="AY114" s="92"/>
      <c r="AZ114" s="92"/>
      <c r="BA114" s="79">
        <f t="shared" si="17"/>
        <v>0</v>
      </c>
      <c r="BB114" s="93"/>
      <c r="BC114" s="94"/>
      <c r="BD114" s="67" t="str">
        <f t="shared" si="18"/>
        <v>正确</v>
      </c>
    </row>
    <row r="115" s="1" customFormat="1" ht="33" customHeight="1" spans="1:56">
      <c r="A115" s="42">
        <f t="shared" si="10"/>
        <v>111</v>
      </c>
      <c r="B115" s="48"/>
      <c r="C115" s="49"/>
      <c r="D115" s="50"/>
      <c r="E115" s="51"/>
      <c r="F115" s="43">
        <f t="shared" si="11"/>
        <v>31</v>
      </c>
      <c r="G115" s="44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68">
        <f t="shared" si="12"/>
        <v>0</v>
      </c>
      <c r="T115" s="74"/>
      <c r="U115" s="73"/>
      <c r="V115" s="71"/>
      <c r="W115" s="72"/>
      <c r="X115" s="72"/>
      <c r="Y115" s="72"/>
      <c r="Z115" s="72"/>
      <c r="AA115" s="72"/>
      <c r="AB115" s="78"/>
      <c r="AC115" s="79">
        <f t="shared" si="13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85">
        <f t="shared" si="14"/>
        <v>0</v>
      </c>
      <c r="AT115" s="79">
        <f t="shared" si="15"/>
        <v>0</v>
      </c>
      <c r="AU115" s="79">
        <f t="shared" si="16"/>
        <v>0</v>
      </c>
      <c r="AV115" s="86"/>
      <c r="AW115" s="92"/>
      <c r="AX115" s="92"/>
      <c r="AY115" s="92"/>
      <c r="AZ115" s="92"/>
      <c r="BA115" s="79">
        <f t="shared" si="17"/>
        <v>0</v>
      </c>
      <c r="BB115" s="93"/>
      <c r="BC115" s="94"/>
      <c r="BD115" s="67" t="str">
        <f t="shared" si="18"/>
        <v>正确</v>
      </c>
    </row>
    <row r="116" s="1" customFormat="1" ht="33" customHeight="1" spans="1:56">
      <c r="A116" s="42">
        <f t="shared" si="10"/>
        <v>112</v>
      </c>
      <c r="B116" s="48"/>
      <c r="C116" s="49"/>
      <c r="D116" s="50"/>
      <c r="E116" s="51"/>
      <c r="F116" s="43">
        <f t="shared" si="11"/>
        <v>31</v>
      </c>
      <c r="G116" s="44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68">
        <f t="shared" si="12"/>
        <v>0</v>
      </c>
      <c r="T116" s="74"/>
      <c r="U116" s="73"/>
      <c r="V116" s="71"/>
      <c r="W116" s="72"/>
      <c r="X116" s="72"/>
      <c r="Y116" s="72"/>
      <c r="Z116" s="72"/>
      <c r="AA116" s="72"/>
      <c r="AB116" s="78"/>
      <c r="AC116" s="79">
        <f t="shared" si="13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85">
        <f t="shared" si="14"/>
        <v>0</v>
      </c>
      <c r="AT116" s="79">
        <f t="shared" si="15"/>
        <v>0</v>
      </c>
      <c r="AU116" s="79">
        <f t="shared" si="16"/>
        <v>0</v>
      </c>
      <c r="AV116" s="86"/>
      <c r="AW116" s="92"/>
      <c r="AX116" s="92"/>
      <c r="AY116" s="92"/>
      <c r="AZ116" s="92"/>
      <c r="BA116" s="79">
        <f t="shared" si="17"/>
        <v>0</v>
      </c>
      <c r="BB116" s="93"/>
      <c r="BC116" s="94"/>
      <c r="BD116" s="67" t="str">
        <f t="shared" si="18"/>
        <v>正确</v>
      </c>
    </row>
    <row r="117" s="1" customFormat="1" ht="33" customHeight="1" spans="1:56">
      <c r="A117" s="42">
        <f t="shared" si="10"/>
        <v>113</v>
      </c>
      <c r="B117" s="48"/>
      <c r="C117" s="49"/>
      <c r="D117" s="50"/>
      <c r="E117" s="51"/>
      <c r="F117" s="43">
        <f t="shared" si="11"/>
        <v>31</v>
      </c>
      <c r="G117" s="44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68">
        <f t="shared" si="12"/>
        <v>0</v>
      </c>
      <c r="T117" s="74"/>
      <c r="U117" s="73"/>
      <c r="V117" s="71"/>
      <c r="W117" s="72"/>
      <c r="X117" s="72"/>
      <c r="Y117" s="72"/>
      <c r="Z117" s="72"/>
      <c r="AA117" s="72"/>
      <c r="AB117" s="78"/>
      <c r="AC117" s="79">
        <f t="shared" si="13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85">
        <f t="shared" si="14"/>
        <v>0</v>
      </c>
      <c r="AT117" s="79">
        <f t="shared" si="15"/>
        <v>0</v>
      </c>
      <c r="AU117" s="79">
        <f t="shared" si="16"/>
        <v>0</v>
      </c>
      <c r="AV117" s="86"/>
      <c r="AW117" s="92"/>
      <c r="AX117" s="92"/>
      <c r="AY117" s="92"/>
      <c r="AZ117" s="92"/>
      <c r="BA117" s="79">
        <f t="shared" si="17"/>
        <v>0</v>
      </c>
      <c r="BB117" s="93"/>
      <c r="BC117" s="94"/>
      <c r="BD117" s="67" t="str">
        <f t="shared" si="18"/>
        <v>正确</v>
      </c>
    </row>
    <row r="118" s="1" customFormat="1" ht="33" customHeight="1" spans="1:56">
      <c r="A118" s="42">
        <f t="shared" si="10"/>
        <v>114</v>
      </c>
      <c r="B118" s="48"/>
      <c r="C118" s="49"/>
      <c r="D118" s="50"/>
      <c r="E118" s="51"/>
      <c r="F118" s="43">
        <f t="shared" si="11"/>
        <v>31</v>
      </c>
      <c r="G118" s="44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68">
        <f t="shared" si="12"/>
        <v>0</v>
      </c>
      <c r="T118" s="74"/>
      <c r="U118" s="73"/>
      <c r="V118" s="71"/>
      <c r="W118" s="72"/>
      <c r="X118" s="72"/>
      <c r="Y118" s="72"/>
      <c r="Z118" s="72"/>
      <c r="AA118" s="72"/>
      <c r="AB118" s="78"/>
      <c r="AC118" s="79">
        <f t="shared" si="13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85">
        <f t="shared" si="14"/>
        <v>0</v>
      </c>
      <c r="AT118" s="79">
        <f t="shared" si="15"/>
        <v>0</v>
      </c>
      <c r="AU118" s="79">
        <f t="shared" si="16"/>
        <v>0</v>
      </c>
      <c r="AV118" s="86"/>
      <c r="AW118" s="92"/>
      <c r="AX118" s="92"/>
      <c r="AY118" s="92"/>
      <c r="AZ118" s="92"/>
      <c r="BA118" s="79">
        <f t="shared" si="17"/>
        <v>0</v>
      </c>
      <c r="BB118" s="93"/>
      <c r="BC118" s="94"/>
      <c r="BD118" s="67" t="str">
        <f t="shared" si="18"/>
        <v>正确</v>
      </c>
    </row>
    <row r="119" s="1" customFormat="1" ht="33" customHeight="1" spans="1:56">
      <c r="A119" s="42">
        <f t="shared" si="10"/>
        <v>115</v>
      </c>
      <c r="B119" s="48"/>
      <c r="C119" s="49"/>
      <c r="D119" s="50"/>
      <c r="E119" s="51"/>
      <c r="F119" s="43">
        <f t="shared" si="11"/>
        <v>31</v>
      </c>
      <c r="G119" s="44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68">
        <f t="shared" si="12"/>
        <v>0</v>
      </c>
      <c r="T119" s="74"/>
      <c r="U119" s="73"/>
      <c r="V119" s="71"/>
      <c r="W119" s="72"/>
      <c r="X119" s="72"/>
      <c r="Y119" s="72"/>
      <c r="Z119" s="72"/>
      <c r="AA119" s="72"/>
      <c r="AB119" s="78"/>
      <c r="AC119" s="79">
        <f t="shared" si="13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85">
        <f t="shared" si="14"/>
        <v>0</v>
      </c>
      <c r="AT119" s="79">
        <f t="shared" si="15"/>
        <v>0</v>
      </c>
      <c r="AU119" s="79">
        <f t="shared" si="16"/>
        <v>0</v>
      </c>
      <c r="AV119" s="86"/>
      <c r="AW119" s="92"/>
      <c r="AX119" s="92"/>
      <c r="AY119" s="92"/>
      <c r="AZ119" s="92"/>
      <c r="BA119" s="79">
        <f t="shared" si="17"/>
        <v>0</v>
      </c>
      <c r="BB119" s="93"/>
      <c r="BC119" s="94"/>
      <c r="BD119" s="67" t="str">
        <f t="shared" si="18"/>
        <v>正确</v>
      </c>
    </row>
    <row r="120" s="1" customFormat="1" ht="33" customHeight="1" spans="1:56">
      <c r="A120" s="42">
        <f t="shared" si="10"/>
        <v>116</v>
      </c>
      <c r="B120" s="48"/>
      <c r="C120" s="49"/>
      <c r="D120" s="50"/>
      <c r="E120" s="51"/>
      <c r="F120" s="43">
        <f t="shared" si="11"/>
        <v>31</v>
      </c>
      <c r="G120" s="44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68">
        <f t="shared" si="12"/>
        <v>0</v>
      </c>
      <c r="T120" s="74"/>
      <c r="U120" s="73"/>
      <c r="V120" s="71"/>
      <c r="W120" s="72"/>
      <c r="X120" s="72"/>
      <c r="Y120" s="72"/>
      <c r="Z120" s="72"/>
      <c r="AA120" s="72"/>
      <c r="AB120" s="78"/>
      <c r="AC120" s="79">
        <f t="shared" si="13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85">
        <f t="shared" si="14"/>
        <v>0</v>
      </c>
      <c r="AT120" s="79">
        <f t="shared" si="15"/>
        <v>0</v>
      </c>
      <c r="AU120" s="79">
        <f t="shared" si="16"/>
        <v>0</v>
      </c>
      <c r="AV120" s="86"/>
      <c r="AW120" s="92"/>
      <c r="AX120" s="92"/>
      <c r="AY120" s="92"/>
      <c r="AZ120" s="92"/>
      <c r="BA120" s="79">
        <f t="shared" si="17"/>
        <v>0</v>
      </c>
      <c r="BB120" s="93"/>
      <c r="BC120" s="94"/>
      <c r="BD120" s="67" t="str">
        <f t="shared" si="18"/>
        <v>正确</v>
      </c>
    </row>
    <row r="121" s="1" customFormat="1" ht="33" customHeight="1" spans="1:56">
      <c r="A121" s="42">
        <f t="shared" si="10"/>
        <v>117</v>
      </c>
      <c r="B121" s="48"/>
      <c r="C121" s="49"/>
      <c r="D121" s="50"/>
      <c r="E121" s="51"/>
      <c r="F121" s="43">
        <f t="shared" si="11"/>
        <v>31</v>
      </c>
      <c r="G121" s="44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68">
        <f t="shared" si="12"/>
        <v>0</v>
      </c>
      <c r="T121" s="74"/>
      <c r="U121" s="73"/>
      <c r="V121" s="71"/>
      <c r="W121" s="72"/>
      <c r="X121" s="72"/>
      <c r="Y121" s="72"/>
      <c r="Z121" s="72"/>
      <c r="AA121" s="72"/>
      <c r="AB121" s="78"/>
      <c r="AC121" s="79">
        <f t="shared" si="13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85">
        <f t="shared" si="14"/>
        <v>0</v>
      </c>
      <c r="AT121" s="79">
        <f t="shared" si="15"/>
        <v>0</v>
      </c>
      <c r="AU121" s="79">
        <f t="shared" si="16"/>
        <v>0</v>
      </c>
      <c r="AV121" s="86"/>
      <c r="AW121" s="92"/>
      <c r="AX121" s="92"/>
      <c r="AY121" s="92"/>
      <c r="AZ121" s="92"/>
      <c r="BA121" s="79">
        <f t="shared" si="17"/>
        <v>0</v>
      </c>
      <c r="BB121" s="93"/>
      <c r="BC121" s="94"/>
      <c r="BD121" s="67" t="str">
        <f t="shared" si="18"/>
        <v>正确</v>
      </c>
    </row>
    <row r="122" s="1" customFormat="1" ht="33" customHeight="1" spans="1:56">
      <c r="A122" s="42">
        <f t="shared" si="10"/>
        <v>118</v>
      </c>
      <c r="B122" s="48"/>
      <c r="C122" s="49"/>
      <c r="D122" s="50"/>
      <c r="E122" s="51"/>
      <c r="F122" s="43">
        <f t="shared" si="11"/>
        <v>31</v>
      </c>
      <c r="G122" s="44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68">
        <f t="shared" si="12"/>
        <v>0</v>
      </c>
      <c r="T122" s="74"/>
      <c r="U122" s="73"/>
      <c r="V122" s="71"/>
      <c r="W122" s="72"/>
      <c r="X122" s="72"/>
      <c r="Y122" s="72"/>
      <c r="Z122" s="72"/>
      <c r="AA122" s="72"/>
      <c r="AB122" s="78"/>
      <c r="AC122" s="79">
        <f t="shared" si="13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85">
        <f t="shared" si="14"/>
        <v>0</v>
      </c>
      <c r="AT122" s="79">
        <f t="shared" si="15"/>
        <v>0</v>
      </c>
      <c r="AU122" s="79">
        <f t="shared" si="16"/>
        <v>0</v>
      </c>
      <c r="AV122" s="86"/>
      <c r="AW122" s="92"/>
      <c r="AX122" s="92"/>
      <c r="AY122" s="92"/>
      <c r="AZ122" s="92"/>
      <c r="BA122" s="79">
        <f t="shared" si="17"/>
        <v>0</v>
      </c>
      <c r="BB122" s="93"/>
      <c r="BC122" s="94"/>
      <c r="BD122" s="67" t="str">
        <f t="shared" si="18"/>
        <v>正确</v>
      </c>
    </row>
    <row r="123" s="1" customFormat="1" ht="33" customHeight="1" spans="1:56">
      <c r="A123" s="42">
        <f t="shared" si="10"/>
        <v>119</v>
      </c>
      <c r="B123" s="48"/>
      <c r="C123" s="49"/>
      <c r="D123" s="50"/>
      <c r="E123" s="51"/>
      <c r="F123" s="43">
        <f t="shared" si="11"/>
        <v>31</v>
      </c>
      <c r="G123" s="44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68">
        <f t="shared" si="12"/>
        <v>0</v>
      </c>
      <c r="T123" s="74"/>
      <c r="U123" s="73"/>
      <c r="V123" s="71"/>
      <c r="W123" s="72"/>
      <c r="X123" s="72"/>
      <c r="Y123" s="72"/>
      <c r="Z123" s="72"/>
      <c r="AA123" s="72"/>
      <c r="AB123" s="78"/>
      <c r="AC123" s="79">
        <f t="shared" si="13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85">
        <f t="shared" si="14"/>
        <v>0</v>
      </c>
      <c r="AT123" s="79">
        <f t="shared" si="15"/>
        <v>0</v>
      </c>
      <c r="AU123" s="79">
        <f t="shared" si="16"/>
        <v>0</v>
      </c>
      <c r="AV123" s="86"/>
      <c r="AW123" s="92"/>
      <c r="AX123" s="92"/>
      <c r="AY123" s="92"/>
      <c r="AZ123" s="92"/>
      <c r="BA123" s="79">
        <f t="shared" si="17"/>
        <v>0</v>
      </c>
      <c r="BB123" s="93"/>
      <c r="BC123" s="94"/>
      <c r="BD123" s="67" t="str">
        <f t="shared" si="18"/>
        <v>正确</v>
      </c>
    </row>
    <row r="124" s="1" customFormat="1" ht="33" customHeight="1" spans="1:56">
      <c r="A124" s="42">
        <f t="shared" si="10"/>
        <v>120</v>
      </c>
      <c r="B124" s="48"/>
      <c r="C124" s="49"/>
      <c r="D124" s="50"/>
      <c r="E124" s="51"/>
      <c r="F124" s="43">
        <f t="shared" si="11"/>
        <v>31</v>
      </c>
      <c r="G124" s="44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68">
        <f t="shared" si="12"/>
        <v>0</v>
      </c>
      <c r="T124" s="74"/>
      <c r="U124" s="73"/>
      <c r="V124" s="71"/>
      <c r="W124" s="72"/>
      <c r="X124" s="72"/>
      <c r="Y124" s="72"/>
      <c r="Z124" s="72"/>
      <c r="AA124" s="72"/>
      <c r="AB124" s="78"/>
      <c r="AC124" s="79">
        <f t="shared" si="13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85">
        <f t="shared" si="14"/>
        <v>0</v>
      </c>
      <c r="AT124" s="79">
        <f t="shared" si="15"/>
        <v>0</v>
      </c>
      <c r="AU124" s="79">
        <f t="shared" si="16"/>
        <v>0</v>
      </c>
      <c r="AV124" s="86"/>
      <c r="AW124" s="92"/>
      <c r="AX124" s="92"/>
      <c r="AY124" s="92"/>
      <c r="AZ124" s="92"/>
      <c r="BA124" s="79">
        <f t="shared" si="17"/>
        <v>0</v>
      </c>
      <c r="BB124" s="93"/>
      <c r="BC124" s="94"/>
      <c r="BD124" s="67" t="str">
        <f t="shared" si="18"/>
        <v>正确</v>
      </c>
    </row>
    <row r="125" s="1" customFormat="1" ht="33" customHeight="1" spans="1:56">
      <c r="A125" s="42">
        <f t="shared" si="10"/>
        <v>121</v>
      </c>
      <c r="B125" s="48"/>
      <c r="C125" s="49"/>
      <c r="D125" s="50"/>
      <c r="E125" s="51"/>
      <c r="F125" s="43">
        <f t="shared" si="11"/>
        <v>31</v>
      </c>
      <c r="G125" s="44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68">
        <f t="shared" si="12"/>
        <v>0</v>
      </c>
      <c r="T125" s="74"/>
      <c r="U125" s="73"/>
      <c r="V125" s="71"/>
      <c r="W125" s="72"/>
      <c r="X125" s="72"/>
      <c r="Y125" s="72"/>
      <c r="Z125" s="72"/>
      <c r="AA125" s="72"/>
      <c r="AB125" s="78"/>
      <c r="AC125" s="79">
        <f t="shared" si="13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85">
        <f t="shared" si="14"/>
        <v>0</v>
      </c>
      <c r="AT125" s="79">
        <f t="shared" si="15"/>
        <v>0</v>
      </c>
      <c r="AU125" s="79">
        <f t="shared" si="16"/>
        <v>0</v>
      </c>
      <c r="AV125" s="86"/>
      <c r="AW125" s="92"/>
      <c r="AX125" s="92"/>
      <c r="AY125" s="92"/>
      <c r="AZ125" s="92"/>
      <c r="BA125" s="79">
        <f t="shared" si="17"/>
        <v>0</v>
      </c>
      <c r="BB125" s="93"/>
      <c r="BC125" s="94"/>
      <c r="BD125" s="67" t="str">
        <f t="shared" si="18"/>
        <v>正确</v>
      </c>
    </row>
    <row r="126" s="1" customFormat="1" ht="33" customHeight="1" spans="1:56">
      <c r="A126" s="42">
        <f t="shared" si="10"/>
        <v>122</v>
      </c>
      <c r="B126" s="48"/>
      <c r="C126" s="49"/>
      <c r="D126" s="50"/>
      <c r="E126" s="51"/>
      <c r="F126" s="43">
        <f t="shared" si="11"/>
        <v>31</v>
      </c>
      <c r="G126" s="44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68">
        <f t="shared" si="12"/>
        <v>0</v>
      </c>
      <c r="T126" s="74"/>
      <c r="U126" s="73"/>
      <c r="V126" s="71"/>
      <c r="W126" s="72"/>
      <c r="X126" s="72"/>
      <c r="Y126" s="72"/>
      <c r="Z126" s="72"/>
      <c r="AA126" s="72"/>
      <c r="AB126" s="78"/>
      <c r="AC126" s="79">
        <f t="shared" si="13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85">
        <f t="shared" si="14"/>
        <v>0</v>
      </c>
      <c r="AT126" s="79">
        <f t="shared" si="15"/>
        <v>0</v>
      </c>
      <c r="AU126" s="79">
        <f t="shared" si="16"/>
        <v>0</v>
      </c>
      <c r="AV126" s="86"/>
      <c r="AW126" s="92"/>
      <c r="AX126" s="92"/>
      <c r="AY126" s="92"/>
      <c r="AZ126" s="92"/>
      <c r="BA126" s="79">
        <f t="shared" si="17"/>
        <v>0</v>
      </c>
      <c r="BB126" s="93"/>
      <c r="BC126" s="94"/>
      <c r="BD126" s="67" t="str">
        <f t="shared" si="18"/>
        <v>正确</v>
      </c>
    </row>
    <row r="127" s="1" customFormat="1" ht="33" customHeight="1" spans="1:56">
      <c r="A127" s="42">
        <f t="shared" si="10"/>
        <v>123</v>
      </c>
      <c r="B127" s="48"/>
      <c r="C127" s="49"/>
      <c r="D127" s="50"/>
      <c r="E127" s="51"/>
      <c r="F127" s="43">
        <f t="shared" si="11"/>
        <v>31</v>
      </c>
      <c r="G127" s="44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68">
        <f t="shared" si="12"/>
        <v>0</v>
      </c>
      <c r="T127" s="74"/>
      <c r="U127" s="73"/>
      <c r="V127" s="71"/>
      <c r="W127" s="72"/>
      <c r="X127" s="72"/>
      <c r="Y127" s="72"/>
      <c r="Z127" s="72"/>
      <c r="AA127" s="72"/>
      <c r="AB127" s="78"/>
      <c r="AC127" s="79">
        <f t="shared" si="13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85">
        <f t="shared" si="14"/>
        <v>0</v>
      </c>
      <c r="AT127" s="79">
        <f t="shared" si="15"/>
        <v>0</v>
      </c>
      <c r="AU127" s="79">
        <f t="shared" si="16"/>
        <v>0</v>
      </c>
      <c r="AV127" s="86"/>
      <c r="AW127" s="92"/>
      <c r="AX127" s="92"/>
      <c r="AY127" s="92"/>
      <c r="AZ127" s="92"/>
      <c r="BA127" s="79">
        <f t="shared" si="17"/>
        <v>0</v>
      </c>
      <c r="BB127" s="93"/>
      <c r="BC127" s="94"/>
      <c r="BD127" s="67" t="str">
        <f t="shared" si="18"/>
        <v>正确</v>
      </c>
    </row>
    <row r="128" s="1" customFormat="1" ht="33" customHeight="1" spans="1:56">
      <c r="A128" s="42">
        <f t="shared" si="10"/>
        <v>124</v>
      </c>
      <c r="B128" s="48"/>
      <c r="C128" s="49"/>
      <c r="D128" s="50"/>
      <c r="E128" s="51"/>
      <c r="F128" s="43">
        <f t="shared" si="11"/>
        <v>31</v>
      </c>
      <c r="G128" s="44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68">
        <f t="shared" si="12"/>
        <v>0</v>
      </c>
      <c r="T128" s="74"/>
      <c r="U128" s="73"/>
      <c r="V128" s="71"/>
      <c r="W128" s="72"/>
      <c r="X128" s="72"/>
      <c r="Y128" s="72"/>
      <c r="Z128" s="72"/>
      <c r="AA128" s="72"/>
      <c r="AB128" s="78"/>
      <c r="AC128" s="79">
        <f t="shared" si="13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85">
        <f t="shared" si="14"/>
        <v>0</v>
      </c>
      <c r="AT128" s="79">
        <f t="shared" si="15"/>
        <v>0</v>
      </c>
      <c r="AU128" s="79">
        <f t="shared" si="16"/>
        <v>0</v>
      </c>
      <c r="AV128" s="86"/>
      <c r="AW128" s="92"/>
      <c r="AX128" s="92"/>
      <c r="AY128" s="92"/>
      <c r="AZ128" s="92"/>
      <c r="BA128" s="79">
        <f t="shared" si="17"/>
        <v>0</v>
      </c>
      <c r="BB128" s="93"/>
      <c r="BC128" s="94"/>
      <c r="BD128" s="67" t="str">
        <f t="shared" si="18"/>
        <v>正确</v>
      </c>
    </row>
    <row r="129" s="1" customFormat="1" ht="33" customHeight="1" spans="1:56">
      <c r="A129" s="42">
        <f t="shared" si="10"/>
        <v>125</v>
      </c>
      <c r="B129" s="48"/>
      <c r="C129" s="49"/>
      <c r="D129" s="50"/>
      <c r="E129" s="51"/>
      <c r="F129" s="43">
        <f t="shared" si="11"/>
        <v>31</v>
      </c>
      <c r="G129" s="44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68">
        <f t="shared" si="12"/>
        <v>0</v>
      </c>
      <c r="T129" s="74"/>
      <c r="U129" s="73"/>
      <c r="V129" s="71"/>
      <c r="W129" s="72"/>
      <c r="X129" s="72"/>
      <c r="Y129" s="72"/>
      <c r="Z129" s="72"/>
      <c r="AA129" s="72"/>
      <c r="AB129" s="78"/>
      <c r="AC129" s="79">
        <f t="shared" si="13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85">
        <f t="shared" si="14"/>
        <v>0</v>
      </c>
      <c r="AT129" s="79">
        <f t="shared" si="15"/>
        <v>0</v>
      </c>
      <c r="AU129" s="79">
        <f t="shared" si="16"/>
        <v>0</v>
      </c>
      <c r="AV129" s="86"/>
      <c r="AW129" s="92"/>
      <c r="AX129" s="92"/>
      <c r="AY129" s="92"/>
      <c r="AZ129" s="92"/>
      <c r="BA129" s="79">
        <f t="shared" si="17"/>
        <v>0</v>
      </c>
      <c r="BB129" s="93"/>
      <c r="BC129" s="94"/>
      <c r="BD129" s="67" t="str">
        <f t="shared" si="18"/>
        <v>正确</v>
      </c>
    </row>
    <row r="130" s="1" customFormat="1" ht="33" customHeight="1" spans="1:56">
      <c r="A130" s="42">
        <f t="shared" si="10"/>
        <v>126</v>
      </c>
      <c r="B130" s="48"/>
      <c r="C130" s="49"/>
      <c r="D130" s="50"/>
      <c r="E130" s="51"/>
      <c r="F130" s="43">
        <f t="shared" si="11"/>
        <v>31</v>
      </c>
      <c r="G130" s="44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68">
        <f t="shared" si="12"/>
        <v>0</v>
      </c>
      <c r="T130" s="74"/>
      <c r="U130" s="73"/>
      <c r="V130" s="71"/>
      <c r="W130" s="72"/>
      <c r="X130" s="72"/>
      <c r="Y130" s="72"/>
      <c r="Z130" s="72"/>
      <c r="AA130" s="72"/>
      <c r="AB130" s="78"/>
      <c r="AC130" s="79">
        <f t="shared" si="13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85">
        <f t="shared" si="14"/>
        <v>0</v>
      </c>
      <c r="AT130" s="79">
        <f t="shared" si="15"/>
        <v>0</v>
      </c>
      <c r="AU130" s="79">
        <f t="shared" si="16"/>
        <v>0</v>
      </c>
      <c r="AV130" s="86"/>
      <c r="AW130" s="92"/>
      <c r="AX130" s="92"/>
      <c r="AY130" s="92"/>
      <c r="AZ130" s="92"/>
      <c r="BA130" s="79">
        <f t="shared" si="17"/>
        <v>0</v>
      </c>
      <c r="BB130" s="93"/>
      <c r="BC130" s="94"/>
      <c r="BD130" s="67" t="str">
        <f t="shared" si="18"/>
        <v>正确</v>
      </c>
    </row>
    <row r="131" s="1" customFormat="1" ht="33" customHeight="1" spans="1:56">
      <c r="A131" s="42">
        <f t="shared" si="10"/>
        <v>127</v>
      </c>
      <c r="B131" s="48"/>
      <c r="C131" s="49"/>
      <c r="D131" s="50"/>
      <c r="E131" s="51"/>
      <c r="F131" s="43">
        <f t="shared" si="11"/>
        <v>31</v>
      </c>
      <c r="G131" s="44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68">
        <f t="shared" si="12"/>
        <v>0</v>
      </c>
      <c r="T131" s="74"/>
      <c r="U131" s="73"/>
      <c r="V131" s="71"/>
      <c r="W131" s="72"/>
      <c r="X131" s="72"/>
      <c r="Y131" s="72"/>
      <c r="Z131" s="72"/>
      <c r="AA131" s="72"/>
      <c r="AB131" s="78"/>
      <c r="AC131" s="79">
        <f t="shared" si="13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85">
        <f t="shared" si="14"/>
        <v>0</v>
      </c>
      <c r="AT131" s="79">
        <f t="shared" si="15"/>
        <v>0</v>
      </c>
      <c r="AU131" s="79">
        <f t="shared" si="16"/>
        <v>0</v>
      </c>
      <c r="AV131" s="86"/>
      <c r="AW131" s="92"/>
      <c r="AX131" s="92"/>
      <c r="AY131" s="92"/>
      <c r="AZ131" s="92"/>
      <c r="BA131" s="79">
        <f t="shared" si="17"/>
        <v>0</v>
      </c>
      <c r="BB131" s="93"/>
      <c r="BC131" s="94"/>
      <c r="BD131" s="67" t="str">
        <f t="shared" si="18"/>
        <v>正确</v>
      </c>
    </row>
    <row r="132" s="1" customFormat="1" ht="33" customHeight="1" spans="1:56">
      <c r="A132" s="42">
        <f t="shared" si="10"/>
        <v>128</v>
      </c>
      <c r="B132" s="48"/>
      <c r="C132" s="49"/>
      <c r="D132" s="50"/>
      <c r="E132" s="51"/>
      <c r="F132" s="43">
        <f t="shared" si="11"/>
        <v>31</v>
      </c>
      <c r="G132" s="44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68">
        <f t="shared" si="12"/>
        <v>0</v>
      </c>
      <c r="T132" s="74"/>
      <c r="U132" s="73"/>
      <c r="V132" s="71"/>
      <c r="W132" s="72"/>
      <c r="X132" s="72"/>
      <c r="Y132" s="72"/>
      <c r="Z132" s="72"/>
      <c r="AA132" s="72"/>
      <c r="AB132" s="78"/>
      <c r="AC132" s="79">
        <f t="shared" si="13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85">
        <f t="shared" si="14"/>
        <v>0</v>
      </c>
      <c r="AT132" s="79">
        <f t="shared" si="15"/>
        <v>0</v>
      </c>
      <c r="AU132" s="79">
        <f t="shared" si="16"/>
        <v>0</v>
      </c>
      <c r="AV132" s="86"/>
      <c r="AW132" s="92"/>
      <c r="AX132" s="92"/>
      <c r="AY132" s="92"/>
      <c r="AZ132" s="92"/>
      <c r="BA132" s="79">
        <f t="shared" si="17"/>
        <v>0</v>
      </c>
      <c r="BB132" s="93"/>
      <c r="BC132" s="94"/>
      <c r="BD132" s="67" t="str">
        <f t="shared" si="18"/>
        <v>正确</v>
      </c>
    </row>
    <row r="133" s="1" customFormat="1" ht="33" customHeight="1" spans="1:56">
      <c r="A133" s="42">
        <f t="shared" ref="A133:A164" si="19">ROW()-4</f>
        <v>129</v>
      </c>
      <c r="B133" s="48"/>
      <c r="C133" s="49"/>
      <c r="D133" s="50"/>
      <c r="E133" s="51"/>
      <c r="F133" s="43">
        <f t="shared" ref="F133:F164" si="20">IF($C$2-D133+1&lt;$E$2,$C$2-D133+1,$E$2)</f>
        <v>31</v>
      </c>
      <c r="G133" s="44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68">
        <f t="shared" ref="S133:S164" si="21">P133+Q133-R133</f>
        <v>0</v>
      </c>
      <c r="T133" s="74"/>
      <c r="U133" s="73"/>
      <c r="V133" s="71"/>
      <c r="W133" s="72"/>
      <c r="X133" s="72"/>
      <c r="Y133" s="72"/>
      <c r="Z133" s="72"/>
      <c r="AA133" s="72"/>
      <c r="AB133" s="78"/>
      <c r="AC133" s="79">
        <f t="shared" ref="AC133:AC164" si="22">IF(G133="是",30,0)</f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85">
        <f t="shared" ref="AS133:AS164" si="23">IFERROR(U133/$E$2*2*H133+I133*2,0)</f>
        <v>0</v>
      </c>
      <c r="AT133" s="79">
        <f t="shared" ref="AT133:AT164" si="24">IFERROR(U133/$E$2*(J133+K133*0.2+L133+M133*0.5),0)</f>
        <v>0</v>
      </c>
      <c r="AU133" s="79">
        <f t="shared" ref="AU133:AU164" si="25">ROUND(SUM(V133:AP133)-SUM(AQ133:AT133),2)</f>
        <v>0</v>
      </c>
      <c r="AV133" s="86"/>
      <c r="AW133" s="92"/>
      <c r="AX133" s="92"/>
      <c r="AY133" s="92"/>
      <c r="AZ133" s="92"/>
      <c r="BA133" s="79">
        <f t="shared" ref="BA133:BA164" si="26">ROUND(AU133-SUM(AV133:AZ133),2)</f>
        <v>0</v>
      </c>
      <c r="BB133" s="93"/>
      <c r="BC133" s="94"/>
      <c r="BD133" s="67" t="str">
        <f t="shared" ref="BD133:BD164" si="27">IF(U133-SUM(V133:AB133)=0,"正确","错误")</f>
        <v>正确</v>
      </c>
    </row>
    <row r="134" s="1" customFormat="1" ht="33" customHeight="1" spans="1:56">
      <c r="A134" s="42">
        <f t="shared" si="19"/>
        <v>130</v>
      </c>
      <c r="B134" s="48"/>
      <c r="C134" s="49"/>
      <c r="D134" s="50"/>
      <c r="E134" s="51"/>
      <c r="F134" s="43">
        <f t="shared" si="20"/>
        <v>31</v>
      </c>
      <c r="G134" s="44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68">
        <f t="shared" si="21"/>
        <v>0</v>
      </c>
      <c r="T134" s="74"/>
      <c r="U134" s="73"/>
      <c r="V134" s="71"/>
      <c r="W134" s="72"/>
      <c r="X134" s="72"/>
      <c r="Y134" s="72"/>
      <c r="Z134" s="72"/>
      <c r="AA134" s="72"/>
      <c r="AB134" s="78"/>
      <c r="AC134" s="79">
        <f t="shared" si="22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85">
        <f t="shared" si="23"/>
        <v>0</v>
      </c>
      <c r="AT134" s="79">
        <f t="shared" si="24"/>
        <v>0</v>
      </c>
      <c r="AU134" s="79">
        <f t="shared" si="25"/>
        <v>0</v>
      </c>
      <c r="AV134" s="86"/>
      <c r="AW134" s="92"/>
      <c r="AX134" s="92"/>
      <c r="AY134" s="92"/>
      <c r="AZ134" s="92"/>
      <c r="BA134" s="79">
        <f t="shared" si="26"/>
        <v>0</v>
      </c>
      <c r="BB134" s="93"/>
      <c r="BC134" s="94"/>
      <c r="BD134" s="67" t="str">
        <f t="shared" si="27"/>
        <v>正确</v>
      </c>
    </row>
    <row r="135" s="1" customFormat="1" ht="33" customHeight="1" spans="1:56">
      <c r="A135" s="42">
        <f t="shared" si="19"/>
        <v>131</v>
      </c>
      <c r="B135" s="48"/>
      <c r="C135" s="49"/>
      <c r="D135" s="50"/>
      <c r="E135" s="51"/>
      <c r="F135" s="43">
        <f t="shared" si="20"/>
        <v>31</v>
      </c>
      <c r="G135" s="44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68">
        <f t="shared" si="21"/>
        <v>0</v>
      </c>
      <c r="T135" s="74"/>
      <c r="U135" s="73"/>
      <c r="V135" s="71"/>
      <c r="W135" s="72"/>
      <c r="X135" s="72"/>
      <c r="Y135" s="72"/>
      <c r="Z135" s="72"/>
      <c r="AA135" s="72"/>
      <c r="AB135" s="78"/>
      <c r="AC135" s="79">
        <f t="shared" si="22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85">
        <f t="shared" si="23"/>
        <v>0</v>
      </c>
      <c r="AT135" s="79">
        <f t="shared" si="24"/>
        <v>0</v>
      </c>
      <c r="AU135" s="79">
        <f t="shared" si="25"/>
        <v>0</v>
      </c>
      <c r="AV135" s="86"/>
      <c r="AW135" s="92"/>
      <c r="AX135" s="92"/>
      <c r="AY135" s="92"/>
      <c r="AZ135" s="92"/>
      <c r="BA135" s="79">
        <f t="shared" si="26"/>
        <v>0</v>
      </c>
      <c r="BB135" s="93"/>
      <c r="BC135" s="94"/>
      <c r="BD135" s="67" t="str">
        <f t="shared" si="27"/>
        <v>正确</v>
      </c>
    </row>
    <row r="136" s="1" customFormat="1" ht="33" customHeight="1" spans="1:56">
      <c r="A136" s="42">
        <f t="shared" si="19"/>
        <v>132</v>
      </c>
      <c r="B136" s="48"/>
      <c r="C136" s="49"/>
      <c r="D136" s="50"/>
      <c r="E136" s="51"/>
      <c r="F136" s="43">
        <f t="shared" si="20"/>
        <v>31</v>
      </c>
      <c r="G136" s="44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68">
        <f t="shared" si="21"/>
        <v>0</v>
      </c>
      <c r="T136" s="74"/>
      <c r="U136" s="73"/>
      <c r="V136" s="71"/>
      <c r="W136" s="72"/>
      <c r="X136" s="72"/>
      <c r="Y136" s="72"/>
      <c r="Z136" s="72"/>
      <c r="AA136" s="72"/>
      <c r="AB136" s="78"/>
      <c r="AC136" s="79">
        <f t="shared" si="22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85">
        <f t="shared" si="23"/>
        <v>0</v>
      </c>
      <c r="AT136" s="79">
        <f t="shared" si="24"/>
        <v>0</v>
      </c>
      <c r="AU136" s="79">
        <f t="shared" si="25"/>
        <v>0</v>
      </c>
      <c r="AV136" s="86"/>
      <c r="AW136" s="92"/>
      <c r="AX136" s="92"/>
      <c r="AY136" s="92"/>
      <c r="AZ136" s="92"/>
      <c r="BA136" s="79">
        <f t="shared" si="26"/>
        <v>0</v>
      </c>
      <c r="BB136" s="93"/>
      <c r="BC136" s="94"/>
      <c r="BD136" s="67" t="str">
        <f t="shared" si="27"/>
        <v>正确</v>
      </c>
    </row>
    <row r="137" s="1" customFormat="1" ht="33" customHeight="1" spans="1:56">
      <c r="A137" s="42">
        <f t="shared" si="19"/>
        <v>133</v>
      </c>
      <c r="B137" s="48"/>
      <c r="C137" s="49"/>
      <c r="D137" s="50"/>
      <c r="E137" s="51"/>
      <c r="F137" s="43">
        <f t="shared" si="20"/>
        <v>31</v>
      </c>
      <c r="G137" s="44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68">
        <f t="shared" si="21"/>
        <v>0</v>
      </c>
      <c r="T137" s="74"/>
      <c r="U137" s="73"/>
      <c r="V137" s="71"/>
      <c r="W137" s="72"/>
      <c r="X137" s="72"/>
      <c r="Y137" s="72"/>
      <c r="Z137" s="72"/>
      <c r="AA137" s="72"/>
      <c r="AB137" s="78"/>
      <c r="AC137" s="79">
        <f t="shared" si="22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85">
        <f t="shared" si="23"/>
        <v>0</v>
      </c>
      <c r="AT137" s="79">
        <f t="shared" si="24"/>
        <v>0</v>
      </c>
      <c r="AU137" s="79">
        <f t="shared" si="25"/>
        <v>0</v>
      </c>
      <c r="AV137" s="86"/>
      <c r="AW137" s="92"/>
      <c r="AX137" s="92"/>
      <c r="AY137" s="92"/>
      <c r="AZ137" s="92"/>
      <c r="BA137" s="79">
        <f t="shared" si="26"/>
        <v>0</v>
      </c>
      <c r="BB137" s="93"/>
      <c r="BC137" s="94"/>
      <c r="BD137" s="67" t="str">
        <f t="shared" si="27"/>
        <v>正确</v>
      </c>
    </row>
    <row r="138" s="1" customFormat="1" ht="33" customHeight="1" spans="1:56">
      <c r="A138" s="42">
        <f t="shared" si="19"/>
        <v>134</v>
      </c>
      <c r="B138" s="48"/>
      <c r="C138" s="49"/>
      <c r="D138" s="50"/>
      <c r="E138" s="51"/>
      <c r="F138" s="43">
        <f t="shared" si="20"/>
        <v>31</v>
      </c>
      <c r="G138" s="44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68">
        <f t="shared" si="21"/>
        <v>0</v>
      </c>
      <c r="T138" s="74"/>
      <c r="U138" s="73"/>
      <c r="V138" s="71"/>
      <c r="W138" s="72"/>
      <c r="X138" s="72"/>
      <c r="Y138" s="72"/>
      <c r="Z138" s="72"/>
      <c r="AA138" s="72"/>
      <c r="AB138" s="78"/>
      <c r="AC138" s="79">
        <f t="shared" si="22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85">
        <f t="shared" si="23"/>
        <v>0</v>
      </c>
      <c r="AT138" s="79">
        <f t="shared" si="24"/>
        <v>0</v>
      </c>
      <c r="AU138" s="79">
        <f t="shared" si="25"/>
        <v>0</v>
      </c>
      <c r="AV138" s="86"/>
      <c r="AW138" s="92"/>
      <c r="AX138" s="92"/>
      <c r="AY138" s="92"/>
      <c r="AZ138" s="92"/>
      <c r="BA138" s="79">
        <f t="shared" si="26"/>
        <v>0</v>
      </c>
      <c r="BB138" s="93"/>
      <c r="BC138" s="94"/>
      <c r="BD138" s="67" t="str">
        <f t="shared" si="27"/>
        <v>正确</v>
      </c>
    </row>
    <row r="139" s="1" customFormat="1" ht="33" customHeight="1" spans="1:56">
      <c r="A139" s="42">
        <f t="shared" si="19"/>
        <v>135</v>
      </c>
      <c r="B139" s="48"/>
      <c r="C139" s="49"/>
      <c r="D139" s="50"/>
      <c r="E139" s="51"/>
      <c r="F139" s="43">
        <f t="shared" si="20"/>
        <v>31</v>
      </c>
      <c r="G139" s="44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68">
        <f t="shared" si="21"/>
        <v>0</v>
      </c>
      <c r="T139" s="74"/>
      <c r="U139" s="73"/>
      <c r="V139" s="71"/>
      <c r="W139" s="72"/>
      <c r="X139" s="72"/>
      <c r="Y139" s="72"/>
      <c r="Z139" s="72"/>
      <c r="AA139" s="72"/>
      <c r="AB139" s="78"/>
      <c r="AC139" s="79">
        <f t="shared" si="22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85">
        <f t="shared" si="23"/>
        <v>0</v>
      </c>
      <c r="AT139" s="79">
        <f t="shared" si="24"/>
        <v>0</v>
      </c>
      <c r="AU139" s="79">
        <f t="shared" si="25"/>
        <v>0</v>
      </c>
      <c r="AV139" s="86"/>
      <c r="AW139" s="92"/>
      <c r="AX139" s="92"/>
      <c r="AY139" s="92"/>
      <c r="AZ139" s="92"/>
      <c r="BA139" s="79">
        <f t="shared" si="26"/>
        <v>0</v>
      </c>
      <c r="BB139" s="93"/>
      <c r="BC139" s="94"/>
      <c r="BD139" s="67" t="str">
        <f t="shared" si="27"/>
        <v>正确</v>
      </c>
    </row>
    <row r="140" s="1" customFormat="1" ht="33" customHeight="1" spans="1:56">
      <c r="A140" s="42">
        <f t="shared" si="19"/>
        <v>136</v>
      </c>
      <c r="B140" s="48"/>
      <c r="C140" s="49"/>
      <c r="D140" s="50"/>
      <c r="E140" s="51"/>
      <c r="F140" s="43">
        <f t="shared" si="20"/>
        <v>31</v>
      </c>
      <c r="G140" s="44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68">
        <f t="shared" si="21"/>
        <v>0</v>
      </c>
      <c r="T140" s="74"/>
      <c r="U140" s="73"/>
      <c r="V140" s="71"/>
      <c r="W140" s="72"/>
      <c r="X140" s="72"/>
      <c r="Y140" s="72"/>
      <c r="Z140" s="72"/>
      <c r="AA140" s="72"/>
      <c r="AB140" s="78"/>
      <c r="AC140" s="79">
        <f t="shared" si="22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85">
        <f t="shared" si="23"/>
        <v>0</v>
      </c>
      <c r="AT140" s="79">
        <f t="shared" si="24"/>
        <v>0</v>
      </c>
      <c r="AU140" s="79">
        <f t="shared" si="25"/>
        <v>0</v>
      </c>
      <c r="AV140" s="86"/>
      <c r="AW140" s="92"/>
      <c r="AX140" s="92"/>
      <c r="AY140" s="92"/>
      <c r="AZ140" s="92"/>
      <c r="BA140" s="79">
        <f t="shared" si="26"/>
        <v>0</v>
      </c>
      <c r="BB140" s="93"/>
      <c r="BC140" s="94"/>
      <c r="BD140" s="67" t="str">
        <f t="shared" si="27"/>
        <v>正确</v>
      </c>
    </row>
    <row r="141" s="1" customFormat="1" ht="33" customHeight="1" spans="1:56">
      <c r="A141" s="42">
        <f t="shared" si="19"/>
        <v>137</v>
      </c>
      <c r="B141" s="48"/>
      <c r="C141" s="49"/>
      <c r="D141" s="50"/>
      <c r="E141" s="51"/>
      <c r="F141" s="43">
        <f t="shared" si="20"/>
        <v>31</v>
      </c>
      <c r="G141" s="44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68">
        <f t="shared" si="21"/>
        <v>0</v>
      </c>
      <c r="T141" s="74"/>
      <c r="U141" s="73"/>
      <c r="V141" s="71"/>
      <c r="W141" s="72"/>
      <c r="X141" s="72"/>
      <c r="Y141" s="72"/>
      <c r="Z141" s="72"/>
      <c r="AA141" s="72"/>
      <c r="AB141" s="78"/>
      <c r="AC141" s="79">
        <f t="shared" si="22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85">
        <f t="shared" si="23"/>
        <v>0</v>
      </c>
      <c r="AT141" s="79">
        <f t="shared" si="24"/>
        <v>0</v>
      </c>
      <c r="AU141" s="79">
        <f t="shared" si="25"/>
        <v>0</v>
      </c>
      <c r="AV141" s="86"/>
      <c r="AW141" s="92"/>
      <c r="AX141" s="92"/>
      <c r="AY141" s="92"/>
      <c r="AZ141" s="92"/>
      <c r="BA141" s="79">
        <f t="shared" si="26"/>
        <v>0</v>
      </c>
      <c r="BB141" s="93"/>
      <c r="BC141" s="94"/>
      <c r="BD141" s="67" t="str">
        <f t="shared" si="27"/>
        <v>正确</v>
      </c>
    </row>
    <row r="142" s="1" customFormat="1" ht="33" customHeight="1" spans="1:56">
      <c r="A142" s="42">
        <f t="shared" si="19"/>
        <v>138</v>
      </c>
      <c r="B142" s="48"/>
      <c r="C142" s="49"/>
      <c r="D142" s="50"/>
      <c r="E142" s="51"/>
      <c r="F142" s="43">
        <f t="shared" si="20"/>
        <v>31</v>
      </c>
      <c r="G142" s="44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68">
        <f t="shared" si="21"/>
        <v>0</v>
      </c>
      <c r="T142" s="74"/>
      <c r="U142" s="73"/>
      <c r="V142" s="71"/>
      <c r="W142" s="72"/>
      <c r="X142" s="72"/>
      <c r="Y142" s="72"/>
      <c r="Z142" s="72"/>
      <c r="AA142" s="72"/>
      <c r="AB142" s="78"/>
      <c r="AC142" s="79">
        <f t="shared" si="22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85">
        <f t="shared" si="23"/>
        <v>0</v>
      </c>
      <c r="AT142" s="79">
        <f t="shared" si="24"/>
        <v>0</v>
      </c>
      <c r="AU142" s="79">
        <f t="shared" si="25"/>
        <v>0</v>
      </c>
      <c r="AV142" s="86"/>
      <c r="AW142" s="92"/>
      <c r="AX142" s="92"/>
      <c r="AY142" s="92"/>
      <c r="AZ142" s="92"/>
      <c r="BA142" s="79">
        <f t="shared" si="26"/>
        <v>0</v>
      </c>
      <c r="BB142" s="93"/>
      <c r="BC142" s="94"/>
      <c r="BD142" s="67" t="str">
        <f t="shared" si="27"/>
        <v>正确</v>
      </c>
    </row>
    <row r="143" s="1" customFormat="1" ht="33" customHeight="1" spans="1:56">
      <c r="A143" s="42">
        <f t="shared" si="19"/>
        <v>139</v>
      </c>
      <c r="B143" s="48"/>
      <c r="C143" s="49"/>
      <c r="D143" s="50"/>
      <c r="E143" s="51"/>
      <c r="F143" s="43">
        <f t="shared" si="20"/>
        <v>31</v>
      </c>
      <c r="G143" s="44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68">
        <f t="shared" si="21"/>
        <v>0</v>
      </c>
      <c r="T143" s="74"/>
      <c r="U143" s="73"/>
      <c r="V143" s="71"/>
      <c r="W143" s="72"/>
      <c r="X143" s="72"/>
      <c r="Y143" s="72"/>
      <c r="Z143" s="72"/>
      <c r="AA143" s="72"/>
      <c r="AB143" s="78"/>
      <c r="AC143" s="79">
        <f t="shared" si="22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85">
        <f t="shared" si="23"/>
        <v>0</v>
      </c>
      <c r="AT143" s="79">
        <f t="shared" si="24"/>
        <v>0</v>
      </c>
      <c r="AU143" s="79">
        <f t="shared" si="25"/>
        <v>0</v>
      </c>
      <c r="AV143" s="86"/>
      <c r="AW143" s="92"/>
      <c r="AX143" s="92"/>
      <c r="AY143" s="92"/>
      <c r="AZ143" s="92"/>
      <c r="BA143" s="79">
        <f t="shared" si="26"/>
        <v>0</v>
      </c>
      <c r="BB143" s="93"/>
      <c r="BC143" s="94"/>
      <c r="BD143" s="67" t="str">
        <f t="shared" si="27"/>
        <v>正确</v>
      </c>
    </row>
    <row r="144" s="1" customFormat="1" ht="33" customHeight="1" spans="1:56">
      <c r="A144" s="42">
        <f t="shared" si="19"/>
        <v>140</v>
      </c>
      <c r="B144" s="48"/>
      <c r="C144" s="49"/>
      <c r="D144" s="50"/>
      <c r="E144" s="51"/>
      <c r="F144" s="43">
        <f t="shared" si="20"/>
        <v>31</v>
      </c>
      <c r="G144" s="44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68">
        <f t="shared" si="21"/>
        <v>0</v>
      </c>
      <c r="T144" s="74"/>
      <c r="U144" s="73"/>
      <c r="V144" s="71"/>
      <c r="W144" s="72"/>
      <c r="X144" s="72"/>
      <c r="Y144" s="72"/>
      <c r="Z144" s="72"/>
      <c r="AA144" s="72"/>
      <c r="AB144" s="78"/>
      <c r="AC144" s="79">
        <f t="shared" si="22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85">
        <f t="shared" si="23"/>
        <v>0</v>
      </c>
      <c r="AT144" s="79">
        <f t="shared" si="24"/>
        <v>0</v>
      </c>
      <c r="AU144" s="79">
        <f t="shared" si="25"/>
        <v>0</v>
      </c>
      <c r="AV144" s="86"/>
      <c r="AW144" s="92"/>
      <c r="AX144" s="92"/>
      <c r="AY144" s="92"/>
      <c r="AZ144" s="92"/>
      <c r="BA144" s="79">
        <f t="shared" si="26"/>
        <v>0</v>
      </c>
      <c r="BB144" s="93"/>
      <c r="BC144" s="94"/>
      <c r="BD144" s="67" t="str">
        <f t="shared" si="27"/>
        <v>正确</v>
      </c>
    </row>
    <row r="145" s="1" customFormat="1" ht="33" customHeight="1" spans="1:56">
      <c r="A145" s="42">
        <f t="shared" si="19"/>
        <v>141</v>
      </c>
      <c r="B145" s="48"/>
      <c r="C145" s="49"/>
      <c r="D145" s="50"/>
      <c r="E145" s="51"/>
      <c r="F145" s="43">
        <f t="shared" si="20"/>
        <v>31</v>
      </c>
      <c r="G145" s="44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68">
        <f t="shared" si="21"/>
        <v>0</v>
      </c>
      <c r="T145" s="74"/>
      <c r="U145" s="73"/>
      <c r="V145" s="71"/>
      <c r="W145" s="72"/>
      <c r="X145" s="72"/>
      <c r="Y145" s="72"/>
      <c r="Z145" s="72"/>
      <c r="AA145" s="72"/>
      <c r="AB145" s="78"/>
      <c r="AC145" s="79">
        <f t="shared" si="22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85">
        <f t="shared" si="23"/>
        <v>0</v>
      </c>
      <c r="AT145" s="79">
        <f t="shared" si="24"/>
        <v>0</v>
      </c>
      <c r="AU145" s="79">
        <f t="shared" si="25"/>
        <v>0</v>
      </c>
      <c r="AV145" s="86"/>
      <c r="AW145" s="92"/>
      <c r="AX145" s="92"/>
      <c r="AY145" s="92"/>
      <c r="AZ145" s="92"/>
      <c r="BA145" s="79">
        <f t="shared" si="26"/>
        <v>0</v>
      </c>
      <c r="BB145" s="93"/>
      <c r="BC145" s="94"/>
      <c r="BD145" s="67" t="str">
        <f t="shared" si="27"/>
        <v>正确</v>
      </c>
    </row>
    <row r="146" s="1" customFormat="1" ht="33" customHeight="1" spans="1:56">
      <c r="A146" s="42">
        <f t="shared" si="19"/>
        <v>142</v>
      </c>
      <c r="B146" s="48"/>
      <c r="C146" s="49"/>
      <c r="D146" s="50"/>
      <c r="E146" s="51"/>
      <c r="F146" s="43">
        <f t="shared" si="20"/>
        <v>31</v>
      </c>
      <c r="G146" s="44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68">
        <f t="shared" si="21"/>
        <v>0</v>
      </c>
      <c r="T146" s="74"/>
      <c r="U146" s="73"/>
      <c r="V146" s="71"/>
      <c r="W146" s="72"/>
      <c r="X146" s="72"/>
      <c r="Y146" s="72"/>
      <c r="Z146" s="72"/>
      <c r="AA146" s="72"/>
      <c r="AB146" s="78"/>
      <c r="AC146" s="79">
        <f t="shared" si="22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85">
        <f t="shared" si="23"/>
        <v>0</v>
      </c>
      <c r="AT146" s="79">
        <f t="shared" si="24"/>
        <v>0</v>
      </c>
      <c r="AU146" s="79">
        <f t="shared" si="25"/>
        <v>0</v>
      </c>
      <c r="AV146" s="86"/>
      <c r="AW146" s="92"/>
      <c r="AX146" s="92"/>
      <c r="AY146" s="92"/>
      <c r="AZ146" s="92"/>
      <c r="BA146" s="79">
        <f t="shared" si="26"/>
        <v>0</v>
      </c>
      <c r="BB146" s="93"/>
      <c r="BC146" s="94"/>
      <c r="BD146" s="67" t="str">
        <f t="shared" si="27"/>
        <v>正确</v>
      </c>
    </row>
    <row r="147" s="1" customFormat="1" ht="33" customHeight="1" spans="1:56">
      <c r="A147" s="42">
        <f t="shared" si="19"/>
        <v>143</v>
      </c>
      <c r="B147" s="48"/>
      <c r="C147" s="49"/>
      <c r="D147" s="50"/>
      <c r="E147" s="51"/>
      <c r="F147" s="43">
        <f t="shared" si="20"/>
        <v>31</v>
      </c>
      <c r="G147" s="44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68">
        <f t="shared" si="21"/>
        <v>0</v>
      </c>
      <c r="T147" s="74"/>
      <c r="U147" s="73"/>
      <c r="V147" s="71"/>
      <c r="W147" s="72"/>
      <c r="X147" s="72"/>
      <c r="Y147" s="72"/>
      <c r="Z147" s="72"/>
      <c r="AA147" s="72"/>
      <c r="AB147" s="78"/>
      <c r="AC147" s="79">
        <f t="shared" si="22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85">
        <f t="shared" si="23"/>
        <v>0</v>
      </c>
      <c r="AT147" s="79">
        <f t="shared" si="24"/>
        <v>0</v>
      </c>
      <c r="AU147" s="79">
        <f t="shared" si="25"/>
        <v>0</v>
      </c>
      <c r="AV147" s="86"/>
      <c r="AW147" s="92"/>
      <c r="AX147" s="92"/>
      <c r="AY147" s="92"/>
      <c r="AZ147" s="92"/>
      <c r="BA147" s="79">
        <f t="shared" si="26"/>
        <v>0</v>
      </c>
      <c r="BB147" s="93"/>
      <c r="BC147" s="94"/>
      <c r="BD147" s="67" t="str">
        <f t="shared" si="27"/>
        <v>正确</v>
      </c>
    </row>
    <row r="148" s="1" customFormat="1" ht="33" customHeight="1" spans="1:56">
      <c r="A148" s="42">
        <f t="shared" si="19"/>
        <v>144</v>
      </c>
      <c r="B148" s="48"/>
      <c r="C148" s="49"/>
      <c r="D148" s="50"/>
      <c r="E148" s="51"/>
      <c r="F148" s="43">
        <f t="shared" si="20"/>
        <v>31</v>
      </c>
      <c r="G148" s="44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68">
        <f t="shared" si="21"/>
        <v>0</v>
      </c>
      <c r="T148" s="74"/>
      <c r="U148" s="73"/>
      <c r="V148" s="71"/>
      <c r="W148" s="72"/>
      <c r="X148" s="72"/>
      <c r="Y148" s="72"/>
      <c r="Z148" s="72"/>
      <c r="AA148" s="72"/>
      <c r="AB148" s="78"/>
      <c r="AC148" s="79">
        <f t="shared" si="22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85">
        <f t="shared" si="23"/>
        <v>0</v>
      </c>
      <c r="AT148" s="79">
        <f t="shared" si="24"/>
        <v>0</v>
      </c>
      <c r="AU148" s="79">
        <f t="shared" si="25"/>
        <v>0</v>
      </c>
      <c r="AV148" s="86"/>
      <c r="AW148" s="92"/>
      <c r="AX148" s="92"/>
      <c r="AY148" s="92"/>
      <c r="AZ148" s="92"/>
      <c r="BA148" s="79">
        <f t="shared" si="26"/>
        <v>0</v>
      </c>
      <c r="BB148" s="93"/>
      <c r="BC148" s="94"/>
      <c r="BD148" s="67" t="str">
        <f t="shared" si="27"/>
        <v>正确</v>
      </c>
    </row>
    <row r="149" s="1" customFormat="1" ht="33" customHeight="1" spans="1:56">
      <c r="A149" s="42">
        <f t="shared" si="19"/>
        <v>145</v>
      </c>
      <c r="B149" s="48"/>
      <c r="C149" s="49"/>
      <c r="D149" s="50"/>
      <c r="E149" s="51"/>
      <c r="F149" s="43">
        <f t="shared" si="20"/>
        <v>31</v>
      </c>
      <c r="G149" s="44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68">
        <f t="shared" si="21"/>
        <v>0</v>
      </c>
      <c r="T149" s="74"/>
      <c r="U149" s="73"/>
      <c r="V149" s="71"/>
      <c r="W149" s="72"/>
      <c r="X149" s="72"/>
      <c r="Y149" s="72"/>
      <c r="Z149" s="72"/>
      <c r="AA149" s="72"/>
      <c r="AB149" s="78"/>
      <c r="AC149" s="79">
        <f t="shared" si="22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85">
        <f t="shared" si="23"/>
        <v>0</v>
      </c>
      <c r="AT149" s="79">
        <f t="shared" si="24"/>
        <v>0</v>
      </c>
      <c r="AU149" s="79">
        <f t="shared" si="25"/>
        <v>0</v>
      </c>
      <c r="AV149" s="86"/>
      <c r="AW149" s="92"/>
      <c r="AX149" s="92"/>
      <c r="AY149" s="92"/>
      <c r="AZ149" s="92"/>
      <c r="BA149" s="79">
        <f t="shared" si="26"/>
        <v>0</v>
      </c>
      <c r="BB149" s="93"/>
      <c r="BC149" s="94"/>
      <c r="BD149" s="67" t="str">
        <f t="shared" si="27"/>
        <v>正确</v>
      </c>
    </row>
    <row r="150" s="1" customFormat="1" ht="33" customHeight="1" spans="1:56">
      <c r="A150" s="42">
        <f t="shared" si="19"/>
        <v>146</v>
      </c>
      <c r="B150" s="48"/>
      <c r="C150" s="49"/>
      <c r="D150" s="50"/>
      <c r="E150" s="51"/>
      <c r="F150" s="43">
        <f t="shared" si="20"/>
        <v>31</v>
      </c>
      <c r="G150" s="44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68">
        <f t="shared" si="21"/>
        <v>0</v>
      </c>
      <c r="T150" s="74"/>
      <c r="U150" s="73"/>
      <c r="V150" s="71"/>
      <c r="W150" s="72"/>
      <c r="X150" s="72"/>
      <c r="Y150" s="72"/>
      <c r="Z150" s="72"/>
      <c r="AA150" s="72"/>
      <c r="AB150" s="78"/>
      <c r="AC150" s="79">
        <f t="shared" si="22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85">
        <f t="shared" si="23"/>
        <v>0</v>
      </c>
      <c r="AT150" s="79">
        <f t="shared" si="24"/>
        <v>0</v>
      </c>
      <c r="AU150" s="79">
        <f t="shared" si="25"/>
        <v>0</v>
      </c>
      <c r="AV150" s="86"/>
      <c r="AW150" s="92"/>
      <c r="AX150" s="92"/>
      <c r="AY150" s="92"/>
      <c r="AZ150" s="92"/>
      <c r="BA150" s="79">
        <f t="shared" si="26"/>
        <v>0</v>
      </c>
      <c r="BB150" s="93"/>
      <c r="BC150" s="94"/>
      <c r="BD150" s="67" t="str">
        <f t="shared" si="27"/>
        <v>正确</v>
      </c>
    </row>
    <row r="151" s="1" customFormat="1" ht="33" customHeight="1" spans="1:56">
      <c r="A151" s="42">
        <f t="shared" si="19"/>
        <v>147</v>
      </c>
      <c r="B151" s="48"/>
      <c r="C151" s="49"/>
      <c r="D151" s="50"/>
      <c r="E151" s="51"/>
      <c r="F151" s="43">
        <f t="shared" si="20"/>
        <v>31</v>
      </c>
      <c r="G151" s="44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68">
        <f t="shared" si="21"/>
        <v>0</v>
      </c>
      <c r="T151" s="74"/>
      <c r="U151" s="73"/>
      <c r="V151" s="71"/>
      <c r="W151" s="72"/>
      <c r="X151" s="72"/>
      <c r="Y151" s="72"/>
      <c r="Z151" s="72"/>
      <c r="AA151" s="72"/>
      <c r="AB151" s="78"/>
      <c r="AC151" s="79">
        <f t="shared" si="22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85">
        <f t="shared" si="23"/>
        <v>0</v>
      </c>
      <c r="AT151" s="79">
        <f t="shared" si="24"/>
        <v>0</v>
      </c>
      <c r="AU151" s="79">
        <f t="shared" si="25"/>
        <v>0</v>
      </c>
      <c r="AV151" s="86"/>
      <c r="AW151" s="92"/>
      <c r="AX151" s="92"/>
      <c r="AY151" s="92"/>
      <c r="AZ151" s="92"/>
      <c r="BA151" s="79">
        <f t="shared" si="26"/>
        <v>0</v>
      </c>
      <c r="BB151" s="93"/>
      <c r="BC151" s="94"/>
      <c r="BD151" s="67" t="str">
        <f t="shared" si="27"/>
        <v>正确</v>
      </c>
    </row>
    <row r="152" s="1" customFormat="1" ht="33" customHeight="1" spans="1:56">
      <c r="A152" s="42">
        <f t="shared" si="19"/>
        <v>148</v>
      </c>
      <c r="B152" s="48"/>
      <c r="C152" s="49"/>
      <c r="D152" s="50"/>
      <c r="E152" s="51"/>
      <c r="F152" s="43">
        <f t="shared" si="20"/>
        <v>31</v>
      </c>
      <c r="G152" s="44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68">
        <f t="shared" si="21"/>
        <v>0</v>
      </c>
      <c r="T152" s="74"/>
      <c r="U152" s="73"/>
      <c r="V152" s="71"/>
      <c r="W152" s="72"/>
      <c r="X152" s="72"/>
      <c r="Y152" s="72"/>
      <c r="Z152" s="72"/>
      <c r="AA152" s="72"/>
      <c r="AB152" s="78"/>
      <c r="AC152" s="79">
        <f t="shared" si="22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85">
        <f t="shared" si="23"/>
        <v>0</v>
      </c>
      <c r="AT152" s="79">
        <f t="shared" si="24"/>
        <v>0</v>
      </c>
      <c r="AU152" s="79">
        <f t="shared" si="25"/>
        <v>0</v>
      </c>
      <c r="AV152" s="86"/>
      <c r="AW152" s="92"/>
      <c r="AX152" s="92"/>
      <c r="AY152" s="92"/>
      <c r="AZ152" s="92"/>
      <c r="BA152" s="79">
        <f t="shared" si="26"/>
        <v>0</v>
      </c>
      <c r="BB152" s="93"/>
      <c r="BC152" s="94"/>
      <c r="BD152" s="67" t="str">
        <f t="shared" si="27"/>
        <v>正确</v>
      </c>
    </row>
    <row r="153" s="1" customFormat="1" ht="33" customHeight="1" spans="1:56">
      <c r="A153" s="42">
        <f t="shared" si="19"/>
        <v>149</v>
      </c>
      <c r="B153" s="48"/>
      <c r="C153" s="49"/>
      <c r="D153" s="50"/>
      <c r="E153" s="51"/>
      <c r="F153" s="43">
        <f t="shared" si="20"/>
        <v>31</v>
      </c>
      <c r="G153" s="44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68">
        <f t="shared" si="21"/>
        <v>0</v>
      </c>
      <c r="T153" s="74"/>
      <c r="U153" s="73"/>
      <c r="V153" s="71"/>
      <c r="W153" s="72"/>
      <c r="X153" s="72"/>
      <c r="Y153" s="72"/>
      <c r="Z153" s="72"/>
      <c r="AA153" s="72"/>
      <c r="AB153" s="78"/>
      <c r="AC153" s="79">
        <f t="shared" si="22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85">
        <f t="shared" si="23"/>
        <v>0</v>
      </c>
      <c r="AT153" s="79">
        <f t="shared" si="24"/>
        <v>0</v>
      </c>
      <c r="AU153" s="79">
        <f t="shared" si="25"/>
        <v>0</v>
      </c>
      <c r="AV153" s="86"/>
      <c r="AW153" s="92"/>
      <c r="AX153" s="92"/>
      <c r="AY153" s="92"/>
      <c r="AZ153" s="92"/>
      <c r="BA153" s="79">
        <f t="shared" si="26"/>
        <v>0</v>
      </c>
      <c r="BB153" s="93"/>
      <c r="BC153" s="94"/>
      <c r="BD153" s="67" t="str">
        <f t="shared" si="27"/>
        <v>正确</v>
      </c>
    </row>
    <row r="154" s="1" customFormat="1" ht="33" customHeight="1" spans="1:56">
      <c r="A154" s="42">
        <f t="shared" si="19"/>
        <v>150</v>
      </c>
      <c r="B154" s="48"/>
      <c r="C154" s="49"/>
      <c r="D154" s="50"/>
      <c r="E154" s="51"/>
      <c r="F154" s="43">
        <f t="shared" si="20"/>
        <v>31</v>
      </c>
      <c r="G154" s="44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68">
        <f t="shared" si="21"/>
        <v>0</v>
      </c>
      <c r="T154" s="74"/>
      <c r="U154" s="73"/>
      <c r="V154" s="71"/>
      <c r="W154" s="72"/>
      <c r="X154" s="72"/>
      <c r="Y154" s="72"/>
      <c r="Z154" s="72"/>
      <c r="AA154" s="72"/>
      <c r="AB154" s="78"/>
      <c r="AC154" s="79">
        <f t="shared" si="22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85">
        <f t="shared" si="23"/>
        <v>0</v>
      </c>
      <c r="AT154" s="79">
        <f t="shared" si="24"/>
        <v>0</v>
      </c>
      <c r="AU154" s="79">
        <f t="shared" si="25"/>
        <v>0</v>
      </c>
      <c r="AV154" s="86"/>
      <c r="AW154" s="92"/>
      <c r="AX154" s="92"/>
      <c r="AY154" s="92"/>
      <c r="AZ154" s="92"/>
      <c r="BA154" s="79">
        <f t="shared" si="26"/>
        <v>0</v>
      </c>
      <c r="BB154" s="93"/>
      <c r="BC154" s="94"/>
      <c r="BD154" s="67" t="str">
        <f t="shared" si="27"/>
        <v>正确</v>
      </c>
    </row>
    <row r="155" s="1" customFormat="1" ht="33" customHeight="1" spans="1:56">
      <c r="A155" s="42">
        <f t="shared" si="19"/>
        <v>151</v>
      </c>
      <c r="B155" s="48"/>
      <c r="C155" s="49"/>
      <c r="D155" s="50"/>
      <c r="E155" s="51"/>
      <c r="F155" s="43">
        <f t="shared" si="20"/>
        <v>31</v>
      </c>
      <c r="G155" s="44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68">
        <f t="shared" si="21"/>
        <v>0</v>
      </c>
      <c r="T155" s="74"/>
      <c r="U155" s="73"/>
      <c r="V155" s="71"/>
      <c r="W155" s="72"/>
      <c r="X155" s="72"/>
      <c r="Y155" s="72"/>
      <c r="Z155" s="72"/>
      <c r="AA155" s="72"/>
      <c r="AB155" s="78"/>
      <c r="AC155" s="79">
        <f t="shared" si="22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85">
        <f t="shared" si="23"/>
        <v>0</v>
      </c>
      <c r="AT155" s="79">
        <f t="shared" si="24"/>
        <v>0</v>
      </c>
      <c r="AU155" s="79">
        <f t="shared" si="25"/>
        <v>0</v>
      </c>
      <c r="AV155" s="86"/>
      <c r="AW155" s="92"/>
      <c r="AX155" s="92"/>
      <c r="AY155" s="92"/>
      <c r="AZ155" s="92"/>
      <c r="BA155" s="79">
        <f t="shared" si="26"/>
        <v>0</v>
      </c>
      <c r="BB155" s="93"/>
      <c r="BC155" s="94"/>
      <c r="BD155" s="67" t="str">
        <f t="shared" si="27"/>
        <v>正确</v>
      </c>
    </row>
    <row r="156" s="1" customFormat="1" ht="33" customHeight="1" spans="1:56">
      <c r="A156" s="42">
        <f t="shared" si="19"/>
        <v>152</v>
      </c>
      <c r="B156" s="48"/>
      <c r="C156" s="49"/>
      <c r="D156" s="50"/>
      <c r="E156" s="51"/>
      <c r="F156" s="43">
        <f t="shared" si="20"/>
        <v>31</v>
      </c>
      <c r="G156" s="44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68">
        <f t="shared" si="21"/>
        <v>0</v>
      </c>
      <c r="T156" s="74"/>
      <c r="U156" s="73"/>
      <c r="V156" s="71"/>
      <c r="W156" s="72"/>
      <c r="X156" s="72"/>
      <c r="Y156" s="72"/>
      <c r="Z156" s="72"/>
      <c r="AA156" s="72"/>
      <c r="AB156" s="78"/>
      <c r="AC156" s="79">
        <f t="shared" si="22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85">
        <f t="shared" si="23"/>
        <v>0</v>
      </c>
      <c r="AT156" s="79">
        <f t="shared" si="24"/>
        <v>0</v>
      </c>
      <c r="AU156" s="79">
        <f t="shared" si="25"/>
        <v>0</v>
      </c>
      <c r="AV156" s="86"/>
      <c r="AW156" s="92"/>
      <c r="AX156" s="92"/>
      <c r="AY156" s="92"/>
      <c r="AZ156" s="92"/>
      <c r="BA156" s="79">
        <f t="shared" si="26"/>
        <v>0</v>
      </c>
      <c r="BB156" s="93"/>
      <c r="BC156" s="94"/>
      <c r="BD156" s="67" t="str">
        <f t="shared" si="27"/>
        <v>正确</v>
      </c>
    </row>
    <row r="157" s="1" customFormat="1" ht="33" customHeight="1" spans="1:56">
      <c r="A157" s="42">
        <f t="shared" si="19"/>
        <v>153</v>
      </c>
      <c r="B157" s="48"/>
      <c r="C157" s="49"/>
      <c r="D157" s="50"/>
      <c r="E157" s="51"/>
      <c r="F157" s="43">
        <f t="shared" si="20"/>
        <v>31</v>
      </c>
      <c r="G157" s="44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68">
        <f t="shared" si="21"/>
        <v>0</v>
      </c>
      <c r="T157" s="74"/>
      <c r="U157" s="73"/>
      <c r="V157" s="71"/>
      <c r="W157" s="72"/>
      <c r="X157" s="72"/>
      <c r="Y157" s="72"/>
      <c r="Z157" s="72"/>
      <c r="AA157" s="72"/>
      <c r="AB157" s="78"/>
      <c r="AC157" s="79">
        <f t="shared" si="22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85">
        <f t="shared" si="23"/>
        <v>0</v>
      </c>
      <c r="AT157" s="79">
        <f t="shared" si="24"/>
        <v>0</v>
      </c>
      <c r="AU157" s="79">
        <f t="shared" si="25"/>
        <v>0</v>
      </c>
      <c r="AV157" s="86"/>
      <c r="AW157" s="92"/>
      <c r="AX157" s="92"/>
      <c r="AY157" s="92"/>
      <c r="AZ157" s="92"/>
      <c r="BA157" s="79">
        <f t="shared" si="26"/>
        <v>0</v>
      </c>
      <c r="BB157" s="93"/>
      <c r="BC157" s="94"/>
      <c r="BD157" s="67" t="str">
        <f t="shared" si="27"/>
        <v>正确</v>
      </c>
    </row>
    <row r="158" s="1" customFormat="1" ht="33" customHeight="1" spans="1:56">
      <c r="A158" s="42">
        <f t="shared" si="19"/>
        <v>154</v>
      </c>
      <c r="B158" s="48"/>
      <c r="C158" s="49"/>
      <c r="D158" s="50"/>
      <c r="E158" s="51"/>
      <c r="F158" s="43">
        <f t="shared" si="20"/>
        <v>31</v>
      </c>
      <c r="G158" s="44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68">
        <f t="shared" si="21"/>
        <v>0</v>
      </c>
      <c r="T158" s="74"/>
      <c r="U158" s="73"/>
      <c r="V158" s="71"/>
      <c r="W158" s="72"/>
      <c r="X158" s="72"/>
      <c r="Y158" s="72"/>
      <c r="Z158" s="72"/>
      <c r="AA158" s="72"/>
      <c r="AB158" s="78"/>
      <c r="AC158" s="79">
        <f t="shared" si="22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85">
        <f t="shared" si="23"/>
        <v>0</v>
      </c>
      <c r="AT158" s="79">
        <f t="shared" si="24"/>
        <v>0</v>
      </c>
      <c r="AU158" s="79">
        <f t="shared" si="25"/>
        <v>0</v>
      </c>
      <c r="AV158" s="86"/>
      <c r="AW158" s="92"/>
      <c r="AX158" s="92"/>
      <c r="AY158" s="92"/>
      <c r="AZ158" s="92"/>
      <c r="BA158" s="79">
        <f t="shared" si="26"/>
        <v>0</v>
      </c>
      <c r="BB158" s="93"/>
      <c r="BC158" s="94"/>
      <c r="BD158" s="67" t="str">
        <f t="shared" si="27"/>
        <v>正确</v>
      </c>
    </row>
    <row r="159" s="1" customFormat="1" ht="33" customHeight="1" spans="1:56">
      <c r="A159" s="42">
        <f t="shared" si="19"/>
        <v>155</v>
      </c>
      <c r="B159" s="48"/>
      <c r="C159" s="49"/>
      <c r="D159" s="50"/>
      <c r="E159" s="51"/>
      <c r="F159" s="43">
        <f t="shared" si="20"/>
        <v>31</v>
      </c>
      <c r="G159" s="44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68">
        <f t="shared" si="21"/>
        <v>0</v>
      </c>
      <c r="T159" s="74"/>
      <c r="U159" s="73"/>
      <c r="V159" s="71"/>
      <c r="W159" s="72"/>
      <c r="X159" s="72"/>
      <c r="Y159" s="72"/>
      <c r="Z159" s="72"/>
      <c r="AA159" s="72"/>
      <c r="AB159" s="78"/>
      <c r="AC159" s="79">
        <f t="shared" si="22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85">
        <f t="shared" si="23"/>
        <v>0</v>
      </c>
      <c r="AT159" s="79">
        <f t="shared" si="24"/>
        <v>0</v>
      </c>
      <c r="AU159" s="79">
        <f t="shared" si="25"/>
        <v>0</v>
      </c>
      <c r="AV159" s="86"/>
      <c r="AW159" s="92"/>
      <c r="AX159" s="92"/>
      <c r="AY159" s="92"/>
      <c r="AZ159" s="92"/>
      <c r="BA159" s="79">
        <f t="shared" si="26"/>
        <v>0</v>
      </c>
      <c r="BB159" s="93"/>
      <c r="BC159" s="94"/>
      <c r="BD159" s="67" t="str">
        <f t="shared" si="27"/>
        <v>正确</v>
      </c>
    </row>
    <row r="160" s="1" customFormat="1" ht="33" customHeight="1" spans="1:56">
      <c r="A160" s="42">
        <f t="shared" si="19"/>
        <v>156</v>
      </c>
      <c r="B160" s="48"/>
      <c r="C160" s="49"/>
      <c r="D160" s="50"/>
      <c r="E160" s="51"/>
      <c r="F160" s="43">
        <f t="shared" si="20"/>
        <v>31</v>
      </c>
      <c r="G160" s="44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68">
        <f t="shared" si="21"/>
        <v>0</v>
      </c>
      <c r="T160" s="74"/>
      <c r="U160" s="73"/>
      <c r="V160" s="71"/>
      <c r="W160" s="72"/>
      <c r="X160" s="72"/>
      <c r="Y160" s="72"/>
      <c r="Z160" s="72"/>
      <c r="AA160" s="72"/>
      <c r="AB160" s="78"/>
      <c r="AC160" s="79">
        <f t="shared" si="22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85">
        <f t="shared" si="23"/>
        <v>0</v>
      </c>
      <c r="AT160" s="79">
        <f t="shared" si="24"/>
        <v>0</v>
      </c>
      <c r="AU160" s="79">
        <f t="shared" si="25"/>
        <v>0</v>
      </c>
      <c r="AV160" s="86"/>
      <c r="AW160" s="92"/>
      <c r="AX160" s="92"/>
      <c r="AY160" s="92"/>
      <c r="AZ160" s="92"/>
      <c r="BA160" s="79">
        <f t="shared" si="26"/>
        <v>0</v>
      </c>
      <c r="BB160" s="93"/>
      <c r="BC160" s="94"/>
      <c r="BD160" s="67" t="str">
        <f t="shared" si="27"/>
        <v>正确</v>
      </c>
    </row>
    <row r="161" s="1" customFormat="1" ht="33" customHeight="1" spans="1:56">
      <c r="A161" s="42">
        <f t="shared" si="19"/>
        <v>157</v>
      </c>
      <c r="B161" s="48"/>
      <c r="C161" s="49"/>
      <c r="D161" s="50"/>
      <c r="E161" s="51"/>
      <c r="F161" s="43">
        <f t="shared" si="20"/>
        <v>31</v>
      </c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68">
        <f t="shared" si="21"/>
        <v>0</v>
      </c>
      <c r="T161" s="74"/>
      <c r="U161" s="73"/>
      <c r="V161" s="71"/>
      <c r="W161" s="72"/>
      <c r="X161" s="72"/>
      <c r="Y161" s="72"/>
      <c r="Z161" s="72"/>
      <c r="AA161" s="72"/>
      <c r="AB161" s="78"/>
      <c r="AC161" s="79">
        <f t="shared" si="22"/>
        <v>0</v>
      </c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85">
        <f t="shared" si="23"/>
        <v>0</v>
      </c>
      <c r="AT161" s="79">
        <f t="shared" si="24"/>
        <v>0</v>
      </c>
      <c r="AU161" s="79">
        <f t="shared" si="25"/>
        <v>0</v>
      </c>
      <c r="AV161" s="86"/>
      <c r="AW161" s="92"/>
      <c r="AX161" s="92"/>
      <c r="AY161" s="92"/>
      <c r="AZ161" s="92"/>
      <c r="BA161" s="79">
        <f t="shared" si="26"/>
        <v>0</v>
      </c>
      <c r="BB161" s="93"/>
      <c r="BC161" s="94"/>
      <c r="BD161" s="67" t="str">
        <f t="shared" si="27"/>
        <v>正确</v>
      </c>
    </row>
    <row r="162" s="1" customFormat="1" ht="33" customHeight="1" spans="1:56">
      <c r="A162" s="42">
        <f t="shared" si="19"/>
        <v>158</v>
      </c>
      <c r="B162" s="48"/>
      <c r="C162" s="49"/>
      <c r="D162" s="50"/>
      <c r="E162" s="51"/>
      <c r="F162" s="43">
        <f t="shared" si="20"/>
        <v>31</v>
      </c>
      <c r="G162" s="44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68">
        <f t="shared" si="21"/>
        <v>0</v>
      </c>
      <c r="T162" s="74"/>
      <c r="U162" s="73"/>
      <c r="V162" s="71"/>
      <c r="W162" s="72"/>
      <c r="X162" s="72"/>
      <c r="Y162" s="72"/>
      <c r="Z162" s="72"/>
      <c r="AA162" s="72"/>
      <c r="AB162" s="78"/>
      <c r="AC162" s="79">
        <f t="shared" si="22"/>
        <v>0</v>
      </c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85">
        <f t="shared" si="23"/>
        <v>0</v>
      </c>
      <c r="AT162" s="79">
        <f t="shared" si="24"/>
        <v>0</v>
      </c>
      <c r="AU162" s="79">
        <f t="shared" si="25"/>
        <v>0</v>
      </c>
      <c r="AV162" s="86"/>
      <c r="AW162" s="92"/>
      <c r="AX162" s="92"/>
      <c r="AY162" s="92"/>
      <c r="AZ162" s="92"/>
      <c r="BA162" s="79">
        <f t="shared" si="26"/>
        <v>0</v>
      </c>
      <c r="BB162" s="93"/>
      <c r="BC162" s="94"/>
      <c r="BD162" s="67" t="str">
        <f t="shared" si="27"/>
        <v>正确</v>
      </c>
    </row>
    <row r="163" s="1" customFormat="1" ht="33" customHeight="1" spans="1:56">
      <c r="A163" s="42">
        <f t="shared" si="19"/>
        <v>159</v>
      </c>
      <c r="B163" s="48"/>
      <c r="C163" s="49"/>
      <c r="D163" s="50"/>
      <c r="E163" s="51"/>
      <c r="F163" s="43">
        <f t="shared" si="20"/>
        <v>31</v>
      </c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68">
        <f t="shared" si="21"/>
        <v>0</v>
      </c>
      <c r="T163" s="74"/>
      <c r="U163" s="73"/>
      <c r="V163" s="71"/>
      <c r="W163" s="72"/>
      <c r="X163" s="72"/>
      <c r="Y163" s="72"/>
      <c r="Z163" s="72"/>
      <c r="AA163" s="72"/>
      <c r="AB163" s="78"/>
      <c r="AC163" s="79">
        <f t="shared" si="22"/>
        <v>0</v>
      </c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85">
        <f t="shared" si="23"/>
        <v>0</v>
      </c>
      <c r="AT163" s="79">
        <f t="shared" si="24"/>
        <v>0</v>
      </c>
      <c r="AU163" s="79">
        <f t="shared" si="25"/>
        <v>0</v>
      </c>
      <c r="AV163" s="86"/>
      <c r="AW163" s="92"/>
      <c r="AX163" s="92"/>
      <c r="AY163" s="92"/>
      <c r="AZ163" s="92"/>
      <c r="BA163" s="79">
        <f t="shared" si="26"/>
        <v>0</v>
      </c>
      <c r="BB163" s="93"/>
      <c r="BC163" s="94"/>
      <c r="BD163" s="67" t="str">
        <f t="shared" si="27"/>
        <v>正确</v>
      </c>
    </row>
    <row r="164" s="1" customFormat="1" ht="33" customHeight="1" spans="1:56">
      <c r="A164" s="42">
        <f t="shared" si="19"/>
        <v>160</v>
      </c>
      <c r="B164" s="48"/>
      <c r="C164" s="49"/>
      <c r="D164" s="50"/>
      <c r="E164" s="51"/>
      <c r="F164" s="43">
        <f t="shared" si="20"/>
        <v>31</v>
      </c>
      <c r="G164" s="44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68">
        <f t="shared" si="21"/>
        <v>0</v>
      </c>
      <c r="T164" s="74"/>
      <c r="U164" s="73"/>
      <c r="V164" s="71"/>
      <c r="W164" s="72"/>
      <c r="X164" s="72"/>
      <c r="Y164" s="72"/>
      <c r="Z164" s="72"/>
      <c r="AA164" s="72"/>
      <c r="AB164" s="78"/>
      <c r="AC164" s="79">
        <f t="shared" si="22"/>
        <v>0</v>
      </c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85">
        <f t="shared" si="23"/>
        <v>0</v>
      </c>
      <c r="AT164" s="79">
        <f t="shared" si="24"/>
        <v>0</v>
      </c>
      <c r="AU164" s="79">
        <f t="shared" si="25"/>
        <v>0</v>
      </c>
      <c r="AV164" s="86"/>
      <c r="AW164" s="92"/>
      <c r="AX164" s="92"/>
      <c r="AY164" s="92"/>
      <c r="AZ164" s="92"/>
      <c r="BA164" s="79">
        <f t="shared" si="26"/>
        <v>0</v>
      </c>
      <c r="BB164" s="93"/>
      <c r="BC164" s="94"/>
      <c r="BD164" s="67" t="str">
        <f t="shared" si="27"/>
        <v>正确</v>
      </c>
    </row>
  </sheetData>
  <sheetProtection algorithmName="SHA-512" hashValue="8iok5GYdO4+DToPriLPwMj+6PnlIV1ka0oNzLxfFmstwlHPYAHz5PPo2jkPIM0RhSP08hIb/h9IYJGnUV3bSzg==" saltValue="UhV4zVdb7xer0U6fep19Gg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6"/>
  </conditionalFormatting>
  <conditionalFormatting sqref="B16">
    <cfRule type="duplicateValues" dxfId="0" priority="2"/>
  </conditionalFormatting>
  <conditionalFormatting sqref="B8:B9">
    <cfRule type="duplicateValues" dxfId="0" priority="4"/>
  </conditionalFormatting>
  <conditionalFormatting sqref="B10:B15">
    <cfRule type="duplicateValues" dxfId="0" priority="3"/>
  </conditionalFormatting>
  <conditionalFormatting sqref="B17:B18">
    <cfRule type="duplicateValues" dxfId="0" priority="1"/>
  </conditionalFormatting>
  <conditionalFormatting sqref="B31:B164">
    <cfRule type="duplicateValues" dxfId="0" priority="8"/>
  </conditionalFormatting>
  <conditionalFormatting sqref="C31:C164">
    <cfRule type="duplicateValues" dxfId="0" priority="7"/>
  </conditionalFormatting>
  <conditionalFormatting sqref="B6:B7 B19:B30">
    <cfRule type="duplicateValues" dxfId="0" priority="5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D164"/>
  <sheetViews>
    <sheetView zoomScale="80" zoomScaleNormal="80" workbookViewId="0">
      <pane xSplit="6" ySplit="4" topLeftCell="AS5" activePane="bottomRight" state="frozen"/>
      <selection/>
      <selection pane="topRight"/>
      <selection pane="bottomLeft"/>
      <selection pane="bottomRight" activeCell="AY9" sqref="AY9"/>
    </sheetView>
  </sheetViews>
  <sheetFormatPr defaultColWidth="12.7583333333333" defaultRowHeight="16.5"/>
  <cols>
    <col min="1" max="1" width="8.5" style="248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125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87"/>
      <c r="BC1" s="11"/>
      <c r="BD1" s="15"/>
    </row>
    <row r="2" s="2" customFormat="1" ht="33" customHeight="1" spans="1:56">
      <c r="A2" s="251" t="s">
        <v>1</v>
      </c>
      <c r="B2" s="252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5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253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253" t="s">
        <v>9</v>
      </c>
      <c r="AS2" s="251" t="s">
        <v>10</v>
      </c>
      <c r="AT2" s="251" t="s">
        <v>10</v>
      </c>
      <c r="AU2" s="251" t="s">
        <v>11</v>
      </c>
      <c r="AV2" s="253" t="s">
        <v>12</v>
      </c>
      <c r="AW2" s="253" t="s">
        <v>12</v>
      </c>
      <c r="AX2" s="253" t="s">
        <v>12</v>
      </c>
      <c r="AY2" s="253" t="s">
        <v>13</v>
      </c>
      <c r="AZ2" s="253" t="s">
        <v>13</v>
      </c>
      <c r="BA2" s="251" t="s">
        <v>14</v>
      </c>
      <c r="BB2" s="253"/>
      <c r="BC2" s="88"/>
      <c r="BD2" s="251" t="s">
        <v>15</v>
      </c>
    </row>
    <row r="3" s="247" customFormat="1" ht="62" customHeight="1" spans="1:56">
      <c r="A3" s="254" t="s">
        <v>16</v>
      </c>
      <c r="B3" s="255" t="s">
        <v>17</v>
      </c>
      <c r="C3" s="255" t="s">
        <v>18</v>
      </c>
      <c r="D3" s="256" t="s">
        <v>19</v>
      </c>
      <c r="E3" s="255" t="s">
        <v>20</v>
      </c>
      <c r="F3" s="25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58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6" t="s">
        <v>58</v>
      </c>
      <c r="AS3" s="328" t="s">
        <v>59</v>
      </c>
      <c r="AT3" s="328" t="s">
        <v>60</v>
      </c>
      <c r="AU3" s="329" t="s">
        <v>61</v>
      </c>
      <c r="AV3" s="330" t="s">
        <v>62</v>
      </c>
      <c r="AW3" s="330" t="s">
        <v>63</v>
      </c>
      <c r="AX3" s="330" t="s">
        <v>64</v>
      </c>
      <c r="AY3" s="327" t="s">
        <v>65</v>
      </c>
      <c r="AZ3" s="327" t="s">
        <v>66</v>
      </c>
      <c r="BA3" s="329" t="s">
        <v>67</v>
      </c>
      <c r="BB3" s="332" t="s">
        <v>68</v>
      </c>
      <c r="BC3" s="332" t="s">
        <v>69</v>
      </c>
      <c r="BD3" s="329" t="s">
        <v>70</v>
      </c>
    </row>
    <row r="4" s="97" customFormat="1" ht="33" customHeight="1" spans="1:56">
      <c r="A4" s="260" t="s">
        <v>71</v>
      </c>
      <c r="B4" s="260"/>
      <c r="C4" s="260"/>
      <c r="D4" s="260"/>
      <c r="E4" s="260"/>
      <c r="F4" s="261"/>
      <c r="G4" s="262"/>
      <c r="H4" s="263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308"/>
      <c r="U4" s="309"/>
      <c r="V4" s="310">
        <f t="shared" ref="V4:BA4" si="0">SUBTOTAL(9,V5:V164)</f>
        <v>30300</v>
      </c>
      <c r="W4" s="310">
        <f t="shared" si="0"/>
        <v>11500</v>
      </c>
      <c r="X4" s="310">
        <f t="shared" si="0"/>
        <v>11200</v>
      </c>
      <c r="Y4" s="310">
        <f t="shared" si="0"/>
        <v>6900</v>
      </c>
      <c r="Z4" s="310">
        <f t="shared" si="0"/>
        <v>4800</v>
      </c>
      <c r="AA4" s="310">
        <f t="shared" si="0"/>
        <v>4600</v>
      </c>
      <c r="AB4" s="310">
        <f t="shared" si="0"/>
        <v>7200</v>
      </c>
      <c r="AC4" s="310">
        <f t="shared" si="0"/>
        <v>0</v>
      </c>
      <c r="AD4" s="310">
        <f t="shared" si="0"/>
        <v>0</v>
      </c>
      <c r="AE4" s="310">
        <f t="shared" si="0"/>
        <v>0</v>
      </c>
      <c r="AF4" s="310">
        <f t="shared" si="0"/>
        <v>0</v>
      </c>
      <c r="AG4" s="310">
        <f t="shared" si="0"/>
        <v>0</v>
      </c>
      <c r="AH4" s="310">
        <f t="shared" si="0"/>
        <v>0</v>
      </c>
      <c r="AI4" s="310">
        <f t="shared" si="0"/>
        <v>0</v>
      </c>
      <c r="AJ4" s="310">
        <f t="shared" si="0"/>
        <v>963</v>
      </c>
      <c r="AK4" s="310">
        <f t="shared" si="0"/>
        <v>100</v>
      </c>
      <c r="AL4" s="310">
        <f t="shared" si="0"/>
        <v>0</v>
      </c>
      <c r="AM4" s="310">
        <f t="shared" si="0"/>
        <v>0</v>
      </c>
      <c r="AN4" s="310">
        <f t="shared" si="0"/>
        <v>0</v>
      </c>
      <c r="AO4" s="310">
        <f t="shared" si="0"/>
        <v>10</v>
      </c>
      <c r="AP4" s="310">
        <f t="shared" si="0"/>
        <v>0</v>
      </c>
      <c r="AQ4" s="310">
        <f t="shared" si="0"/>
        <v>0</v>
      </c>
      <c r="AR4" s="310">
        <f t="shared" si="0"/>
        <v>0</v>
      </c>
      <c r="AS4" s="310">
        <f t="shared" si="0"/>
        <v>0</v>
      </c>
      <c r="AT4" s="310">
        <f t="shared" si="0"/>
        <v>0</v>
      </c>
      <c r="AU4" s="310">
        <f t="shared" si="0"/>
        <v>77573</v>
      </c>
      <c r="AV4" s="310">
        <f t="shared" si="0"/>
        <v>549.9</v>
      </c>
      <c r="AW4" s="310">
        <f t="shared" si="0"/>
        <v>104</v>
      </c>
      <c r="AX4" s="310">
        <f t="shared" si="0"/>
        <v>0</v>
      </c>
      <c r="AY4" s="310">
        <f t="shared" si="0"/>
        <v>0</v>
      </c>
      <c r="AZ4" s="310">
        <f t="shared" si="0"/>
        <v>0</v>
      </c>
      <c r="BA4" s="310">
        <f t="shared" si="0"/>
        <v>76919.1</v>
      </c>
      <c r="BB4" s="310"/>
      <c r="BC4" s="333"/>
      <c r="BD4" s="310"/>
    </row>
    <row r="5" s="1" customFormat="1" ht="31" customHeight="1" spans="1:56">
      <c r="A5" s="264">
        <f t="shared" ref="A5:A68" si="1">ROW()-4</f>
        <v>1</v>
      </c>
      <c r="B5" s="380" t="s">
        <v>126</v>
      </c>
      <c r="C5" s="49" t="s">
        <v>127</v>
      </c>
      <c r="D5" s="382">
        <v>45492</v>
      </c>
      <c r="E5" s="380" t="s">
        <v>78</v>
      </c>
      <c r="F5" s="268">
        <f t="shared" ref="F5:F68" si="2">IF($C$2-D5+1&lt;$E$2,$C$2-D5+1,$E$2)</f>
        <v>31</v>
      </c>
      <c r="G5" s="40" t="s">
        <v>79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311">
        <f t="shared" ref="S5:S68" si="3">P5+Q5-R5</f>
        <v>0</v>
      </c>
      <c r="T5" s="74" t="s">
        <v>128</v>
      </c>
      <c r="U5" s="70" t="s">
        <v>129</v>
      </c>
      <c r="V5" s="71">
        <v>2500</v>
      </c>
      <c r="W5" s="72">
        <v>500</v>
      </c>
      <c r="X5" s="72">
        <v>200</v>
      </c>
      <c r="Y5" s="72">
        <v>300</v>
      </c>
      <c r="Z5" s="72">
        <v>400</v>
      </c>
      <c r="AA5" s="72">
        <v>200</v>
      </c>
      <c r="AB5" s="78">
        <v>600</v>
      </c>
      <c r="AC5" s="320">
        <f t="shared" ref="AC5:AC68" si="4">IF(G5="是",30,0)</f>
        <v>0</v>
      </c>
      <c r="AD5" s="78"/>
      <c r="AE5" s="78"/>
      <c r="AF5" s="78"/>
      <c r="AG5" s="78"/>
      <c r="AH5" s="78"/>
      <c r="AI5" s="78"/>
      <c r="AJ5" s="78">
        <v>963</v>
      </c>
      <c r="AK5" s="78">
        <v>100</v>
      </c>
      <c r="AL5" s="78"/>
      <c r="AM5" s="78"/>
      <c r="AN5" s="78"/>
      <c r="AO5" s="78">
        <v>10</v>
      </c>
      <c r="AP5" s="78"/>
      <c r="AQ5" s="78"/>
      <c r="AR5" s="78"/>
      <c r="AS5" s="331">
        <f t="shared" ref="AS5:AS68" si="5">IFERROR(U5/$E$2*2*H5+I5*2,0)</f>
        <v>0</v>
      </c>
      <c r="AT5" s="320">
        <f t="shared" ref="AT5:AT68" si="6">IFERROR(U5/$E$2*(J5+K5*0.2+L5+M5*0.5),0)</f>
        <v>0</v>
      </c>
      <c r="AU5" s="320">
        <f t="shared" ref="AU5:AU68" si="7">ROUND(SUM(V5:AP5)-SUM(AQ5:AT5),2)</f>
        <v>5773</v>
      </c>
      <c r="AV5" s="86">
        <f>VLOOKUP(B5,'[5]2025.08'!$B:$Q,16,0)</f>
        <v>549.9</v>
      </c>
      <c r="AW5" s="334">
        <f>VLOOKUP(B5,'[5]2025.08'!$B:$T,19,0)</f>
        <v>104</v>
      </c>
      <c r="AX5" s="334"/>
      <c r="AY5" s="334"/>
      <c r="AZ5" s="334"/>
      <c r="BA5" s="320">
        <f t="shared" ref="BA5:BA68" si="8">ROUND(AU5-SUM(AV5:AZ5),2)</f>
        <v>5119.1</v>
      </c>
      <c r="BB5" s="93"/>
      <c r="BC5" s="600" t="s">
        <v>130</v>
      </c>
      <c r="BD5" s="310" t="str">
        <f t="shared" ref="BD5:BD68" si="9">IF(U5-SUM(V5:AB5)=0,"正确","错误")</f>
        <v>正确</v>
      </c>
    </row>
    <row r="6" s="1" customFormat="1" ht="31" customHeight="1" spans="1:56">
      <c r="A6" s="289">
        <f t="shared" si="1"/>
        <v>2</v>
      </c>
      <c r="B6" s="386" t="s">
        <v>131</v>
      </c>
      <c r="C6" s="586" t="s">
        <v>132</v>
      </c>
      <c r="D6" s="382">
        <v>45736</v>
      </c>
      <c r="E6" s="386" t="s">
        <v>78</v>
      </c>
      <c r="F6" s="269">
        <f t="shared" si="2"/>
        <v>31</v>
      </c>
      <c r="G6" s="44" t="s">
        <v>79</v>
      </c>
      <c r="H6" s="41"/>
      <c r="I6" s="41"/>
      <c r="J6" s="41"/>
      <c r="K6" s="41"/>
      <c r="L6" s="41"/>
      <c r="M6" s="41"/>
      <c r="N6" s="41"/>
      <c r="O6" s="54"/>
      <c r="P6" s="41"/>
      <c r="Q6" s="41"/>
      <c r="R6" s="41"/>
      <c r="S6" s="311">
        <f t="shared" si="3"/>
        <v>0</v>
      </c>
      <c r="T6" s="74"/>
      <c r="U6" s="313" t="s">
        <v>133</v>
      </c>
      <c r="V6" s="71">
        <v>1500</v>
      </c>
      <c r="W6" s="72">
        <v>500</v>
      </c>
      <c r="X6" s="72">
        <v>500</v>
      </c>
      <c r="Y6" s="72">
        <v>300</v>
      </c>
      <c r="Z6" s="72">
        <v>200</v>
      </c>
      <c r="AA6" s="72">
        <v>200</v>
      </c>
      <c r="AB6" s="78">
        <v>300</v>
      </c>
      <c r="AC6" s="320">
        <f t="shared" si="4"/>
        <v>0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331">
        <f t="shared" si="5"/>
        <v>0</v>
      </c>
      <c r="AT6" s="320">
        <f t="shared" si="6"/>
        <v>0</v>
      </c>
      <c r="AU6" s="320">
        <f t="shared" si="7"/>
        <v>3500</v>
      </c>
      <c r="AV6" s="86"/>
      <c r="AW6" s="334"/>
      <c r="AX6" s="334"/>
      <c r="AY6" s="334"/>
      <c r="AZ6" s="334"/>
      <c r="BA6" s="320">
        <f t="shared" si="8"/>
        <v>3500</v>
      </c>
      <c r="BB6" s="93"/>
      <c r="BC6" s="336"/>
      <c r="BD6" s="310" t="str">
        <f t="shared" si="9"/>
        <v>正确</v>
      </c>
    </row>
    <row r="7" s="1" customFormat="1" ht="33" customHeight="1" spans="1:56">
      <c r="A7" s="289">
        <f t="shared" si="1"/>
        <v>3</v>
      </c>
      <c r="B7" s="386" t="s">
        <v>134</v>
      </c>
      <c r="C7" s="586" t="s">
        <v>135</v>
      </c>
      <c r="D7" s="382">
        <v>45456</v>
      </c>
      <c r="E7" s="386" t="s">
        <v>78</v>
      </c>
      <c r="F7" s="269">
        <f t="shared" si="2"/>
        <v>31</v>
      </c>
      <c r="G7" s="44" t="s">
        <v>79</v>
      </c>
      <c r="H7" s="41"/>
      <c r="I7" s="41"/>
      <c r="J7" s="41"/>
      <c r="K7" s="41"/>
      <c r="L7" s="41"/>
      <c r="M7" s="41"/>
      <c r="N7" s="41"/>
      <c r="O7" s="55"/>
      <c r="P7" s="41"/>
      <c r="Q7" s="41"/>
      <c r="R7" s="41"/>
      <c r="S7" s="311">
        <f t="shared" si="3"/>
        <v>0</v>
      </c>
      <c r="T7" s="356"/>
      <c r="U7" s="313" t="s">
        <v>136</v>
      </c>
      <c r="V7" s="71">
        <v>1200</v>
      </c>
      <c r="W7" s="72">
        <v>500</v>
      </c>
      <c r="X7" s="72">
        <v>500</v>
      </c>
      <c r="Y7" s="72">
        <v>300</v>
      </c>
      <c r="Z7" s="72">
        <v>200</v>
      </c>
      <c r="AA7" s="72">
        <v>200</v>
      </c>
      <c r="AB7" s="78">
        <v>300</v>
      </c>
      <c r="AC7" s="320">
        <f t="shared" si="4"/>
        <v>0</v>
      </c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331">
        <f t="shared" si="5"/>
        <v>0</v>
      </c>
      <c r="AT7" s="320">
        <f t="shared" si="6"/>
        <v>0</v>
      </c>
      <c r="AU7" s="320">
        <f t="shared" si="7"/>
        <v>3200</v>
      </c>
      <c r="AV7" s="86"/>
      <c r="AW7" s="334"/>
      <c r="AX7" s="334"/>
      <c r="AY7" s="334"/>
      <c r="AZ7" s="334"/>
      <c r="BA7" s="320">
        <f t="shared" si="8"/>
        <v>3200</v>
      </c>
      <c r="BB7" s="93"/>
      <c r="BC7" s="336"/>
      <c r="BD7" s="310" t="str">
        <f t="shared" si="9"/>
        <v>正确</v>
      </c>
    </row>
    <row r="8" s="1" customFormat="1" ht="33" customHeight="1" spans="1:56">
      <c r="A8" s="289">
        <f t="shared" si="1"/>
        <v>4</v>
      </c>
      <c r="B8" s="386" t="s">
        <v>137</v>
      </c>
      <c r="C8" s="586" t="s">
        <v>135</v>
      </c>
      <c r="D8" s="382">
        <v>45456</v>
      </c>
      <c r="E8" s="386" t="s">
        <v>78</v>
      </c>
      <c r="F8" s="269">
        <f t="shared" si="2"/>
        <v>31</v>
      </c>
      <c r="G8" s="44" t="s">
        <v>79</v>
      </c>
      <c r="H8" s="41"/>
      <c r="I8" s="41"/>
      <c r="J8" s="41"/>
      <c r="K8" s="41"/>
      <c r="L8" s="41"/>
      <c r="M8" s="41"/>
      <c r="N8" s="41"/>
      <c r="O8" s="56"/>
      <c r="P8" s="41"/>
      <c r="Q8" s="41"/>
      <c r="R8" s="41"/>
      <c r="S8" s="311">
        <f t="shared" si="3"/>
        <v>0</v>
      </c>
      <c r="T8" s="74"/>
      <c r="U8" s="313" t="s">
        <v>136</v>
      </c>
      <c r="V8" s="71">
        <v>1200</v>
      </c>
      <c r="W8" s="72">
        <v>500</v>
      </c>
      <c r="X8" s="72">
        <v>500</v>
      </c>
      <c r="Y8" s="72">
        <v>300</v>
      </c>
      <c r="Z8" s="72">
        <v>200</v>
      </c>
      <c r="AA8" s="72">
        <v>200</v>
      </c>
      <c r="AB8" s="78">
        <v>300</v>
      </c>
      <c r="AC8" s="320">
        <f t="shared" si="4"/>
        <v>0</v>
      </c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331">
        <f t="shared" si="5"/>
        <v>0</v>
      </c>
      <c r="AT8" s="320">
        <f t="shared" si="6"/>
        <v>0</v>
      </c>
      <c r="AU8" s="320">
        <f t="shared" si="7"/>
        <v>3200</v>
      </c>
      <c r="AV8" s="86"/>
      <c r="AW8" s="334"/>
      <c r="AX8" s="334"/>
      <c r="AY8" s="334"/>
      <c r="AZ8" s="334"/>
      <c r="BA8" s="320">
        <f t="shared" si="8"/>
        <v>3200</v>
      </c>
      <c r="BB8" s="93"/>
      <c r="BC8" s="336"/>
      <c r="BD8" s="310" t="str">
        <f t="shared" si="9"/>
        <v>正确</v>
      </c>
    </row>
    <row r="9" s="1" customFormat="1" ht="33" customHeight="1" spans="1:56">
      <c r="A9" s="289">
        <f t="shared" si="1"/>
        <v>5</v>
      </c>
      <c r="B9" s="386" t="s">
        <v>138</v>
      </c>
      <c r="C9" s="586" t="s">
        <v>135</v>
      </c>
      <c r="D9" s="382">
        <v>45466</v>
      </c>
      <c r="E9" s="386" t="s">
        <v>78</v>
      </c>
      <c r="F9" s="269">
        <f t="shared" si="2"/>
        <v>31</v>
      </c>
      <c r="G9" s="44" t="s">
        <v>79</v>
      </c>
      <c r="H9" s="41"/>
      <c r="I9" s="41"/>
      <c r="J9" s="41"/>
      <c r="L9" s="41"/>
      <c r="M9" s="41"/>
      <c r="N9" s="41"/>
      <c r="O9" s="56"/>
      <c r="P9" s="41"/>
      <c r="Q9" s="41"/>
      <c r="R9" s="41"/>
      <c r="S9" s="311">
        <f t="shared" si="3"/>
        <v>0</v>
      </c>
      <c r="T9" s="74"/>
      <c r="U9" s="313" t="s">
        <v>133</v>
      </c>
      <c r="V9" s="71">
        <v>1500</v>
      </c>
      <c r="W9" s="72">
        <v>500</v>
      </c>
      <c r="X9" s="72">
        <v>500</v>
      </c>
      <c r="Y9" s="72">
        <v>300</v>
      </c>
      <c r="Z9" s="72">
        <v>200</v>
      </c>
      <c r="AA9" s="72">
        <v>200</v>
      </c>
      <c r="AB9" s="78">
        <v>300</v>
      </c>
      <c r="AC9" s="320">
        <f t="shared" si="4"/>
        <v>0</v>
      </c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331">
        <f t="shared" si="5"/>
        <v>0</v>
      </c>
      <c r="AT9" s="320">
        <f t="shared" si="6"/>
        <v>0</v>
      </c>
      <c r="AU9" s="320">
        <f t="shared" si="7"/>
        <v>3500</v>
      </c>
      <c r="AV9" s="86"/>
      <c r="AW9" s="334"/>
      <c r="AX9" s="334"/>
      <c r="AY9" s="334"/>
      <c r="AZ9" s="334"/>
      <c r="BA9" s="320">
        <f t="shared" si="8"/>
        <v>3500</v>
      </c>
      <c r="BB9" s="93"/>
      <c r="BC9" s="336"/>
      <c r="BD9" s="310" t="str">
        <f t="shared" si="9"/>
        <v>正确</v>
      </c>
    </row>
    <row r="10" s="1" customFormat="1" ht="33" customHeight="1" spans="1:56">
      <c r="A10" s="289">
        <f t="shared" si="1"/>
        <v>6</v>
      </c>
      <c r="B10" s="386" t="s">
        <v>139</v>
      </c>
      <c r="C10" s="586" t="s">
        <v>135</v>
      </c>
      <c r="D10" s="382">
        <v>45464</v>
      </c>
      <c r="E10" s="386" t="s">
        <v>78</v>
      </c>
      <c r="F10" s="269">
        <f t="shared" si="2"/>
        <v>31</v>
      </c>
      <c r="G10" s="44" t="s">
        <v>79</v>
      </c>
      <c r="H10" s="41"/>
      <c r="I10" s="41"/>
      <c r="J10" s="41"/>
      <c r="K10" s="41"/>
      <c r="L10" s="41"/>
      <c r="M10" s="41"/>
      <c r="N10" s="41"/>
      <c r="O10" s="57"/>
      <c r="P10" s="41"/>
      <c r="Q10" s="41"/>
      <c r="R10" s="41"/>
      <c r="S10" s="311">
        <f t="shared" si="3"/>
        <v>0</v>
      </c>
      <c r="T10" s="74"/>
      <c r="U10" s="313" t="s">
        <v>133</v>
      </c>
      <c r="V10" s="71">
        <v>1500</v>
      </c>
      <c r="W10" s="72">
        <v>500</v>
      </c>
      <c r="X10" s="72">
        <v>500</v>
      </c>
      <c r="Y10" s="72">
        <v>300</v>
      </c>
      <c r="Z10" s="72">
        <v>200</v>
      </c>
      <c r="AA10" s="72">
        <v>200</v>
      </c>
      <c r="AB10" s="78">
        <v>300</v>
      </c>
      <c r="AC10" s="320">
        <f t="shared" si="4"/>
        <v>0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331">
        <f t="shared" si="5"/>
        <v>0</v>
      </c>
      <c r="AT10" s="320">
        <f t="shared" si="6"/>
        <v>0</v>
      </c>
      <c r="AU10" s="320">
        <f t="shared" si="7"/>
        <v>3500</v>
      </c>
      <c r="AV10" s="86"/>
      <c r="AW10" s="334"/>
      <c r="AX10" s="334"/>
      <c r="AY10" s="334"/>
      <c r="AZ10" s="334"/>
      <c r="BA10" s="320">
        <f t="shared" si="8"/>
        <v>3500</v>
      </c>
      <c r="BB10" s="93"/>
      <c r="BC10" s="336"/>
      <c r="BD10" s="310" t="str">
        <f t="shared" si="9"/>
        <v>正确</v>
      </c>
    </row>
    <row r="11" s="1" customFormat="1" ht="33" customHeight="1" spans="1:56">
      <c r="A11" s="289">
        <f t="shared" si="1"/>
        <v>7</v>
      </c>
      <c r="B11" s="286" t="s">
        <v>140</v>
      </c>
      <c r="C11" s="586" t="s">
        <v>135</v>
      </c>
      <c r="D11" s="50">
        <v>45467</v>
      </c>
      <c r="E11" s="286" t="s">
        <v>78</v>
      </c>
      <c r="F11" s="269">
        <f t="shared" si="2"/>
        <v>31</v>
      </c>
      <c r="G11" s="44" t="s">
        <v>79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11">
        <f t="shared" si="3"/>
        <v>0</v>
      </c>
      <c r="T11" s="74"/>
      <c r="U11" s="313" t="s">
        <v>133</v>
      </c>
      <c r="V11" s="71">
        <v>1500</v>
      </c>
      <c r="W11" s="72">
        <v>500</v>
      </c>
      <c r="X11" s="72">
        <v>500</v>
      </c>
      <c r="Y11" s="72">
        <v>300</v>
      </c>
      <c r="Z11" s="72">
        <v>200</v>
      </c>
      <c r="AA11" s="72">
        <v>200</v>
      </c>
      <c r="AB11" s="78">
        <v>300</v>
      </c>
      <c r="AC11" s="320">
        <f t="shared" si="4"/>
        <v>0</v>
      </c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331">
        <f t="shared" si="5"/>
        <v>0</v>
      </c>
      <c r="AT11" s="320">
        <f t="shared" si="6"/>
        <v>0</v>
      </c>
      <c r="AU11" s="320">
        <f t="shared" si="7"/>
        <v>3500</v>
      </c>
      <c r="AV11" s="86"/>
      <c r="AW11" s="334"/>
      <c r="AX11" s="334"/>
      <c r="AY11" s="334"/>
      <c r="AZ11" s="334"/>
      <c r="BA11" s="320">
        <f t="shared" si="8"/>
        <v>3500</v>
      </c>
      <c r="BB11" s="93"/>
      <c r="BC11" s="336"/>
      <c r="BD11" s="310" t="str">
        <f t="shared" si="9"/>
        <v>正确</v>
      </c>
    </row>
    <row r="12" s="1" customFormat="1" ht="33" customHeight="1" spans="1:56">
      <c r="A12" s="289">
        <f t="shared" si="1"/>
        <v>8</v>
      </c>
      <c r="B12" s="47" t="s">
        <v>141</v>
      </c>
      <c r="C12" s="586" t="s">
        <v>135</v>
      </c>
      <c r="D12" s="50">
        <v>45444</v>
      </c>
      <c r="E12" s="286" t="s">
        <v>78</v>
      </c>
      <c r="F12" s="269">
        <f t="shared" si="2"/>
        <v>31</v>
      </c>
      <c r="G12" s="44" t="s">
        <v>79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11">
        <f t="shared" si="3"/>
        <v>0</v>
      </c>
      <c r="T12" s="74"/>
      <c r="U12" s="313" t="s">
        <v>136</v>
      </c>
      <c r="V12" s="71">
        <v>1200</v>
      </c>
      <c r="W12" s="72">
        <v>500</v>
      </c>
      <c r="X12" s="72">
        <v>500</v>
      </c>
      <c r="Y12" s="72">
        <v>300</v>
      </c>
      <c r="Z12" s="72">
        <v>200</v>
      </c>
      <c r="AA12" s="72">
        <v>200</v>
      </c>
      <c r="AB12" s="78">
        <v>300</v>
      </c>
      <c r="AC12" s="320">
        <f t="shared" si="4"/>
        <v>0</v>
      </c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331">
        <f t="shared" si="5"/>
        <v>0</v>
      </c>
      <c r="AT12" s="320">
        <f t="shared" si="6"/>
        <v>0</v>
      </c>
      <c r="AU12" s="320">
        <f t="shared" si="7"/>
        <v>3200</v>
      </c>
      <c r="AV12" s="86"/>
      <c r="AW12" s="334"/>
      <c r="AX12" s="334"/>
      <c r="AY12" s="334"/>
      <c r="AZ12" s="334"/>
      <c r="BA12" s="320">
        <f t="shared" si="8"/>
        <v>3200</v>
      </c>
      <c r="BB12" s="93"/>
      <c r="BC12" s="336"/>
      <c r="BD12" s="310" t="str">
        <f t="shared" si="9"/>
        <v>正确</v>
      </c>
    </row>
    <row r="13" s="1" customFormat="1" ht="33" customHeight="1" spans="1:56">
      <c r="A13" s="289">
        <f t="shared" si="1"/>
        <v>9</v>
      </c>
      <c r="B13" s="286" t="s">
        <v>142</v>
      </c>
      <c r="C13" s="586" t="s">
        <v>135</v>
      </c>
      <c r="D13" s="50">
        <v>45463</v>
      </c>
      <c r="E13" s="286" t="s">
        <v>78</v>
      </c>
      <c r="F13" s="269">
        <f t="shared" si="2"/>
        <v>31</v>
      </c>
      <c r="G13" s="44" t="s">
        <v>79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11">
        <f t="shared" si="3"/>
        <v>0</v>
      </c>
      <c r="T13" s="74"/>
      <c r="U13" s="313" t="s">
        <v>143</v>
      </c>
      <c r="V13" s="71">
        <v>1000</v>
      </c>
      <c r="W13" s="72">
        <v>500</v>
      </c>
      <c r="X13" s="72">
        <v>500</v>
      </c>
      <c r="Y13" s="72">
        <v>300</v>
      </c>
      <c r="Z13" s="72">
        <v>200</v>
      </c>
      <c r="AA13" s="72">
        <v>200</v>
      </c>
      <c r="AB13" s="78">
        <v>300</v>
      </c>
      <c r="AC13" s="320">
        <f t="shared" si="4"/>
        <v>0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331">
        <f t="shared" si="5"/>
        <v>0</v>
      </c>
      <c r="AT13" s="320">
        <f t="shared" si="6"/>
        <v>0</v>
      </c>
      <c r="AU13" s="320">
        <f t="shared" si="7"/>
        <v>3000</v>
      </c>
      <c r="AV13" s="86"/>
      <c r="AW13" s="334"/>
      <c r="AX13" s="334"/>
      <c r="AY13" s="334"/>
      <c r="AZ13" s="334"/>
      <c r="BA13" s="320">
        <f t="shared" si="8"/>
        <v>3000</v>
      </c>
      <c r="BB13" s="93"/>
      <c r="BC13" s="336"/>
      <c r="BD13" s="310" t="str">
        <f t="shared" si="9"/>
        <v>正确</v>
      </c>
    </row>
    <row r="14" s="1" customFormat="1" ht="33" customHeight="1" spans="1:56">
      <c r="A14" s="289">
        <f t="shared" si="1"/>
        <v>10</v>
      </c>
      <c r="B14" s="286" t="s">
        <v>144</v>
      </c>
      <c r="C14" s="586" t="s">
        <v>135</v>
      </c>
      <c r="D14" s="50">
        <v>45466</v>
      </c>
      <c r="E14" s="286" t="s">
        <v>78</v>
      </c>
      <c r="F14" s="269">
        <f t="shared" si="2"/>
        <v>31</v>
      </c>
      <c r="G14" s="44" t="s">
        <v>79</v>
      </c>
      <c r="H14" s="41"/>
      <c r="I14" s="41"/>
      <c r="J14" s="41"/>
      <c r="K14" s="41"/>
      <c r="L14" s="41"/>
      <c r="M14" s="41"/>
      <c r="N14" s="41">
        <v>31</v>
      </c>
      <c r="O14" s="41"/>
      <c r="P14" s="41"/>
      <c r="Q14" s="41"/>
      <c r="R14" s="41"/>
      <c r="S14" s="311">
        <f t="shared" si="3"/>
        <v>0</v>
      </c>
      <c r="T14" s="74" t="s">
        <v>145</v>
      </c>
      <c r="U14" s="313" t="s">
        <v>146</v>
      </c>
      <c r="V14" s="71">
        <v>800</v>
      </c>
      <c r="W14" s="72">
        <v>500</v>
      </c>
      <c r="X14" s="72">
        <v>500</v>
      </c>
      <c r="Y14" s="72">
        <v>300</v>
      </c>
      <c r="Z14" s="72">
        <v>200</v>
      </c>
      <c r="AA14" s="72">
        <v>200</v>
      </c>
      <c r="AB14" s="78">
        <v>300</v>
      </c>
      <c r="AC14" s="320">
        <f t="shared" si="4"/>
        <v>0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331">
        <f t="shared" si="5"/>
        <v>0</v>
      </c>
      <c r="AT14" s="320">
        <f t="shared" si="6"/>
        <v>0</v>
      </c>
      <c r="AU14" s="320">
        <f t="shared" si="7"/>
        <v>2800</v>
      </c>
      <c r="AV14" s="86"/>
      <c r="AW14" s="334"/>
      <c r="AX14" s="334"/>
      <c r="AY14" s="334"/>
      <c r="AZ14" s="334"/>
      <c r="BA14" s="320">
        <f t="shared" si="8"/>
        <v>2800</v>
      </c>
      <c r="BB14" s="93"/>
      <c r="BC14" s="336"/>
      <c r="BD14" s="310" t="str">
        <f t="shared" si="9"/>
        <v>正确</v>
      </c>
    </row>
    <row r="15" s="1" customFormat="1" ht="33" customHeight="1" spans="1:56">
      <c r="A15" s="289">
        <f t="shared" si="1"/>
        <v>11</v>
      </c>
      <c r="B15" s="286" t="s">
        <v>147</v>
      </c>
      <c r="C15" s="586" t="s">
        <v>135</v>
      </c>
      <c r="D15" s="50">
        <v>45466</v>
      </c>
      <c r="E15" s="286" t="s">
        <v>78</v>
      </c>
      <c r="F15" s="269">
        <f t="shared" si="2"/>
        <v>31</v>
      </c>
      <c r="G15" s="44" t="s">
        <v>79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11">
        <f t="shared" si="3"/>
        <v>0</v>
      </c>
      <c r="T15" s="74"/>
      <c r="U15" s="313" t="s">
        <v>133</v>
      </c>
      <c r="V15" s="71">
        <v>1500</v>
      </c>
      <c r="W15" s="72">
        <v>500</v>
      </c>
      <c r="X15" s="72">
        <v>500</v>
      </c>
      <c r="Y15" s="72">
        <v>300</v>
      </c>
      <c r="Z15" s="72">
        <v>200</v>
      </c>
      <c r="AA15" s="72">
        <v>200</v>
      </c>
      <c r="AB15" s="78">
        <v>300</v>
      </c>
      <c r="AC15" s="320">
        <f t="shared" si="4"/>
        <v>0</v>
      </c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331">
        <f t="shared" si="5"/>
        <v>0</v>
      </c>
      <c r="AT15" s="320">
        <f t="shared" si="6"/>
        <v>0</v>
      </c>
      <c r="AU15" s="320">
        <f t="shared" si="7"/>
        <v>3500</v>
      </c>
      <c r="AV15" s="86"/>
      <c r="AW15" s="334"/>
      <c r="AX15" s="334"/>
      <c r="AY15" s="334"/>
      <c r="AZ15" s="334"/>
      <c r="BA15" s="320">
        <f t="shared" si="8"/>
        <v>3500</v>
      </c>
      <c r="BB15" s="93"/>
      <c r="BC15" s="94"/>
      <c r="BD15" s="310" t="str">
        <f t="shared" si="9"/>
        <v>正确</v>
      </c>
    </row>
    <row r="16" s="1" customFormat="1" ht="33" customHeight="1" spans="1:56">
      <c r="A16" s="289">
        <f t="shared" si="1"/>
        <v>12</v>
      </c>
      <c r="B16" s="286" t="s">
        <v>148</v>
      </c>
      <c r="C16" s="586" t="s">
        <v>135</v>
      </c>
      <c r="D16" s="50">
        <v>45465</v>
      </c>
      <c r="E16" s="286" t="s">
        <v>78</v>
      </c>
      <c r="F16" s="269">
        <f t="shared" si="2"/>
        <v>31</v>
      </c>
      <c r="G16" s="44" t="s">
        <v>79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11">
        <f t="shared" si="3"/>
        <v>0</v>
      </c>
      <c r="T16" s="74"/>
      <c r="U16" s="313" t="s">
        <v>133</v>
      </c>
      <c r="V16" s="71">
        <v>1500</v>
      </c>
      <c r="W16" s="72">
        <v>500</v>
      </c>
      <c r="X16" s="72">
        <v>500</v>
      </c>
      <c r="Y16" s="72">
        <v>300</v>
      </c>
      <c r="Z16" s="72">
        <v>200</v>
      </c>
      <c r="AA16" s="72">
        <v>200</v>
      </c>
      <c r="AB16" s="78">
        <v>300</v>
      </c>
      <c r="AC16" s="320">
        <f t="shared" si="4"/>
        <v>0</v>
      </c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331">
        <f t="shared" si="5"/>
        <v>0</v>
      </c>
      <c r="AT16" s="320">
        <f t="shared" si="6"/>
        <v>0</v>
      </c>
      <c r="AU16" s="320">
        <f t="shared" si="7"/>
        <v>3500</v>
      </c>
      <c r="AV16" s="86"/>
      <c r="AW16" s="334"/>
      <c r="AX16" s="334"/>
      <c r="AY16" s="334"/>
      <c r="AZ16" s="334"/>
      <c r="BA16" s="320">
        <f t="shared" si="8"/>
        <v>3500</v>
      </c>
      <c r="BB16" s="93"/>
      <c r="BC16" s="94"/>
      <c r="BD16" s="310" t="str">
        <f t="shared" si="9"/>
        <v>正确</v>
      </c>
    </row>
    <row r="17" s="1" customFormat="1" ht="33" customHeight="1" spans="1:56">
      <c r="A17" s="289">
        <f t="shared" si="1"/>
        <v>13</v>
      </c>
      <c r="B17" s="286" t="s">
        <v>149</v>
      </c>
      <c r="C17" s="586" t="s">
        <v>135</v>
      </c>
      <c r="D17" s="50">
        <v>45722</v>
      </c>
      <c r="E17" s="286" t="s">
        <v>78</v>
      </c>
      <c r="F17" s="269">
        <f t="shared" si="2"/>
        <v>31</v>
      </c>
      <c r="G17" s="44" t="s">
        <v>79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11">
        <f t="shared" si="3"/>
        <v>0</v>
      </c>
      <c r="T17" s="74"/>
      <c r="U17" s="313" t="s">
        <v>136</v>
      </c>
      <c r="V17" s="71">
        <v>1200</v>
      </c>
      <c r="W17" s="72">
        <v>500</v>
      </c>
      <c r="X17" s="72">
        <v>500</v>
      </c>
      <c r="Y17" s="72">
        <v>300</v>
      </c>
      <c r="Z17" s="72">
        <v>200</v>
      </c>
      <c r="AA17" s="72">
        <v>200</v>
      </c>
      <c r="AB17" s="78">
        <v>300</v>
      </c>
      <c r="AC17" s="320">
        <f t="shared" si="4"/>
        <v>0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331">
        <f t="shared" si="5"/>
        <v>0</v>
      </c>
      <c r="AT17" s="320">
        <f t="shared" si="6"/>
        <v>0</v>
      </c>
      <c r="AU17" s="320">
        <f t="shared" si="7"/>
        <v>3200</v>
      </c>
      <c r="AV17" s="86"/>
      <c r="AW17" s="334"/>
      <c r="AX17" s="334"/>
      <c r="AY17" s="334"/>
      <c r="AZ17" s="334"/>
      <c r="BA17" s="320">
        <f t="shared" si="8"/>
        <v>3200</v>
      </c>
      <c r="BB17" s="93"/>
      <c r="BC17" s="94"/>
      <c r="BD17" s="310" t="str">
        <f t="shared" si="9"/>
        <v>正确</v>
      </c>
    </row>
    <row r="18" s="1" customFormat="1" ht="33" customHeight="1" spans="1:56">
      <c r="A18" s="289">
        <f t="shared" si="1"/>
        <v>14</v>
      </c>
      <c r="B18" s="286" t="s">
        <v>150</v>
      </c>
      <c r="C18" s="586" t="s">
        <v>135</v>
      </c>
      <c r="D18" s="50">
        <v>45819</v>
      </c>
      <c r="E18" s="286" t="s">
        <v>78</v>
      </c>
      <c r="F18" s="269">
        <f t="shared" si="2"/>
        <v>31</v>
      </c>
      <c r="G18" s="44" t="s">
        <v>79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11">
        <f t="shared" si="3"/>
        <v>0</v>
      </c>
      <c r="T18" s="74"/>
      <c r="U18" s="313" t="s">
        <v>136</v>
      </c>
      <c r="V18" s="71">
        <v>1200</v>
      </c>
      <c r="W18" s="72">
        <v>500</v>
      </c>
      <c r="X18" s="72">
        <v>500</v>
      </c>
      <c r="Y18" s="72">
        <v>300</v>
      </c>
      <c r="Z18" s="72">
        <v>200</v>
      </c>
      <c r="AA18" s="72">
        <v>200</v>
      </c>
      <c r="AB18" s="78">
        <v>300</v>
      </c>
      <c r="AC18" s="320">
        <f t="shared" si="4"/>
        <v>0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331">
        <f t="shared" si="5"/>
        <v>0</v>
      </c>
      <c r="AT18" s="320">
        <f t="shared" si="6"/>
        <v>0</v>
      </c>
      <c r="AU18" s="320">
        <f t="shared" si="7"/>
        <v>3200</v>
      </c>
      <c r="AV18" s="86"/>
      <c r="AW18" s="334"/>
      <c r="AX18" s="334"/>
      <c r="AY18" s="334"/>
      <c r="AZ18" s="334"/>
      <c r="BA18" s="320">
        <f t="shared" si="8"/>
        <v>3200</v>
      </c>
      <c r="BB18" s="93"/>
      <c r="BC18" s="94"/>
      <c r="BD18" s="310" t="str">
        <f t="shared" si="9"/>
        <v>正确</v>
      </c>
    </row>
    <row r="19" s="1" customFormat="1" ht="33" customHeight="1" spans="1:56">
      <c r="A19" s="289">
        <f t="shared" si="1"/>
        <v>15</v>
      </c>
      <c r="B19" s="286" t="s">
        <v>151</v>
      </c>
      <c r="C19" s="586" t="s">
        <v>135</v>
      </c>
      <c r="D19" s="50">
        <v>45815</v>
      </c>
      <c r="E19" s="286" t="s">
        <v>78</v>
      </c>
      <c r="F19" s="269">
        <f t="shared" si="2"/>
        <v>31</v>
      </c>
      <c r="G19" s="44" t="s">
        <v>79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11">
        <f t="shared" si="3"/>
        <v>0</v>
      </c>
      <c r="T19" s="74"/>
      <c r="U19" s="313" t="s">
        <v>136</v>
      </c>
      <c r="V19" s="71">
        <v>1200</v>
      </c>
      <c r="W19" s="72">
        <v>500</v>
      </c>
      <c r="X19" s="72">
        <v>500</v>
      </c>
      <c r="Y19" s="72">
        <v>300</v>
      </c>
      <c r="Z19" s="72">
        <v>200</v>
      </c>
      <c r="AA19" s="72">
        <v>200</v>
      </c>
      <c r="AB19" s="78">
        <v>300</v>
      </c>
      <c r="AC19" s="320">
        <f t="shared" si="4"/>
        <v>0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331">
        <f t="shared" si="5"/>
        <v>0</v>
      </c>
      <c r="AT19" s="320">
        <f t="shared" si="6"/>
        <v>0</v>
      </c>
      <c r="AU19" s="320">
        <f t="shared" si="7"/>
        <v>3200</v>
      </c>
      <c r="AV19" s="86"/>
      <c r="AW19" s="334"/>
      <c r="AX19" s="334"/>
      <c r="AY19" s="334"/>
      <c r="AZ19" s="334"/>
      <c r="BA19" s="320">
        <f t="shared" si="8"/>
        <v>3200</v>
      </c>
      <c r="BB19" s="93"/>
      <c r="BC19" s="94"/>
      <c r="BD19" s="310" t="str">
        <f t="shared" si="9"/>
        <v>正确</v>
      </c>
    </row>
    <row r="20" s="1" customFormat="1" ht="33" customHeight="1" spans="1:56">
      <c r="A20" s="289">
        <f t="shared" si="1"/>
        <v>16</v>
      </c>
      <c r="B20" s="286" t="s">
        <v>152</v>
      </c>
      <c r="C20" s="586" t="s">
        <v>135</v>
      </c>
      <c r="D20" s="50">
        <v>45817</v>
      </c>
      <c r="E20" s="286" t="s">
        <v>78</v>
      </c>
      <c r="F20" s="269">
        <f t="shared" si="2"/>
        <v>31</v>
      </c>
      <c r="G20" s="44" t="s">
        <v>79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11">
        <f t="shared" si="3"/>
        <v>0</v>
      </c>
      <c r="T20" s="74"/>
      <c r="U20" s="313" t="s">
        <v>136</v>
      </c>
      <c r="V20" s="71">
        <v>1200</v>
      </c>
      <c r="W20" s="72">
        <v>500</v>
      </c>
      <c r="X20" s="72">
        <v>500</v>
      </c>
      <c r="Y20" s="72">
        <v>300</v>
      </c>
      <c r="Z20" s="72">
        <v>200</v>
      </c>
      <c r="AA20" s="72">
        <v>200</v>
      </c>
      <c r="AB20" s="78">
        <v>300</v>
      </c>
      <c r="AC20" s="320">
        <f t="shared" si="4"/>
        <v>0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331">
        <f t="shared" si="5"/>
        <v>0</v>
      </c>
      <c r="AT20" s="320">
        <f t="shared" si="6"/>
        <v>0</v>
      </c>
      <c r="AU20" s="320">
        <f t="shared" si="7"/>
        <v>3200</v>
      </c>
      <c r="AV20" s="86"/>
      <c r="AW20" s="334"/>
      <c r="AX20" s="334"/>
      <c r="AY20" s="334"/>
      <c r="AZ20" s="334"/>
      <c r="BA20" s="320">
        <f t="shared" si="8"/>
        <v>3200</v>
      </c>
      <c r="BB20" s="93"/>
      <c r="BC20" s="94"/>
      <c r="BD20" s="310" t="str">
        <f t="shared" si="9"/>
        <v>正确</v>
      </c>
    </row>
    <row r="21" s="1" customFormat="1" ht="33" customHeight="1" spans="1:56">
      <c r="A21" s="289">
        <f t="shared" si="1"/>
        <v>17</v>
      </c>
      <c r="B21" s="286" t="s">
        <v>153</v>
      </c>
      <c r="C21" s="586" t="s">
        <v>135</v>
      </c>
      <c r="D21" s="50">
        <v>45821</v>
      </c>
      <c r="E21" s="286" t="s">
        <v>78</v>
      </c>
      <c r="F21" s="269">
        <f t="shared" si="2"/>
        <v>31</v>
      </c>
      <c r="G21" s="44" t="s">
        <v>79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11">
        <f t="shared" si="3"/>
        <v>0</v>
      </c>
      <c r="T21" s="74"/>
      <c r="U21" s="313" t="s">
        <v>143</v>
      </c>
      <c r="V21" s="71">
        <v>1000</v>
      </c>
      <c r="W21" s="72">
        <v>500</v>
      </c>
      <c r="X21" s="72">
        <v>500</v>
      </c>
      <c r="Y21" s="72">
        <v>300</v>
      </c>
      <c r="Z21" s="72">
        <v>200</v>
      </c>
      <c r="AA21" s="72">
        <v>200</v>
      </c>
      <c r="AB21" s="78">
        <v>300</v>
      </c>
      <c r="AC21" s="320">
        <f t="shared" si="4"/>
        <v>0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331">
        <f t="shared" si="5"/>
        <v>0</v>
      </c>
      <c r="AT21" s="320">
        <f t="shared" si="6"/>
        <v>0</v>
      </c>
      <c r="AU21" s="320">
        <f t="shared" si="7"/>
        <v>3000</v>
      </c>
      <c r="AV21" s="86"/>
      <c r="AW21" s="334"/>
      <c r="AX21" s="334"/>
      <c r="AY21" s="334"/>
      <c r="AZ21" s="334"/>
      <c r="BA21" s="320">
        <f t="shared" si="8"/>
        <v>3000</v>
      </c>
      <c r="BB21" s="93"/>
      <c r="BC21" s="94"/>
      <c r="BD21" s="310" t="str">
        <f t="shared" si="9"/>
        <v>正确</v>
      </c>
    </row>
    <row r="22" s="1" customFormat="1" ht="33" customHeight="1" spans="1:56">
      <c r="A22" s="289">
        <f t="shared" si="1"/>
        <v>18</v>
      </c>
      <c r="B22" s="372" t="s">
        <v>154</v>
      </c>
      <c r="C22" s="586" t="s">
        <v>135</v>
      </c>
      <c r="D22" s="50">
        <v>45853</v>
      </c>
      <c r="E22" s="372" t="s">
        <v>78</v>
      </c>
      <c r="F22" s="269">
        <f t="shared" si="2"/>
        <v>31</v>
      </c>
      <c r="G22" s="44" t="s">
        <v>79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11">
        <f t="shared" si="3"/>
        <v>0</v>
      </c>
      <c r="T22" s="315"/>
      <c r="U22" s="313" t="s">
        <v>136</v>
      </c>
      <c r="V22" s="71">
        <v>1200</v>
      </c>
      <c r="W22" s="72">
        <v>500</v>
      </c>
      <c r="X22" s="72">
        <v>500</v>
      </c>
      <c r="Y22" s="72">
        <v>300</v>
      </c>
      <c r="Z22" s="72">
        <v>200</v>
      </c>
      <c r="AA22" s="72">
        <v>200</v>
      </c>
      <c r="AB22" s="78">
        <v>300</v>
      </c>
      <c r="AC22" s="320">
        <f t="shared" si="4"/>
        <v>0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331">
        <f t="shared" si="5"/>
        <v>0</v>
      </c>
      <c r="AT22" s="320">
        <f t="shared" si="6"/>
        <v>0</v>
      </c>
      <c r="AU22" s="320">
        <f t="shared" si="7"/>
        <v>3200</v>
      </c>
      <c r="AV22" s="86"/>
      <c r="AW22" s="334"/>
      <c r="AX22" s="334"/>
      <c r="AY22" s="334"/>
      <c r="AZ22" s="334"/>
      <c r="BA22" s="320">
        <f t="shared" si="8"/>
        <v>3200</v>
      </c>
      <c r="BB22" s="93"/>
      <c r="BC22" s="94"/>
      <c r="BD22" s="310" t="str">
        <f t="shared" si="9"/>
        <v>正确</v>
      </c>
    </row>
    <row r="23" s="1" customFormat="1" ht="33" customHeight="1" spans="1:56">
      <c r="A23" s="289">
        <f t="shared" si="1"/>
        <v>19</v>
      </c>
      <c r="B23" s="372" t="s">
        <v>155</v>
      </c>
      <c r="C23" s="586" t="s">
        <v>156</v>
      </c>
      <c r="D23" s="50">
        <v>45456</v>
      </c>
      <c r="E23" s="372" t="s">
        <v>78</v>
      </c>
      <c r="F23" s="269">
        <f t="shared" si="2"/>
        <v>31</v>
      </c>
      <c r="G23" s="44" t="s">
        <v>79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311">
        <f t="shared" si="3"/>
        <v>0</v>
      </c>
      <c r="T23" s="353"/>
      <c r="U23" s="313" t="s">
        <v>157</v>
      </c>
      <c r="V23" s="71">
        <v>2200</v>
      </c>
      <c r="W23" s="72">
        <v>500</v>
      </c>
      <c r="X23" s="72">
        <v>500</v>
      </c>
      <c r="Y23" s="72">
        <v>300</v>
      </c>
      <c r="Z23" s="72">
        <v>200</v>
      </c>
      <c r="AA23" s="72">
        <v>200</v>
      </c>
      <c r="AB23" s="78">
        <v>300</v>
      </c>
      <c r="AC23" s="320">
        <f t="shared" si="4"/>
        <v>0</v>
      </c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331">
        <f t="shared" si="5"/>
        <v>0</v>
      </c>
      <c r="AT23" s="320">
        <f t="shared" si="6"/>
        <v>0</v>
      </c>
      <c r="AU23" s="320">
        <f t="shared" si="7"/>
        <v>4200</v>
      </c>
      <c r="AV23" s="86"/>
      <c r="AW23" s="334"/>
      <c r="AX23" s="334"/>
      <c r="AY23" s="334"/>
      <c r="AZ23" s="334"/>
      <c r="BA23" s="320">
        <f t="shared" si="8"/>
        <v>4200</v>
      </c>
      <c r="BB23" s="93"/>
      <c r="BC23" s="94"/>
      <c r="BD23" s="310" t="str">
        <f t="shared" si="9"/>
        <v>正确</v>
      </c>
    </row>
    <row r="24" s="1" customFormat="1" ht="33" customHeight="1" spans="1:56">
      <c r="A24" s="289">
        <f t="shared" si="1"/>
        <v>20</v>
      </c>
      <c r="B24" s="290" t="s">
        <v>158</v>
      </c>
      <c r="C24" s="586" t="s">
        <v>135</v>
      </c>
      <c r="D24" s="50">
        <v>45870</v>
      </c>
      <c r="E24" s="290" t="s">
        <v>116</v>
      </c>
      <c r="F24" s="269">
        <f t="shared" si="2"/>
        <v>31</v>
      </c>
      <c r="G24" s="44" t="s">
        <v>79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311">
        <f t="shared" si="3"/>
        <v>0</v>
      </c>
      <c r="T24" s="74" t="s">
        <v>159</v>
      </c>
      <c r="U24" s="70" t="s">
        <v>136</v>
      </c>
      <c r="V24" s="71">
        <v>1200</v>
      </c>
      <c r="W24" s="72">
        <v>500</v>
      </c>
      <c r="X24" s="72">
        <v>500</v>
      </c>
      <c r="Y24" s="72">
        <v>300</v>
      </c>
      <c r="Z24" s="72">
        <v>200</v>
      </c>
      <c r="AA24" s="72">
        <v>200</v>
      </c>
      <c r="AB24" s="78">
        <v>300</v>
      </c>
      <c r="AC24" s="320">
        <f t="shared" si="4"/>
        <v>0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331">
        <f t="shared" si="5"/>
        <v>0</v>
      </c>
      <c r="AT24" s="320">
        <f t="shared" si="6"/>
        <v>0</v>
      </c>
      <c r="AU24" s="320">
        <f t="shared" si="7"/>
        <v>3200</v>
      </c>
      <c r="AV24" s="86"/>
      <c r="AW24" s="334"/>
      <c r="AX24" s="334"/>
      <c r="AY24" s="334"/>
      <c r="AZ24" s="334"/>
      <c r="BA24" s="320">
        <f t="shared" si="8"/>
        <v>3200</v>
      </c>
      <c r="BB24" s="93"/>
      <c r="BC24" s="94"/>
      <c r="BD24" s="310" t="str">
        <f t="shared" si="9"/>
        <v>正确</v>
      </c>
    </row>
    <row r="25" s="1" customFormat="1" ht="33" customHeight="1" spans="1:56">
      <c r="A25" s="289">
        <f t="shared" si="1"/>
        <v>21</v>
      </c>
      <c r="B25" s="290" t="s">
        <v>160</v>
      </c>
      <c r="C25" s="586" t="s">
        <v>135</v>
      </c>
      <c r="D25" s="50">
        <v>45870</v>
      </c>
      <c r="E25" s="290" t="s">
        <v>116</v>
      </c>
      <c r="F25" s="269">
        <f t="shared" si="2"/>
        <v>31</v>
      </c>
      <c r="G25" s="44" t="s">
        <v>79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11">
        <f t="shared" si="3"/>
        <v>0</v>
      </c>
      <c r="T25" s="74" t="s">
        <v>159</v>
      </c>
      <c r="U25" s="70" t="s">
        <v>143</v>
      </c>
      <c r="V25" s="71">
        <v>1000</v>
      </c>
      <c r="W25" s="72">
        <v>500</v>
      </c>
      <c r="X25" s="72">
        <v>500</v>
      </c>
      <c r="Y25" s="72">
        <v>300</v>
      </c>
      <c r="Z25" s="72">
        <v>200</v>
      </c>
      <c r="AA25" s="72">
        <v>200</v>
      </c>
      <c r="AB25" s="78">
        <v>300</v>
      </c>
      <c r="AC25" s="320">
        <f t="shared" si="4"/>
        <v>0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331">
        <f t="shared" si="5"/>
        <v>0</v>
      </c>
      <c r="AT25" s="320">
        <f t="shared" si="6"/>
        <v>0</v>
      </c>
      <c r="AU25" s="320">
        <f t="shared" si="7"/>
        <v>3000</v>
      </c>
      <c r="AV25" s="86"/>
      <c r="AW25" s="334"/>
      <c r="AX25" s="334"/>
      <c r="AY25" s="334"/>
      <c r="AZ25" s="334"/>
      <c r="BA25" s="320">
        <f t="shared" si="8"/>
        <v>3000</v>
      </c>
      <c r="BB25" s="93"/>
      <c r="BC25" s="94"/>
      <c r="BD25" s="310" t="str">
        <f t="shared" si="9"/>
        <v>正确</v>
      </c>
    </row>
    <row r="26" s="1" customFormat="1" ht="33" customHeight="1" spans="1:56">
      <c r="A26" s="289">
        <f t="shared" si="1"/>
        <v>22</v>
      </c>
      <c r="B26" s="290" t="s">
        <v>161</v>
      </c>
      <c r="C26" s="586" t="s">
        <v>135</v>
      </c>
      <c r="D26" s="50">
        <v>45870</v>
      </c>
      <c r="E26" s="290" t="s">
        <v>116</v>
      </c>
      <c r="F26" s="269">
        <f t="shared" si="2"/>
        <v>31</v>
      </c>
      <c r="G26" s="44" t="s">
        <v>79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11">
        <f t="shared" si="3"/>
        <v>0</v>
      </c>
      <c r="T26" s="74" t="s">
        <v>159</v>
      </c>
      <c r="U26" s="70" t="s">
        <v>143</v>
      </c>
      <c r="V26" s="71">
        <v>1000</v>
      </c>
      <c r="W26" s="72">
        <v>500</v>
      </c>
      <c r="X26" s="72">
        <v>500</v>
      </c>
      <c r="Y26" s="72">
        <v>300</v>
      </c>
      <c r="Z26" s="72">
        <v>200</v>
      </c>
      <c r="AA26" s="72">
        <v>200</v>
      </c>
      <c r="AB26" s="78">
        <v>300</v>
      </c>
      <c r="AC26" s="320">
        <f t="shared" si="4"/>
        <v>0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331">
        <f t="shared" si="5"/>
        <v>0</v>
      </c>
      <c r="AT26" s="320">
        <f t="shared" si="6"/>
        <v>0</v>
      </c>
      <c r="AU26" s="320">
        <f t="shared" si="7"/>
        <v>3000</v>
      </c>
      <c r="AV26" s="86"/>
      <c r="AW26" s="334"/>
      <c r="AX26" s="334"/>
      <c r="AY26" s="334"/>
      <c r="AZ26" s="334"/>
      <c r="BA26" s="320">
        <f t="shared" si="8"/>
        <v>3000</v>
      </c>
      <c r="BB26" s="93"/>
      <c r="BC26" s="94"/>
      <c r="BD26" s="310" t="str">
        <f t="shared" si="9"/>
        <v>正确</v>
      </c>
    </row>
    <row r="27" s="1" customFormat="1" ht="33" customHeight="1" spans="1:56">
      <c r="A27" s="289">
        <f t="shared" si="1"/>
        <v>23</v>
      </c>
      <c r="B27" s="290" t="s">
        <v>162</v>
      </c>
      <c r="C27" s="586" t="s">
        <v>135</v>
      </c>
      <c r="D27" s="50">
        <v>45870</v>
      </c>
      <c r="E27" s="290" t="s">
        <v>116</v>
      </c>
      <c r="F27" s="269">
        <f t="shared" si="2"/>
        <v>31</v>
      </c>
      <c r="G27" s="44" t="s">
        <v>79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311">
        <f t="shared" si="3"/>
        <v>0</v>
      </c>
      <c r="T27" s="74" t="s">
        <v>159</v>
      </c>
      <c r="U27" s="70" t="s">
        <v>143</v>
      </c>
      <c r="V27" s="71">
        <v>1000</v>
      </c>
      <c r="W27" s="72">
        <v>500</v>
      </c>
      <c r="X27" s="72">
        <v>500</v>
      </c>
      <c r="Y27" s="72">
        <v>300</v>
      </c>
      <c r="Z27" s="72">
        <v>200</v>
      </c>
      <c r="AA27" s="72">
        <v>200</v>
      </c>
      <c r="AB27" s="78">
        <v>300</v>
      </c>
      <c r="AC27" s="320">
        <f t="shared" si="4"/>
        <v>0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331">
        <f t="shared" si="5"/>
        <v>0</v>
      </c>
      <c r="AT27" s="320">
        <f t="shared" si="6"/>
        <v>0</v>
      </c>
      <c r="AU27" s="320">
        <f t="shared" si="7"/>
        <v>3000</v>
      </c>
      <c r="AV27" s="86"/>
      <c r="AW27" s="334"/>
      <c r="AX27" s="334"/>
      <c r="AY27" s="334"/>
      <c r="AZ27" s="334"/>
      <c r="BA27" s="320">
        <f t="shared" si="8"/>
        <v>3000</v>
      </c>
      <c r="BB27" s="93"/>
      <c r="BC27" s="94"/>
      <c r="BD27" s="310" t="str">
        <f t="shared" si="9"/>
        <v>正确</v>
      </c>
    </row>
    <row r="28" s="1" customFormat="1" ht="33" customHeight="1" spans="1:56">
      <c r="A28" s="289">
        <f t="shared" si="1"/>
        <v>24</v>
      </c>
      <c r="B28" s="286"/>
      <c r="C28" s="49"/>
      <c r="D28" s="50"/>
      <c r="E28" s="286"/>
      <c r="F28" s="269">
        <f t="shared" si="2"/>
        <v>31</v>
      </c>
      <c r="G28" s="44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311">
        <f t="shared" si="3"/>
        <v>0</v>
      </c>
      <c r="T28" s="74"/>
      <c r="U28" s="313"/>
      <c r="V28" s="71"/>
      <c r="W28" s="72"/>
      <c r="X28" s="72"/>
      <c r="Y28" s="72"/>
      <c r="Z28" s="72"/>
      <c r="AA28" s="72"/>
      <c r="AB28" s="78"/>
      <c r="AC28" s="320">
        <f t="shared" si="4"/>
        <v>0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331">
        <f t="shared" si="5"/>
        <v>0</v>
      </c>
      <c r="AT28" s="320">
        <f t="shared" si="6"/>
        <v>0</v>
      </c>
      <c r="AU28" s="320">
        <f t="shared" si="7"/>
        <v>0</v>
      </c>
      <c r="AV28" s="86"/>
      <c r="AW28" s="334"/>
      <c r="AX28" s="334"/>
      <c r="AY28" s="334"/>
      <c r="AZ28" s="334"/>
      <c r="BA28" s="320">
        <f t="shared" si="8"/>
        <v>0</v>
      </c>
      <c r="BB28" s="93"/>
      <c r="BC28" s="94"/>
      <c r="BD28" s="310" t="str">
        <f t="shared" si="9"/>
        <v>正确</v>
      </c>
    </row>
    <row r="29" s="1" customFormat="1" ht="33" customHeight="1" spans="1:56">
      <c r="A29" s="289">
        <f t="shared" si="1"/>
        <v>25</v>
      </c>
      <c r="B29" s="286"/>
      <c r="C29" s="49"/>
      <c r="D29" s="50"/>
      <c r="E29" s="286"/>
      <c r="F29" s="269">
        <f t="shared" si="2"/>
        <v>31</v>
      </c>
      <c r="G29" s="44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311">
        <f t="shared" si="3"/>
        <v>0</v>
      </c>
      <c r="T29" s="74"/>
      <c r="U29" s="313"/>
      <c r="V29" s="71"/>
      <c r="W29" s="72"/>
      <c r="X29" s="72"/>
      <c r="Y29" s="72"/>
      <c r="Z29" s="72"/>
      <c r="AA29" s="72"/>
      <c r="AB29" s="78"/>
      <c r="AC29" s="320">
        <f t="shared" si="4"/>
        <v>0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331">
        <f t="shared" si="5"/>
        <v>0</v>
      </c>
      <c r="AT29" s="320">
        <f t="shared" si="6"/>
        <v>0</v>
      </c>
      <c r="AU29" s="320">
        <f t="shared" si="7"/>
        <v>0</v>
      </c>
      <c r="AV29" s="86"/>
      <c r="AW29" s="334"/>
      <c r="AX29" s="334"/>
      <c r="AY29" s="334"/>
      <c r="AZ29" s="334"/>
      <c r="BA29" s="320">
        <f t="shared" si="8"/>
        <v>0</v>
      </c>
      <c r="BB29" s="93"/>
      <c r="BC29" s="94"/>
      <c r="BD29" s="310" t="str">
        <f t="shared" si="9"/>
        <v>正确</v>
      </c>
    </row>
    <row r="30" s="1" customFormat="1" ht="33" customHeight="1" spans="1:56">
      <c r="A30" s="289">
        <f t="shared" si="1"/>
        <v>26</v>
      </c>
      <c r="B30" s="286"/>
      <c r="C30" s="49"/>
      <c r="D30" s="50"/>
      <c r="E30" s="286"/>
      <c r="F30" s="269">
        <f t="shared" si="2"/>
        <v>31</v>
      </c>
      <c r="G30" s="4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11">
        <f t="shared" si="3"/>
        <v>0</v>
      </c>
      <c r="T30" s="74"/>
      <c r="U30" s="313"/>
      <c r="V30" s="71"/>
      <c r="W30" s="72"/>
      <c r="X30" s="72"/>
      <c r="Y30" s="72"/>
      <c r="Z30" s="72"/>
      <c r="AA30" s="72"/>
      <c r="AB30" s="78"/>
      <c r="AC30" s="320">
        <f t="shared" si="4"/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331">
        <f t="shared" si="5"/>
        <v>0</v>
      </c>
      <c r="AT30" s="320">
        <f t="shared" si="6"/>
        <v>0</v>
      </c>
      <c r="AU30" s="320">
        <f t="shared" si="7"/>
        <v>0</v>
      </c>
      <c r="AV30" s="86"/>
      <c r="AW30" s="334"/>
      <c r="AX30" s="334"/>
      <c r="AY30" s="334"/>
      <c r="AZ30" s="334"/>
      <c r="BA30" s="320">
        <f t="shared" si="8"/>
        <v>0</v>
      </c>
      <c r="BB30" s="93"/>
      <c r="BC30" s="94"/>
      <c r="BD30" s="310" t="str">
        <f t="shared" si="9"/>
        <v>正确</v>
      </c>
    </row>
    <row r="31" s="1" customFormat="1" ht="33" customHeight="1" spans="1:56">
      <c r="A31" s="289">
        <f t="shared" si="1"/>
        <v>27</v>
      </c>
      <c r="B31" s="286"/>
      <c r="C31" s="49"/>
      <c r="D31" s="50"/>
      <c r="E31" s="286"/>
      <c r="F31" s="269">
        <f t="shared" si="2"/>
        <v>31</v>
      </c>
      <c r="G31" s="44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11">
        <f t="shared" si="3"/>
        <v>0</v>
      </c>
      <c r="T31" s="74"/>
      <c r="U31" s="313"/>
      <c r="V31" s="71"/>
      <c r="W31" s="72"/>
      <c r="X31" s="72"/>
      <c r="Y31" s="72"/>
      <c r="Z31" s="72"/>
      <c r="AA31" s="72"/>
      <c r="AB31" s="78"/>
      <c r="AC31" s="320">
        <f t="shared" si="4"/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331">
        <f t="shared" si="5"/>
        <v>0</v>
      </c>
      <c r="AT31" s="320">
        <f t="shared" si="6"/>
        <v>0</v>
      </c>
      <c r="AU31" s="320">
        <f t="shared" si="7"/>
        <v>0</v>
      </c>
      <c r="AV31" s="86"/>
      <c r="AW31" s="334"/>
      <c r="AX31" s="334"/>
      <c r="AY31" s="334"/>
      <c r="AZ31" s="334"/>
      <c r="BA31" s="320">
        <f t="shared" si="8"/>
        <v>0</v>
      </c>
      <c r="BB31" s="93"/>
      <c r="BC31" s="94"/>
      <c r="BD31" s="310" t="str">
        <f t="shared" si="9"/>
        <v>正确</v>
      </c>
    </row>
    <row r="32" s="1" customFormat="1" ht="33" customHeight="1" spans="1:56">
      <c r="A32" s="289">
        <f t="shared" si="1"/>
        <v>28</v>
      </c>
      <c r="B32" s="286"/>
      <c r="C32" s="49"/>
      <c r="D32" s="50"/>
      <c r="E32" s="286"/>
      <c r="F32" s="269">
        <f t="shared" si="2"/>
        <v>31</v>
      </c>
      <c r="G32" s="44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11">
        <f t="shared" si="3"/>
        <v>0</v>
      </c>
      <c r="T32" s="74"/>
      <c r="U32" s="313"/>
      <c r="V32" s="71"/>
      <c r="W32" s="72"/>
      <c r="X32" s="72"/>
      <c r="Y32" s="72"/>
      <c r="Z32" s="72"/>
      <c r="AA32" s="72"/>
      <c r="AB32" s="78"/>
      <c r="AC32" s="320">
        <f t="shared" si="4"/>
        <v>0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331">
        <f t="shared" si="5"/>
        <v>0</v>
      </c>
      <c r="AT32" s="320">
        <f t="shared" si="6"/>
        <v>0</v>
      </c>
      <c r="AU32" s="320">
        <f t="shared" si="7"/>
        <v>0</v>
      </c>
      <c r="AV32" s="86"/>
      <c r="AW32" s="334"/>
      <c r="AX32" s="334"/>
      <c r="AY32" s="334"/>
      <c r="AZ32" s="334"/>
      <c r="BA32" s="320">
        <f t="shared" si="8"/>
        <v>0</v>
      </c>
      <c r="BB32" s="93"/>
      <c r="BC32" s="94"/>
      <c r="BD32" s="310" t="str">
        <f t="shared" si="9"/>
        <v>正确</v>
      </c>
    </row>
    <row r="33" s="1" customFormat="1" ht="33" customHeight="1" spans="1:56">
      <c r="A33" s="289">
        <f t="shared" si="1"/>
        <v>29</v>
      </c>
      <c r="B33" s="286"/>
      <c r="C33" s="49"/>
      <c r="D33" s="50"/>
      <c r="E33" s="286"/>
      <c r="F33" s="269">
        <f t="shared" si="2"/>
        <v>31</v>
      </c>
      <c r="G33" s="44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11">
        <f t="shared" si="3"/>
        <v>0</v>
      </c>
      <c r="T33" s="74"/>
      <c r="U33" s="313"/>
      <c r="V33" s="71"/>
      <c r="W33" s="72"/>
      <c r="X33" s="72"/>
      <c r="Y33" s="72"/>
      <c r="Z33" s="72"/>
      <c r="AA33" s="72"/>
      <c r="AB33" s="78"/>
      <c r="AC33" s="320">
        <f t="shared" si="4"/>
        <v>0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331">
        <f t="shared" si="5"/>
        <v>0</v>
      </c>
      <c r="AT33" s="320">
        <f t="shared" si="6"/>
        <v>0</v>
      </c>
      <c r="AU33" s="320">
        <f t="shared" si="7"/>
        <v>0</v>
      </c>
      <c r="AV33" s="86"/>
      <c r="AW33" s="334"/>
      <c r="AX33" s="334"/>
      <c r="AY33" s="334"/>
      <c r="AZ33" s="334"/>
      <c r="BA33" s="320">
        <f t="shared" si="8"/>
        <v>0</v>
      </c>
      <c r="BB33" s="93"/>
      <c r="BC33" s="94"/>
      <c r="BD33" s="310" t="str">
        <f t="shared" si="9"/>
        <v>正确</v>
      </c>
    </row>
    <row r="34" s="1" customFormat="1" ht="33" customHeight="1" spans="1:56">
      <c r="A34" s="289">
        <f t="shared" si="1"/>
        <v>30</v>
      </c>
      <c r="B34" s="286"/>
      <c r="C34" s="49"/>
      <c r="D34" s="50"/>
      <c r="E34" s="286"/>
      <c r="F34" s="269">
        <f t="shared" si="2"/>
        <v>31</v>
      </c>
      <c r="G34" s="44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11">
        <f t="shared" si="3"/>
        <v>0</v>
      </c>
      <c r="T34" s="74"/>
      <c r="U34" s="313"/>
      <c r="V34" s="71"/>
      <c r="W34" s="72"/>
      <c r="X34" s="72"/>
      <c r="Y34" s="72"/>
      <c r="Z34" s="72"/>
      <c r="AA34" s="72"/>
      <c r="AB34" s="78"/>
      <c r="AC34" s="320">
        <f t="shared" si="4"/>
        <v>0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331">
        <f t="shared" si="5"/>
        <v>0</v>
      </c>
      <c r="AT34" s="320">
        <f t="shared" si="6"/>
        <v>0</v>
      </c>
      <c r="AU34" s="320">
        <f t="shared" si="7"/>
        <v>0</v>
      </c>
      <c r="AV34" s="86"/>
      <c r="AW34" s="334"/>
      <c r="AX34" s="334"/>
      <c r="AY34" s="334"/>
      <c r="AZ34" s="334"/>
      <c r="BA34" s="320">
        <f t="shared" si="8"/>
        <v>0</v>
      </c>
      <c r="BB34" s="93"/>
      <c r="BC34" s="94"/>
      <c r="BD34" s="310" t="str">
        <f t="shared" si="9"/>
        <v>正确</v>
      </c>
    </row>
    <row r="35" s="1" customFormat="1" ht="33" customHeight="1" spans="1:56">
      <c r="A35" s="289">
        <f t="shared" si="1"/>
        <v>31</v>
      </c>
      <c r="B35" s="286"/>
      <c r="C35" s="49"/>
      <c r="D35" s="50"/>
      <c r="E35" s="286"/>
      <c r="F35" s="269">
        <f t="shared" si="2"/>
        <v>31</v>
      </c>
      <c r="G35" s="44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11">
        <f t="shared" si="3"/>
        <v>0</v>
      </c>
      <c r="T35" s="74"/>
      <c r="U35" s="313"/>
      <c r="V35" s="71"/>
      <c r="W35" s="72"/>
      <c r="X35" s="72"/>
      <c r="Y35" s="72"/>
      <c r="Z35" s="72"/>
      <c r="AA35" s="72"/>
      <c r="AB35" s="78"/>
      <c r="AC35" s="320">
        <f t="shared" si="4"/>
        <v>0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331">
        <f t="shared" si="5"/>
        <v>0</v>
      </c>
      <c r="AT35" s="320">
        <f t="shared" si="6"/>
        <v>0</v>
      </c>
      <c r="AU35" s="320">
        <f t="shared" si="7"/>
        <v>0</v>
      </c>
      <c r="AV35" s="86"/>
      <c r="AW35" s="334"/>
      <c r="AX35" s="334"/>
      <c r="AY35" s="334"/>
      <c r="AZ35" s="334"/>
      <c r="BA35" s="320">
        <f t="shared" si="8"/>
        <v>0</v>
      </c>
      <c r="BB35" s="93"/>
      <c r="BC35" s="94"/>
      <c r="BD35" s="310" t="str">
        <f t="shared" si="9"/>
        <v>正确</v>
      </c>
    </row>
    <row r="36" s="1" customFormat="1" ht="33" customHeight="1" spans="1:56">
      <c r="A36" s="289">
        <f t="shared" si="1"/>
        <v>32</v>
      </c>
      <c r="B36" s="286"/>
      <c r="C36" s="49"/>
      <c r="D36" s="50"/>
      <c r="E36" s="286"/>
      <c r="F36" s="269">
        <f t="shared" si="2"/>
        <v>31</v>
      </c>
      <c r="G36" s="44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11">
        <f t="shared" si="3"/>
        <v>0</v>
      </c>
      <c r="T36" s="74"/>
      <c r="U36" s="313"/>
      <c r="V36" s="71"/>
      <c r="W36" s="72"/>
      <c r="X36" s="72"/>
      <c r="Y36" s="72"/>
      <c r="Z36" s="72"/>
      <c r="AA36" s="72"/>
      <c r="AB36" s="78"/>
      <c r="AC36" s="320">
        <f t="shared" si="4"/>
        <v>0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331">
        <f t="shared" si="5"/>
        <v>0</v>
      </c>
      <c r="AT36" s="320">
        <f t="shared" si="6"/>
        <v>0</v>
      </c>
      <c r="AU36" s="320">
        <f t="shared" si="7"/>
        <v>0</v>
      </c>
      <c r="AV36" s="86"/>
      <c r="AW36" s="334"/>
      <c r="AX36" s="334"/>
      <c r="AY36" s="334"/>
      <c r="AZ36" s="334"/>
      <c r="BA36" s="320">
        <f t="shared" si="8"/>
        <v>0</v>
      </c>
      <c r="BB36" s="93"/>
      <c r="BC36" s="94"/>
      <c r="BD36" s="310" t="str">
        <f t="shared" si="9"/>
        <v>正确</v>
      </c>
    </row>
    <row r="37" s="1" customFormat="1" ht="33" customHeight="1" spans="1:56">
      <c r="A37" s="289">
        <f t="shared" si="1"/>
        <v>33</v>
      </c>
      <c r="B37" s="286"/>
      <c r="C37" s="49"/>
      <c r="D37" s="50"/>
      <c r="E37" s="286"/>
      <c r="F37" s="269">
        <f t="shared" si="2"/>
        <v>31</v>
      </c>
      <c r="G37" s="44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11">
        <f t="shared" si="3"/>
        <v>0</v>
      </c>
      <c r="T37" s="74"/>
      <c r="U37" s="313"/>
      <c r="V37" s="71"/>
      <c r="W37" s="72"/>
      <c r="X37" s="72"/>
      <c r="Y37" s="72"/>
      <c r="Z37" s="72"/>
      <c r="AA37" s="72"/>
      <c r="AB37" s="78"/>
      <c r="AC37" s="320">
        <f t="shared" si="4"/>
        <v>0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331">
        <f t="shared" si="5"/>
        <v>0</v>
      </c>
      <c r="AT37" s="320">
        <f t="shared" si="6"/>
        <v>0</v>
      </c>
      <c r="AU37" s="320">
        <f t="shared" si="7"/>
        <v>0</v>
      </c>
      <c r="AV37" s="86"/>
      <c r="AW37" s="334"/>
      <c r="AX37" s="334"/>
      <c r="AY37" s="334"/>
      <c r="AZ37" s="334"/>
      <c r="BA37" s="320">
        <f t="shared" si="8"/>
        <v>0</v>
      </c>
      <c r="BB37" s="93"/>
      <c r="BC37" s="94"/>
      <c r="BD37" s="310" t="str">
        <f t="shared" si="9"/>
        <v>正确</v>
      </c>
    </row>
    <row r="38" s="1" customFormat="1" ht="33" customHeight="1" spans="1:56">
      <c r="A38" s="289">
        <f t="shared" si="1"/>
        <v>34</v>
      </c>
      <c r="B38" s="286"/>
      <c r="C38" s="49"/>
      <c r="D38" s="50"/>
      <c r="E38" s="286"/>
      <c r="F38" s="269">
        <f t="shared" si="2"/>
        <v>31</v>
      </c>
      <c r="G38" s="44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11">
        <f t="shared" si="3"/>
        <v>0</v>
      </c>
      <c r="T38" s="74"/>
      <c r="U38" s="313"/>
      <c r="V38" s="71"/>
      <c r="W38" s="72"/>
      <c r="X38" s="72"/>
      <c r="Y38" s="72"/>
      <c r="Z38" s="72"/>
      <c r="AA38" s="72"/>
      <c r="AB38" s="78"/>
      <c r="AC38" s="320">
        <f t="shared" si="4"/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331">
        <f t="shared" si="5"/>
        <v>0</v>
      </c>
      <c r="AT38" s="320">
        <f t="shared" si="6"/>
        <v>0</v>
      </c>
      <c r="AU38" s="320">
        <f t="shared" si="7"/>
        <v>0</v>
      </c>
      <c r="AV38" s="86"/>
      <c r="AW38" s="334"/>
      <c r="AX38" s="334"/>
      <c r="AY38" s="334"/>
      <c r="AZ38" s="334"/>
      <c r="BA38" s="320">
        <f t="shared" si="8"/>
        <v>0</v>
      </c>
      <c r="BB38" s="93"/>
      <c r="BC38" s="94"/>
      <c r="BD38" s="310" t="str">
        <f t="shared" si="9"/>
        <v>正确</v>
      </c>
    </row>
    <row r="39" s="1" customFormat="1" ht="33" customHeight="1" spans="1:56">
      <c r="A39" s="289">
        <f t="shared" si="1"/>
        <v>35</v>
      </c>
      <c r="B39" s="286"/>
      <c r="C39" s="49"/>
      <c r="D39" s="50"/>
      <c r="E39" s="286"/>
      <c r="F39" s="269">
        <f t="shared" si="2"/>
        <v>31</v>
      </c>
      <c r="G39" s="44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311">
        <f t="shared" si="3"/>
        <v>0</v>
      </c>
      <c r="T39" s="74"/>
      <c r="U39" s="313"/>
      <c r="V39" s="71"/>
      <c r="W39" s="72"/>
      <c r="X39" s="72"/>
      <c r="Y39" s="72"/>
      <c r="Z39" s="72"/>
      <c r="AA39" s="72"/>
      <c r="AB39" s="78"/>
      <c r="AC39" s="320">
        <f t="shared" si="4"/>
        <v>0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331">
        <f t="shared" si="5"/>
        <v>0</v>
      </c>
      <c r="AT39" s="320">
        <f t="shared" si="6"/>
        <v>0</v>
      </c>
      <c r="AU39" s="320">
        <f t="shared" si="7"/>
        <v>0</v>
      </c>
      <c r="AV39" s="86"/>
      <c r="AW39" s="334"/>
      <c r="AX39" s="334"/>
      <c r="AY39" s="334"/>
      <c r="AZ39" s="334"/>
      <c r="BA39" s="320">
        <f t="shared" si="8"/>
        <v>0</v>
      </c>
      <c r="BB39" s="93"/>
      <c r="BC39" s="94"/>
      <c r="BD39" s="310" t="str">
        <f t="shared" si="9"/>
        <v>正确</v>
      </c>
    </row>
    <row r="40" s="1" customFormat="1" ht="33" customHeight="1" spans="1:56">
      <c r="A40" s="289">
        <f t="shared" si="1"/>
        <v>36</v>
      </c>
      <c r="B40" s="286"/>
      <c r="C40" s="49"/>
      <c r="D40" s="50"/>
      <c r="E40" s="286"/>
      <c r="F40" s="269">
        <f t="shared" si="2"/>
        <v>31</v>
      </c>
      <c r="G40" s="44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311">
        <f t="shared" si="3"/>
        <v>0</v>
      </c>
      <c r="T40" s="74"/>
      <c r="U40" s="313"/>
      <c r="V40" s="71"/>
      <c r="W40" s="72"/>
      <c r="X40" s="72"/>
      <c r="Y40" s="72"/>
      <c r="Z40" s="72"/>
      <c r="AA40" s="72"/>
      <c r="AB40" s="78"/>
      <c r="AC40" s="320">
        <f t="shared" si="4"/>
        <v>0</v>
      </c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331">
        <f t="shared" si="5"/>
        <v>0</v>
      </c>
      <c r="AT40" s="320">
        <f t="shared" si="6"/>
        <v>0</v>
      </c>
      <c r="AU40" s="320">
        <f t="shared" si="7"/>
        <v>0</v>
      </c>
      <c r="AV40" s="86"/>
      <c r="AW40" s="334"/>
      <c r="AX40" s="334"/>
      <c r="AY40" s="334"/>
      <c r="AZ40" s="334"/>
      <c r="BA40" s="320">
        <f t="shared" si="8"/>
        <v>0</v>
      </c>
      <c r="BB40" s="93"/>
      <c r="BC40" s="94"/>
      <c r="BD40" s="310" t="str">
        <f t="shared" si="9"/>
        <v>正确</v>
      </c>
    </row>
    <row r="41" s="1" customFormat="1" ht="33" customHeight="1" spans="1:56">
      <c r="A41" s="289">
        <f t="shared" si="1"/>
        <v>37</v>
      </c>
      <c r="B41" s="286"/>
      <c r="C41" s="49"/>
      <c r="D41" s="50"/>
      <c r="E41" s="286"/>
      <c r="F41" s="269">
        <f t="shared" si="2"/>
        <v>31</v>
      </c>
      <c r="G41" s="44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311">
        <f t="shared" si="3"/>
        <v>0</v>
      </c>
      <c r="T41" s="74"/>
      <c r="U41" s="313"/>
      <c r="V41" s="71"/>
      <c r="W41" s="72"/>
      <c r="X41" s="72"/>
      <c r="Y41" s="72"/>
      <c r="Z41" s="72"/>
      <c r="AA41" s="72"/>
      <c r="AB41" s="78"/>
      <c r="AC41" s="320">
        <f t="shared" si="4"/>
        <v>0</v>
      </c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331">
        <f t="shared" si="5"/>
        <v>0</v>
      </c>
      <c r="AT41" s="320">
        <f t="shared" si="6"/>
        <v>0</v>
      </c>
      <c r="AU41" s="320">
        <f t="shared" si="7"/>
        <v>0</v>
      </c>
      <c r="AV41" s="86"/>
      <c r="AW41" s="334"/>
      <c r="AX41" s="334"/>
      <c r="AY41" s="334"/>
      <c r="AZ41" s="334"/>
      <c r="BA41" s="320">
        <f t="shared" si="8"/>
        <v>0</v>
      </c>
      <c r="BB41" s="93"/>
      <c r="BC41" s="94"/>
      <c r="BD41" s="310" t="str">
        <f t="shared" si="9"/>
        <v>正确</v>
      </c>
    </row>
    <row r="42" s="1" customFormat="1" ht="33" customHeight="1" spans="1:56">
      <c r="A42" s="289">
        <f t="shared" si="1"/>
        <v>38</v>
      </c>
      <c r="B42" s="286"/>
      <c r="C42" s="49"/>
      <c r="D42" s="50"/>
      <c r="E42" s="286"/>
      <c r="F42" s="269">
        <f t="shared" si="2"/>
        <v>31</v>
      </c>
      <c r="G42" s="44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11">
        <f t="shared" si="3"/>
        <v>0</v>
      </c>
      <c r="T42" s="74"/>
      <c r="U42" s="313"/>
      <c r="V42" s="71"/>
      <c r="W42" s="72"/>
      <c r="X42" s="72"/>
      <c r="Y42" s="72"/>
      <c r="Z42" s="72"/>
      <c r="AA42" s="72"/>
      <c r="AB42" s="78"/>
      <c r="AC42" s="320">
        <f t="shared" si="4"/>
        <v>0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331">
        <f t="shared" si="5"/>
        <v>0</v>
      </c>
      <c r="AT42" s="320">
        <f t="shared" si="6"/>
        <v>0</v>
      </c>
      <c r="AU42" s="320">
        <f t="shared" si="7"/>
        <v>0</v>
      </c>
      <c r="AV42" s="86"/>
      <c r="AW42" s="334"/>
      <c r="AX42" s="334"/>
      <c r="AY42" s="334"/>
      <c r="AZ42" s="334"/>
      <c r="BA42" s="320">
        <f t="shared" si="8"/>
        <v>0</v>
      </c>
      <c r="BB42" s="93"/>
      <c r="BC42" s="94"/>
      <c r="BD42" s="310" t="str">
        <f t="shared" si="9"/>
        <v>正确</v>
      </c>
    </row>
    <row r="43" s="1" customFormat="1" ht="33" customHeight="1" spans="1:56">
      <c r="A43" s="289">
        <f t="shared" si="1"/>
        <v>39</v>
      </c>
      <c r="B43" s="286"/>
      <c r="C43" s="49"/>
      <c r="D43" s="50"/>
      <c r="E43" s="286"/>
      <c r="F43" s="269">
        <f t="shared" si="2"/>
        <v>31</v>
      </c>
      <c r="G43" s="44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311">
        <f t="shared" si="3"/>
        <v>0</v>
      </c>
      <c r="T43" s="74"/>
      <c r="U43" s="313"/>
      <c r="V43" s="71"/>
      <c r="W43" s="72"/>
      <c r="X43" s="72"/>
      <c r="Y43" s="72"/>
      <c r="Z43" s="72"/>
      <c r="AA43" s="72"/>
      <c r="AB43" s="78"/>
      <c r="AC43" s="320">
        <f t="shared" si="4"/>
        <v>0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331">
        <f t="shared" si="5"/>
        <v>0</v>
      </c>
      <c r="AT43" s="320">
        <f t="shared" si="6"/>
        <v>0</v>
      </c>
      <c r="AU43" s="320">
        <f t="shared" si="7"/>
        <v>0</v>
      </c>
      <c r="AV43" s="86"/>
      <c r="AW43" s="334"/>
      <c r="AX43" s="334"/>
      <c r="AY43" s="334"/>
      <c r="AZ43" s="334"/>
      <c r="BA43" s="320">
        <f t="shared" si="8"/>
        <v>0</v>
      </c>
      <c r="BB43" s="93"/>
      <c r="BC43" s="94"/>
      <c r="BD43" s="310" t="str">
        <f t="shared" si="9"/>
        <v>正确</v>
      </c>
    </row>
    <row r="44" s="1" customFormat="1" ht="33" customHeight="1" spans="1:56">
      <c r="A44" s="289">
        <f t="shared" si="1"/>
        <v>40</v>
      </c>
      <c r="B44" s="286"/>
      <c r="C44" s="49"/>
      <c r="D44" s="50"/>
      <c r="E44" s="286"/>
      <c r="F44" s="269">
        <f t="shared" si="2"/>
        <v>31</v>
      </c>
      <c r="G44" s="44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311">
        <f t="shared" si="3"/>
        <v>0</v>
      </c>
      <c r="T44" s="74"/>
      <c r="U44" s="313"/>
      <c r="V44" s="71"/>
      <c r="W44" s="72"/>
      <c r="X44" s="72"/>
      <c r="Y44" s="72"/>
      <c r="Z44" s="72"/>
      <c r="AA44" s="72"/>
      <c r="AB44" s="78"/>
      <c r="AC44" s="320">
        <f t="shared" si="4"/>
        <v>0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331">
        <f t="shared" si="5"/>
        <v>0</v>
      </c>
      <c r="AT44" s="320">
        <f t="shared" si="6"/>
        <v>0</v>
      </c>
      <c r="AU44" s="320">
        <f t="shared" si="7"/>
        <v>0</v>
      </c>
      <c r="AV44" s="86"/>
      <c r="AW44" s="334"/>
      <c r="AX44" s="334"/>
      <c r="AY44" s="334"/>
      <c r="AZ44" s="334"/>
      <c r="BA44" s="320">
        <f t="shared" si="8"/>
        <v>0</v>
      </c>
      <c r="BB44" s="93"/>
      <c r="BC44" s="94"/>
      <c r="BD44" s="310" t="str">
        <f t="shared" si="9"/>
        <v>正确</v>
      </c>
    </row>
    <row r="45" s="1" customFormat="1" ht="33" customHeight="1" spans="1:56">
      <c r="A45" s="289">
        <f t="shared" si="1"/>
        <v>41</v>
      </c>
      <c r="B45" s="286"/>
      <c r="C45" s="49"/>
      <c r="D45" s="50"/>
      <c r="E45" s="286"/>
      <c r="F45" s="269">
        <f t="shared" si="2"/>
        <v>31</v>
      </c>
      <c r="G45" s="44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311">
        <f t="shared" si="3"/>
        <v>0</v>
      </c>
      <c r="T45" s="74"/>
      <c r="U45" s="313"/>
      <c r="V45" s="71"/>
      <c r="W45" s="72"/>
      <c r="X45" s="72"/>
      <c r="Y45" s="72"/>
      <c r="Z45" s="72"/>
      <c r="AA45" s="72"/>
      <c r="AB45" s="78"/>
      <c r="AC45" s="320">
        <f t="shared" si="4"/>
        <v>0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331">
        <f t="shared" si="5"/>
        <v>0</v>
      </c>
      <c r="AT45" s="320">
        <f t="shared" si="6"/>
        <v>0</v>
      </c>
      <c r="AU45" s="320">
        <f t="shared" si="7"/>
        <v>0</v>
      </c>
      <c r="AV45" s="86"/>
      <c r="AW45" s="334"/>
      <c r="AX45" s="334"/>
      <c r="AY45" s="334"/>
      <c r="AZ45" s="334"/>
      <c r="BA45" s="320">
        <f t="shared" si="8"/>
        <v>0</v>
      </c>
      <c r="BB45" s="93"/>
      <c r="BC45" s="94"/>
      <c r="BD45" s="310" t="str">
        <f t="shared" si="9"/>
        <v>正确</v>
      </c>
    </row>
    <row r="46" s="1" customFormat="1" ht="33" customHeight="1" spans="1:56">
      <c r="A46" s="289">
        <f t="shared" si="1"/>
        <v>42</v>
      </c>
      <c r="B46" s="286"/>
      <c r="C46" s="49"/>
      <c r="D46" s="50"/>
      <c r="E46" s="286"/>
      <c r="F46" s="269">
        <f t="shared" si="2"/>
        <v>31</v>
      </c>
      <c r="G46" s="44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311">
        <f t="shared" si="3"/>
        <v>0</v>
      </c>
      <c r="T46" s="74"/>
      <c r="U46" s="313"/>
      <c r="V46" s="71"/>
      <c r="W46" s="72"/>
      <c r="X46" s="72"/>
      <c r="Y46" s="72"/>
      <c r="Z46" s="72"/>
      <c r="AA46" s="72"/>
      <c r="AB46" s="78"/>
      <c r="AC46" s="320">
        <f t="shared" si="4"/>
        <v>0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331">
        <f t="shared" si="5"/>
        <v>0</v>
      </c>
      <c r="AT46" s="320">
        <f t="shared" si="6"/>
        <v>0</v>
      </c>
      <c r="AU46" s="320">
        <f t="shared" si="7"/>
        <v>0</v>
      </c>
      <c r="AV46" s="86"/>
      <c r="AW46" s="334"/>
      <c r="AX46" s="334"/>
      <c r="AY46" s="334"/>
      <c r="AZ46" s="334"/>
      <c r="BA46" s="320">
        <f t="shared" si="8"/>
        <v>0</v>
      </c>
      <c r="BB46" s="93"/>
      <c r="BC46" s="94"/>
      <c r="BD46" s="310" t="str">
        <f t="shared" si="9"/>
        <v>正确</v>
      </c>
    </row>
    <row r="47" s="1" customFormat="1" ht="33" customHeight="1" spans="1:56">
      <c r="A47" s="289">
        <f t="shared" si="1"/>
        <v>43</v>
      </c>
      <c r="B47" s="286"/>
      <c r="C47" s="49"/>
      <c r="D47" s="50"/>
      <c r="E47" s="286"/>
      <c r="F47" s="269">
        <f t="shared" si="2"/>
        <v>31</v>
      </c>
      <c r="G47" s="44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311">
        <f t="shared" si="3"/>
        <v>0</v>
      </c>
      <c r="T47" s="74"/>
      <c r="U47" s="313"/>
      <c r="V47" s="71"/>
      <c r="W47" s="72"/>
      <c r="X47" s="72"/>
      <c r="Y47" s="72"/>
      <c r="Z47" s="72"/>
      <c r="AA47" s="72"/>
      <c r="AB47" s="78"/>
      <c r="AC47" s="320">
        <f t="shared" si="4"/>
        <v>0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331">
        <f t="shared" si="5"/>
        <v>0</v>
      </c>
      <c r="AT47" s="320">
        <f t="shared" si="6"/>
        <v>0</v>
      </c>
      <c r="AU47" s="320">
        <f t="shared" si="7"/>
        <v>0</v>
      </c>
      <c r="AV47" s="86"/>
      <c r="AW47" s="334"/>
      <c r="AX47" s="334"/>
      <c r="AY47" s="334"/>
      <c r="AZ47" s="334"/>
      <c r="BA47" s="320">
        <f t="shared" si="8"/>
        <v>0</v>
      </c>
      <c r="BB47" s="93"/>
      <c r="BC47" s="94"/>
      <c r="BD47" s="310" t="str">
        <f t="shared" si="9"/>
        <v>正确</v>
      </c>
    </row>
    <row r="48" s="1" customFormat="1" ht="33" customHeight="1" spans="1:56">
      <c r="A48" s="289">
        <f t="shared" si="1"/>
        <v>44</v>
      </c>
      <c r="B48" s="286"/>
      <c r="C48" s="49"/>
      <c r="D48" s="50"/>
      <c r="E48" s="286"/>
      <c r="F48" s="269">
        <f t="shared" si="2"/>
        <v>31</v>
      </c>
      <c r="G48" s="44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311">
        <f t="shared" si="3"/>
        <v>0</v>
      </c>
      <c r="T48" s="74"/>
      <c r="U48" s="313"/>
      <c r="V48" s="71"/>
      <c r="W48" s="72"/>
      <c r="X48" s="72"/>
      <c r="Y48" s="72"/>
      <c r="Z48" s="72"/>
      <c r="AA48" s="72"/>
      <c r="AB48" s="78"/>
      <c r="AC48" s="320">
        <f t="shared" si="4"/>
        <v>0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331">
        <f t="shared" si="5"/>
        <v>0</v>
      </c>
      <c r="AT48" s="320">
        <f t="shared" si="6"/>
        <v>0</v>
      </c>
      <c r="AU48" s="320">
        <f t="shared" si="7"/>
        <v>0</v>
      </c>
      <c r="AV48" s="86"/>
      <c r="AW48" s="334"/>
      <c r="AX48" s="334"/>
      <c r="AY48" s="334"/>
      <c r="AZ48" s="334"/>
      <c r="BA48" s="320">
        <f t="shared" si="8"/>
        <v>0</v>
      </c>
      <c r="BB48" s="93"/>
      <c r="BC48" s="94"/>
      <c r="BD48" s="310" t="str">
        <f t="shared" si="9"/>
        <v>正确</v>
      </c>
    </row>
    <row r="49" s="1" customFormat="1" ht="33" customHeight="1" spans="1:56">
      <c r="A49" s="289">
        <f t="shared" si="1"/>
        <v>45</v>
      </c>
      <c r="B49" s="286"/>
      <c r="C49" s="49"/>
      <c r="D49" s="50"/>
      <c r="E49" s="286"/>
      <c r="F49" s="269">
        <f t="shared" si="2"/>
        <v>31</v>
      </c>
      <c r="G49" s="44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11">
        <f t="shared" si="3"/>
        <v>0</v>
      </c>
      <c r="T49" s="74"/>
      <c r="U49" s="313"/>
      <c r="V49" s="71"/>
      <c r="W49" s="72"/>
      <c r="X49" s="72"/>
      <c r="Y49" s="72"/>
      <c r="Z49" s="72"/>
      <c r="AA49" s="72"/>
      <c r="AB49" s="78"/>
      <c r="AC49" s="320">
        <f t="shared" si="4"/>
        <v>0</v>
      </c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331">
        <f t="shared" si="5"/>
        <v>0</v>
      </c>
      <c r="AT49" s="320">
        <f t="shared" si="6"/>
        <v>0</v>
      </c>
      <c r="AU49" s="320">
        <f t="shared" si="7"/>
        <v>0</v>
      </c>
      <c r="AV49" s="86"/>
      <c r="AW49" s="334"/>
      <c r="AX49" s="334"/>
      <c r="AY49" s="334"/>
      <c r="AZ49" s="334"/>
      <c r="BA49" s="320">
        <f t="shared" si="8"/>
        <v>0</v>
      </c>
      <c r="BB49" s="93"/>
      <c r="BC49" s="94"/>
      <c r="BD49" s="310" t="str">
        <f t="shared" si="9"/>
        <v>正确</v>
      </c>
    </row>
    <row r="50" s="1" customFormat="1" ht="33" customHeight="1" spans="1:56">
      <c r="A50" s="289">
        <f t="shared" si="1"/>
        <v>46</v>
      </c>
      <c r="B50" s="286"/>
      <c r="C50" s="49"/>
      <c r="D50" s="50"/>
      <c r="E50" s="286"/>
      <c r="F50" s="269">
        <f t="shared" si="2"/>
        <v>31</v>
      </c>
      <c r="G50" s="44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311">
        <f t="shared" si="3"/>
        <v>0</v>
      </c>
      <c r="T50" s="74"/>
      <c r="U50" s="313"/>
      <c r="V50" s="71"/>
      <c r="W50" s="72"/>
      <c r="X50" s="72"/>
      <c r="Y50" s="72"/>
      <c r="Z50" s="72"/>
      <c r="AA50" s="72"/>
      <c r="AB50" s="78"/>
      <c r="AC50" s="320">
        <f t="shared" si="4"/>
        <v>0</v>
      </c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331">
        <f t="shared" si="5"/>
        <v>0</v>
      </c>
      <c r="AT50" s="320">
        <f t="shared" si="6"/>
        <v>0</v>
      </c>
      <c r="AU50" s="320">
        <f t="shared" si="7"/>
        <v>0</v>
      </c>
      <c r="AV50" s="86"/>
      <c r="AW50" s="334"/>
      <c r="AX50" s="334"/>
      <c r="AY50" s="334"/>
      <c r="AZ50" s="334"/>
      <c r="BA50" s="320">
        <f t="shared" si="8"/>
        <v>0</v>
      </c>
      <c r="BB50" s="93"/>
      <c r="BC50" s="94"/>
      <c r="BD50" s="310" t="str">
        <f t="shared" si="9"/>
        <v>正确</v>
      </c>
    </row>
    <row r="51" s="1" customFormat="1" ht="33" customHeight="1" spans="1:56">
      <c r="A51" s="289">
        <f t="shared" si="1"/>
        <v>47</v>
      </c>
      <c r="B51" s="286"/>
      <c r="C51" s="49"/>
      <c r="D51" s="50"/>
      <c r="E51" s="286"/>
      <c r="F51" s="269">
        <f t="shared" si="2"/>
        <v>31</v>
      </c>
      <c r="G51" s="44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311">
        <f t="shared" si="3"/>
        <v>0</v>
      </c>
      <c r="T51" s="74"/>
      <c r="U51" s="313"/>
      <c r="V51" s="71"/>
      <c r="W51" s="72"/>
      <c r="X51" s="72"/>
      <c r="Y51" s="72"/>
      <c r="Z51" s="72"/>
      <c r="AA51" s="72"/>
      <c r="AB51" s="78"/>
      <c r="AC51" s="320">
        <f t="shared" si="4"/>
        <v>0</v>
      </c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331">
        <f t="shared" si="5"/>
        <v>0</v>
      </c>
      <c r="AT51" s="320">
        <f t="shared" si="6"/>
        <v>0</v>
      </c>
      <c r="AU51" s="320">
        <f t="shared" si="7"/>
        <v>0</v>
      </c>
      <c r="AV51" s="86"/>
      <c r="AW51" s="334"/>
      <c r="AX51" s="334"/>
      <c r="AY51" s="334"/>
      <c r="AZ51" s="334"/>
      <c r="BA51" s="320">
        <f t="shared" si="8"/>
        <v>0</v>
      </c>
      <c r="BB51" s="93"/>
      <c r="BC51" s="94"/>
      <c r="BD51" s="310" t="str">
        <f t="shared" si="9"/>
        <v>正确</v>
      </c>
    </row>
    <row r="52" s="1" customFormat="1" ht="33" customHeight="1" spans="1:56">
      <c r="A52" s="289">
        <f t="shared" si="1"/>
        <v>48</v>
      </c>
      <c r="B52" s="286"/>
      <c r="C52" s="49"/>
      <c r="D52" s="50"/>
      <c r="E52" s="286"/>
      <c r="F52" s="269">
        <f t="shared" si="2"/>
        <v>31</v>
      </c>
      <c r="G52" s="44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311">
        <f t="shared" si="3"/>
        <v>0</v>
      </c>
      <c r="T52" s="74"/>
      <c r="U52" s="313"/>
      <c r="V52" s="71"/>
      <c r="W52" s="72"/>
      <c r="X52" s="72"/>
      <c r="Y52" s="72"/>
      <c r="Z52" s="72"/>
      <c r="AA52" s="72"/>
      <c r="AB52" s="78"/>
      <c r="AC52" s="320">
        <f t="shared" si="4"/>
        <v>0</v>
      </c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331">
        <f t="shared" si="5"/>
        <v>0</v>
      </c>
      <c r="AT52" s="320">
        <f t="shared" si="6"/>
        <v>0</v>
      </c>
      <c r="AU52" s="320">
        <f t="shared" si="7"/>
        <v>0</v>
      </c>
      <c r="AV52" s="86"/>
      <c r="AW52" s="334"/>
      <c r="AX52" s="334"/>
      <c r="AY52" s="334"/>
      <c r="AZ52" s="334"/>
      <c r="BA52" s="320">
        <f t="shared" si="8"/>
        <v>0</v>
      </c>
      <c r="BB52" s="93"/>
      <c r="BC52" s="94"/>
      <c r="BD52" s="310" t="str">
        <f t="shared" si="9"/>
        <v>正确</v>
      </c>
    </row>
    <row r="53" s="1" customFormat="1" ht="33" customHeight="1" spans="1:56">
      <c r="A53" s="289">
        <f t="shared" si="1"/>
        <v>49</v>
      </c>
      <c r="B53" s="286"/>
      <c r="C53" s="49"/>
      <c r="D53" s="50"/>
      <c r="E53" s="286"/>
      <c r="F53" s="269">
        <f t="shared" si="2"/>
        <v>31</v>
      </c>
      <c r="G53" s="44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311">
        <f t="shared" si="3"/>
        <v>0</v>
      </c>
      <c r="T53" s="74"/>
      <c r="U53" s="313"/>
      <c r="V53" s="71"/>
      <c r="W53" s="72"/>
      <c r="X53" s="72"/>
      <c r="Y53" s="72"/>
      <c r="Z53" s="72"/>
      <c r="AA53" s="72"/>
      <c r="AB53" s="78"/>
      <c r="AC53" s="320">
        <f t="shared" si="4"/>
        <v>0</v>
      </c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331">
        <f t="shared" si="5"/>
        <v>0</v>
      </c>
      <c r="AT53" s="320">
        <f t="shared" si="6"/>
        <v>0</v>
      </c>
      <c r="AU53" s="320">
        <f t="shared" si="7"/>
        <v>0</v>
      </c>
      <c r="AV53" s="86"/>
      <c r="AW53" s="334"/>
      <c r="AX53" s="334"/>
      <c r="AY53" s="334"/>
      <c r="AZ53" s="334"/>
      <c r="BA53" s="320">
        <f t="shared" si="8"/>
        <v>0</v>
      </c>
      <c r="BB53" s="93"/>
      <c r="BC53" s="94"/>
      <c r="BD53" s="310" t="str">
        <f t="shared" si="9"/>
        <v>正确</v>
      </c>
    </row>
    <row r="54" s="1" customFormat="1" ht="33" customHeight="1" spans="1:56">
      <c r="A54" s="289">
        <f t="shared" si="1"/>
        <v>50</v>
      </c>
      <c r="B54" s="286"/>
      <c r="C54" s="49"/>
      <c r="D54" s="50"/>
      <c r="E54" s="286"/>
      <c r="F54" s="269">
        <f t="shared" si="2"/>
        <v>31</v>
      </c>
      <c r="G54" s="44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311">
        <f t="shared" si="3"/>
        <v>0</v>
      </c>
      <c r="T54" s="74"/>
      <c r="U54" s="313"/>
      <c r="V54" s="71"/>
      <c r="W54" s="72"/>
      <c r="X54" s="72"/>
      <c r="Y54" s="72"/>
      <c r="Z54" s="72"/>
      <c r="AA54" s="72"/>
      <c r="AB54" s="78"/>
      <c r="AC54" s="320">
        <f t="shared" si="4"/>
        <v>0</v>
      </c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331">
        <f t="shared" si="5"/>
        <v>0</v>
      </c>
      <c r="AT54" s="320">
        <f t="shared" si="6"/>
        <v>0</v>
      </c>
      <c r="AU54" s="320">
        <f t="shared" si="7"/>
        <v>0</v>
      </c>
      <c r="AV54" s="86"/>
      <c r="AW54" s="334"/>
      <c r="AX54" s="334"/>
      <c r="AY54" s="334"/>
      <c r="AZ54" s="334"/>
      <c r="BA54" s="320">
        <f t="shared" si="8"/>
        <v>0</v>
      </c>
      <c r="BB54" s="93"/>
      <c r="BC54" s="94"/>
      <c r="BD54" s="310" t="str">
        <f t="shared" si="9"/>
        <v>正确</v>
      </c>
    </row>
    <row r="55" s="1" customFormat="1" ht="33" customHeight="1" spans="1:56">
      <c r="A55" s="289">
        <f t="shared" si="1"/>
        <v>51</v>
      </c>
      <c r="B55" s="286"/>
      <c r="C55" s="49"/>
      <c r="D55" s="50"/>
      <c r="E55" s="286"/>
      <c r="F55" s="269">
        <f t="shared" si="2"/>
        <v>31</v>
      </c>
      <c r="G55" s="44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311">
        <f t="shared" si="3"/>
        <v>0</v>
      </c>
      <c r="T55" s="74"/>
      <c r="U55" s="313"/>
      <c r="V55" s="71"/>
      <c r="W55" s="72"/>
      <c r="X55" s="72"/>
      <c r="Y55" s="72"/>
      <c r="Z55" s="72"/>
      <c r="AA55" s="72"/>
      <c r="AB55" s="78"/>
      <c r="AC55" s="320">
        <f t="shared" si="4"/>
        <v>0</v>
      </c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331">
        <f t="shared" si="5"/>
        <v>0</v>
      </c>
      <c r="AT55" s="320">
        <f t="shared" si="6"/>
        <v>0</v>
      </c>
      <c r="AU55" s="320">
        <f t="shared" si="7"/>
        <v>0</v>
      </c>
      <c r="AV55" s="86"/>
      <c r="AW55" s="334"/>
      <c r="AX55" s="334"/>
      <c r="AY55" s="334"/>
      <c r="AZ55" s="334"/>
      <c r="BA55" s="320">
        <f t="shared" si="8"/>
        <v>0</v>
      </c>
      <c r="BB55" s="93"/>
      <c r="BC55" s="94"/>
      <c r="BD55" s="310" t="str">
        <f t="shared" si="9"/>
        <v>正确</v>
      </c>
    </row>
    <row r="56" s="1" customFormat="1" ht="33" customHeight="1" spans="1:56">
      <c r="A56" s="289">
        <f t="shared" si="1"/>
        <v>52</v>
      </c>
      <c r="B56" s="286"/>
      <c r="C56" s="49"/>
      <c r="D56" s="50"/>
      <c r="E56" s="286"/>
      <c r="F56" s="269">
        <f t="shared" si="2"/>
        <v>31</v>
      </c>
      <c r="G56" s="44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311">
        <f t="shared" si="3"/>
        <v>0</v>
      </c>
      <c r="T56" s="74"/>
      <c r="U56" s="313"/>
      <c r="V56" s="71"/>
      <c r="W56" s="72"/>
      <c r="X56" s="72"/>
      <c r="Y56" s="72"/>
      <c r="Z56" s="72"/>
      <c r="AA56" s="72"/>
      <c r="AB56" s="78"/>
      <c r="AC56" s="320">
        <f t="shared" si="4"/>
        <v>0</v>
      </c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331">
        <f t="shared" si="5"/>
        <v>0</v>
      </c>
      <c r="AT56" s="320">
        <f t="shared" si="6"/>
        <v>0</v>
      </c>
      <c r="AU56" s="320">
        <f t="shared" si="7"/>
        <v>0</v>
      </c>
      <c r="AV56" s="86"/>
      <c r="AW56" s="334"/>
      <c r="AX56" s="334"/>
      <c r="AY56" s="334"/>
      <c r="AZ56" s="334"/>
      <c r="BA56" s="320">
        <f t="shared" si="8"/>
        <v>0</v>
      </c>
      <c r="BB56" s="93"/>
      <c r="BC56" s="94"/>
      <c r="BD56" s="310" t="str">
        <f t="shared" si="9"/>
        <v>正确</v>
      </c>
    </row>
    <row r="57" s="1" customFormat="1" ht="33" customHeight="1" spans="1:56">
      <c r="A57" s="289">
        <f t="shared" si="1"/>
        <v>53</v>
      </c>
      <c r="B57" s="286"/>
      <c r="C57" s="49"/>
      <c r="D57" s="50"/>
      <c r="E57" s="286"/>
      <c r="F57" s="269">
        <f t="shared" si="2"/>
        <v>31</v>
      </c>
      <c r="G57" s="44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311">
        <f t="shared" si="3"/>
        <v>0</v>
      </c>
      <c r="T57" s="74"/>
      <c r="U57" s="313"/>
      <c r="V57" s="71"/>
      <c r="W57" s="72"/>
      <c r="X57" s="72"/>
      <c r="Y57" s="72"/>
      <c r="Z57" s="72"/>
      <c r="AA57" s="72"/>
      <c r="AB57" s="78"/>
      <c r="AC57" s="320">
        <f t="shared" si="4"/>
        <v>0</v>
      </c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331">
        <f t="shared" si="5"/>
        <v>0</v>
      </c>
      <c r="AT57" s="320">
        <f t="shared" si="6"/>
        <v>0</v>
      </c>
      <c r="AU57" s="320">
        <f t="shared" si="7"/>
        <v>0</v>
      </c>
      <c r="AV57" s="86"/>
      <c r="AW57" s="334"/>
      <c r="AX57" s="334"/>
      <c r="AY57" s="334"/>
      <c r="AZ57" s="334"/>
      <c r="BA57" s="320">
        <f t="shared" si="8"/>
        <v>0</v>
      </c>
      <c r="BB57" s="93"/>
      <c r="BC57" s="94"/>
      <c r="BD57" s="310" t="str">
        <f t="shared" si="9"/>
        <v>正确</v>
      </c>
    </row>
    <row r="58" s="1" customFormat="1" ht="33" customHeight="1" spans="1:56">
      <c r="A58" s="289">
        <f t="shared" si="1"/>
        <v>54</v>
      </c>
      <c r="B58" s="286"/>
      <c r="C58" s="49"/>
      <c r="D58" s="50"/>
      <c r="E58" s="286"/>
      <c r="F58" s="269">
        <f t="shared" si="2"/>
        <v>31</v>
      </c>
      <c r="G58" s="44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311">
        <f t="shared" si="3"/>
        <v>0</v>
      </c>
      <c r="T58" s="74"/>
      <c r="U58" s="313"/>
      <c r="V58" s="71"/>
      <c r="W58" s="72"/>
      <c r="X58" s="72"/>
      <c r="Y58" s="72"/>
      <c r="Z58" s="72"/>
      <c r="AA58" s="72"/>
      <c r="AB58" s="78"/>
      <c r="AC58" s="320">
        <f t="shared" si="4"/>
        <v>0</v>
      </c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331">
        <f t="shared" si="5"/>
        <v>0</v>
      </c>
      <c r="AT58" s="320">
        <f t="shared" si="6"/>
        <v>0</v>
      </c>
      <c r="AU58" s="320">
        <f t="shared" si="7"/>
        <v>0</v>
      </c>
      <c r="AV58" s="86"/>
      <c r="AW58" s="334"/>
      <c r="AX58" s="334"/>
      <c r="AY58" s="334"/>
      <c r="AZ58" s="334"/>
      <c r="BA58" s="320">
        <f t="shared" si="8"/>
        <v>0</v>
      </c>
      <c r="BB58" s="93"/>
      <c r="BC58" s="94"/>
      <c r="BD58" s="310" t="str">
        <f t="shared" si="9"/>
        <v>正确</v>
      </c>
    </row>
    <row r="59" s="1" customFormat="1" ht="33" customHeight="1" spans="1:56">
      <c r="A59" s="289">
        <f t="shared" si="1"/>
        <v>55</v>
      </c>
      <c r="B59" s="286"/>
      <c r="C59" s="49"/>
      <c r="D59" s="50"/>
      <c r="E59" s="286"/>
      <c r="F59" s="269">
        <f t="shared" si="2"/>
        <v>31</v>
      </c>
      <c r="G59" s="44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311">
        <f t="shared" si="3"/>
        <v>0</v>
      </c>
      <c r="T59" s="74"/>
      <c r="U59" s="313"/>
      <c r="V59" s="71"/>
      <c r="W59" s="72"/>
      <c r="X59" s="72"/>
      <c r="Y59" s="72"/>
      <c r="Z59" s="72"/>
      <c r="AA59" s="72"/>
      <c r="AB59" s="78"/>
      <c r="AC59" s="320">
        <f t="shared" si="4"/>
        <v>0</v>
      </c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331">
        <f t="shared" si="5"/>
        <v>0</v>
      </c>
      <c r="AT59" s="320">
        <f t="shared" si="6"/>
        <v>0</v>
      </c>
      <c r="AU59" s="320">
        <f t="shared" si="7"/>
        <v>0</v>
      </c>
      <c r="AV59" s="86"/>
      <c r="AW59" s="334"/>
      <c r="AX59" s="334"/>
      <c r="AY59" s="334"/>
      <c r="AZ59" s="334"/>
      <c r="BA59" s="320">
        <f t="shared" si="8"/>
        <v>0</v>
      </c>
      <c r="BB59" s="93"/>
      <c r="BC59" s="94"/>
      <c r="BD59" s="310" t="str">
        <f t="shared" si="9"/>
        <v>正确</v>
      </c>
    </row>
    <row r="60" s="1" customFormat="1" ht="33" customHeight="1" spans="1:56">
      <c r="A60" s="289">
        <f t="shared" si="1"/>
        <v>56</v>
      </c>
      <c r="B60" s="286"/>
      <c r="C60" s="49"/>
      <c r="D60" s="50"/>
      <c r="E60" s="286"/>
      <c r="F60" s="269">
        <f t="shared" si="2"/>
        <v>31</v>
      </c>
      <c r="G60" s="44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311">
        <f t="shared" si="3"/>
        <v>0</v>
      </c>
      <c r="T60" s="74"/>
      <c r="U60" s="313"/>
      <c r="V60" s="71"/>
      <c r="W60" s="72"/>
      <c r="X60" s="72"/>
      <c r="Y60" s="72"/>
      <c r="Z60" s="72"/>
      <c r="AA60" s="72"/>
      <c r="AB60" s="78"/>
      <c r="AC60" s="320">
        <f t="shared" si="4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331">
        <f t="shared" si="5"/>
        <v>0</v>
      </c>
      <c r="AT60" s="320">
        <f t="shared" si="6"/>
        <v>0</v>
      </c>
      <c r="AU60" s="320">
        <f t="shared" si="7"/>
        <v>0</v>
      </c>
      <c r="AV60" s="86"/>
      <c r="AW60" s="334"/>
      <c r="AX60" s="334"/>
      <c r="AY60" s="334"/>
      <c r="AZ60" s="334"/>
      <c r="BA60" s="320">
        <f t="shared" si="8"/>
        <v>0</v>
      </c>
      <c r="BB60" s="93"/>
      <c r="BC60" s="94"/>
      <c r="BD60" s="310" t="str">
        <f t="shared" si="9"/>
        <v>正确</v>
      </c>
    </row>
    <row r="61" s="1" customFormat="1" ht="33" customHeight="1" spans="1:56">
      <c r="A61" s="289">
        <f t="shared" si="1"/>
        <v>57</v>
      </c>
      <c r="B61" s="286"/>
      <c r="C61" s="49"/>
      <c r="D61" s="50"/>
      <c r="E61" s="286"/>
      <c r="F61" s="269">
        <f t="shared" si="2"/>
        <v>31</v>
      </c>
      <c r="G61" s="44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311">
        <f t="shared" si="3"/>
        <v>0</v>
      </c>
      <c r="T61" s="74"/>
      <c r="U61" s="313"/>
      <c r="V61" s="71"/>
      <c r="W61" s="72"/>
      <c r="X61" s="72"/>
      <c r="Y61" s="72"/>
      <c r="Z61" s="72"/>
      <c r="AA61" s="72"/>
      <c r="AB61" s="78"/>
      <c r="AC61" s="320">
        <f t="shared" si="4"/>
        <v>0</v>
      </c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331">
        <f t="shared" si="5"/>
        <v>0</v>
      </c>
      <c r="AT61" s="320">
        <f t="shared" si="6"/>
        <v>0</v>
      </c>
      <c r="AU61" s="320">
        <f t="shared" si="7"/>
        <v>0</v>
      </c>
      <c r="AV61" s="86"/>
      <c r="AW61" s="334"/>
      <c r="AX61" s="334"/>
      <c r="AY61" s="334"/>
      <c r="AZ61" s="334"/>
      <c r="BA61" s="320">
        <f t="shared" si="8"/>
        <v>0</v>
      </c>
      <c r="BB61" s="93"/>
      <c r="BC61" s="94"/>
      <c r="BD61" s="310" t="str">
        <f t="shared" si="9"/>
        <v>正确</v>
      </c>
    </row>
    <row r="62" s="1" customFormat="1" ht="33" customHeight="1" spans="1:56">
      <c r="A62" s="289">
        <f t="shared" si="1"/>
        <v>58</v>
      </c>
      <c r="B62" s="286"/>
      <c r="C62" s="49"/>
      <c r="D62" s="50"/>
      <c r="E62" s="286"/>
      <c r="F62" s="269">
        <f t="shared" si="2"/>
        <v>31</v>
      </c>
      <c r="G62" s="44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311">
        <f t="shared" si="3"/>
        <v>0</v>
      </c>
      <c r="T62" s="74"/>
      <c r="U62" s="313"/>
      <c r="V62" s="71"/>
      <c r="W62" s="72"/>
      <c r="X62" s="72"/>
      <c r="Y62" s="72"/>
      <c r="Z62" s="72"/>
      <c r="AA62" s="72"/>
      <c r="AB62" s="78"/>
      <c r="AC62" s="320">
        <f t="shared" si="4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331">
        <f t="shared" si="5"/>
        <v>0</v>
      </c>
      <c r="AT62" s="320">
        <f t="shared" si="6"/>
        <v>0</v>
      </c>
      <c r="AU62" s="320">
        <f t="shared" si="7"/>
        <v>0</v>
      </c>
      <c r="AV62" s="86"/>
      <c r="AW62" s="334"/>
      <c r="AX62" s="334"/>
      <c r="AY62" s="334"/>
      <c r="AZ62" s="334"/>
      <c r="BA62" s="320">
        <f t="shared" si="8"/>
        <v>0</v>
      </c>
      <c r="BB62" s="93"/>
      <c r="BC62" s="94"/>
      <c r="BD62" s="310" t="str">
        <f t="shared" si="9"/>
        <v>正确</v>
      </c>
    </row>
    <row r="63" s="1" customFormat="1" ht="33" customHeight="1" spans="1:56">
      <c r="A63" s="289">
        <f t="shared" si="1"/>
        <v>59</v>
      </c>
      <c r="B63" s="286"/>
      <c r="C63" s="49"/>
      <c r="D63" s="50"/>
      <c r="E63" s="286"/>
      <c r="F63" s="269">
        <f t="shared" si="2"/>
        <v>31</v>
      </c>
      <c r="G63" s="44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311">
        <f t="shared" si="3"/>
        <v>0</v>
      </c>
      <c r="T63" s="74"/>
      <c r="U63" s="313"/>
      <c r="V63" s="71"/>
      <c r="W63" s="72"/>
      <c r="X63" s="72"/>
      <c r="Y63" s="72"/>
      <c r="Z63" s="72"/>
      <c r="AA63" s="72"/>
      <c r="AB63" s="78"/>
      <c r="AC63" s="320">
        <f t="shared" si="4"/>
        <v>0</v>
      </c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331">
        <f t="shared" si="5"/>
        <v>0</v>
      </c>
      <c r="AT63" s="320">
        <f t="shared" si="6"/>
        <v>0</v>
      </c>
      <c r="AU63" s="320">
        <f t="shared" si="7"/>
        <v>0</v>
      </c>
      <c r="AV63" s="86"/>
      <c r="AW63" s="334"/>
      <c r="AX63" s="334"/>
      <c r="AY63" s="334"/>
      <c r="AZ63" s="334"/>
      <c r="BA63" s="320">
        <f t="shared" si="8"/>
        <v>0</v>
      </c>
      <c r="BB63" s="93"/>
      <c r="BC63" s="94"/>
      <c r="BD63" s="310" t="str">
        <f t="shared" si="9"/>
        <v>正确</v>
      </c>
    </row>
    <row r="64" s="1" customFormat="1" ht="33" customHeight="1" spans="1:56">
      <c r="A64" s="289">
        <f t="shared" si="1"/>
        <v>60</v>
      </c>
      <c r="B64" s="286"/>
      <c r="C64" s="49"/>
      <c r="D64" s="50"/>
      <c r="E64" s="286"/>
      <c r="F64" s="269">
        <f t="shared" si="2"/>
        <v>31</v>
      </c>
      <c r="G64" s="44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311">
        <f t="shared" si="3"/>
        <v>0</v>
      </c>
      <c r="T64" s="74"/>
      <c r="U64" s="313"/>
      <c r="V64" s="71"/>
      <c r="W64" s="72"/>
      <c r="X64" s="72"/>
      <c r="Y64" s="72"/>
      <c r="Z64" s="72"/>
      <c r="AA64" s="72"/>
      <c r="AB64" s="78"/>
      <c r="AC64" s="320">
        <f t="shared" si="4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331">
        <f t="shared" si="5"/>
        <v>0</v>
      </c>
      <c r="AT64" s="320">
        <f t="shared" si="6"/>
        <v>0</v>
      </c>
      <c r="AU64" s="320">
        <f t="shared" si="7"/>
        <v>0</v>
      </c>
      <c r="AV64" s="86"/>
      <c r="AW64" s="334"/>
      <c r="AX64" s="334"/>
      <c r="AY64" s="334"/>
      <c r="AZ64" s="334"/>
      <c r="BA64" s="320">
        <f t="shared" si="8"/>
        <v>0</v>
      </c>
      <c r="BB64" s="93"/>
      <c r="BC64" s="94"/>
      <c r="BD64" s="310" t="str">
        <f t="shared" si="9"/>
        <v>正确</v>
      </c>
    </row>
    <row r="65" s="1" customFormat="1" ht="33" customHeight="1" spans="1:56">
      <c r="A65" s="289">
        <f t="shared" si="1"/>
        <v>61</v>
      </c>
      <c r="B65" s="286"/>
      <c r="C65" s="49"/>
      <c r="D65" s="50"/>
      <c r="E65" s="286"/>
      <c r="F65" s="269">
        <f t="shared" si="2"/>
        <v>31</v>
      </c>
      <c r="G65" s="44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311">
        <f t="shared" si="3"/>
        <v>0</v>
      </c>
      <c r="T65" s="74"/>
      <c r="U65" s="313"/>
      <c r="V65" s="71"/>
      <c r="W65" s="72"/>
      <c r="X65" s="72"/>
      <c r="Y65" s="72"/>
      <c r="Z65" s="72"/>
      <c r="AA65" s="72"/>
      <c r="AB65" s="78"/>
      <c r="AC65" s="320">
        <f t="shared" si="4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331">
        <f t="shared" si="5"/>
        <v>0</v>
      </c>
      <c r="AT65" s="320">
        <f t="shared" si="6"/>
        <v>0</v>
      </c>
      <c r="AU65" s="320">
        <f t="shared" si="7"/>
        <v>0</v>
      </c>
      <c r="AV65" s="86"/>
      <c r="AW65" s="334"/>
      <c r="AX65" s="334"/>
      <c r="AY65" s="334"/>
      <c r="AZ65" s="334"/>
      <c r="BA65" s="320">
        <f t="shared" si="8"/>
        <v>0</v>
      </c>
      <c r="BB65" s="93"/>
      <c r="BC65" s="94"/>
      <c r="BD65" s="310" t="str">
        <f t="shared" si="9"/>
        <v>正确</v>
      </c>
    </row>
    <row r="66" s="1" customFormat="1" ht="33" customHeight="1" spans="1:56">
      <c r="A66" s="289">
        <f t="shared" si="1"/>
        <v>62</v>
      </c>
      <c r="B66" s="286"/>
      <c r="C66" s="49"/>
      <c r="D66" s="50"/>
      <c r="E66" s="286"/>
      <c r="F66" s="269">
        <f t="shared" si="2"/>
        <v>31</v>
      </c>
      <c r="G66" s="44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311">
        <f t="shared" si="3"/>
        <v>0</v>
      </c>
      <c r="T66" s="74"/>
      <c r="U66" s="313"/>
      <c r="V66" s="71"/>
      <c r="W66" s="72"/>
      <c r="X66" s="72"/>
      <c r="Y66" s="72"/>
      <c r="Z66" s="72"/>
      <c r="AA66" s="72"/>
      <c r="AB66" s="78"/>
      <c r="AC66" s="320">
        <f t="shared" si="4"/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331">
        <f t="shared" si="5"/>
        <v>0</v>
      </c>
      <c r="AT66" s="320">
        <f t="shared" si="6"/>
        <v>0</v>
      </c>
      <c r="AU66" s="320">
        <f t="shared" si="7"/>
        <v>0</v>
      </c>
      <c r="AV66" s="86"/>
      <c r="AW66" s="334"/>
      <c r="AX66" s="334"/>
      <c r="AY66" s="334"/>
      <c r="AZ66" s="334"/>
      <c r="BA66" s="320">
        <f t="shared" si="8"/>
        <v>0</v>
      </c>
      <c r="BB66" s="93"/>
      <c r="BC66" s="94"/>
      <c r="BD66" s="310" t="str">
        <f t="shared" si="9"/>
        <v>正确</v>
      </c>
    </row>
    <row r="67" s="1" customFormat="1" ht="33" customHeight="1" spans="1:56">
      <c r="A67" s="289">
        <f t="shared" si="1"/>
        <v>63</v>
      </c>
      <c r="B67" s="286"/>
      <c r="C67" s="49"/>
      <c r="D67" s="50"/>
      <c r="E67" s="286"/>
      <c r="F67" s="269">
        <f t="shared" si="2"/>
        <v>31</v>
      </c>
      <c r="G67" s="44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311">
        <f t="shared" si="3"/>
        <v>0</v>
      </c>
      <c r="T67" s="74"/>
      <c r="U67" s="313"/>
      <c r="V67" s="71"/>
      <c r="W67" s="72"/>
      <c r="X67" s="72"/>
      <c r="Y67" s="72"/>
      <c r="Z67" s="72"/>
      <c r="AA67" s="72"/>
      <c r="AB67" s="78"/>
      <c r="AC67" s="320">
        <f t="shared" si="4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5"/>
        <v>0</v>
      </c>
      <c r="AT67" s="320">
        <f t="shared" si="6"/>
        <v>0</v>
      </c>
      <c r="AU67" s="320">
        <f t="shared" si="7"/>
        <v>0</v>
      </c>
      <c r="AV67" s="86"/>
      <c r="AW67" s="334"/>
      <c r="AX67" s="334"/>
      <c r="AY67" s="334"/>
      <c r="AZ67" s="334"/>
      <c r="BA67" s="320">
        <f t="shared" si="8"/>
        <v>0</v>
      </c>
      <c r="BB67" s="93"/>
      <c r="BC67" s="94"/>
      <c r="BD67" s="310" t="str">
        <f t="shared" si="9"/>
        <v>正确</v>
      </c>
    </row>
    <row r="68" s="1" customFormat="1" ht="33" customHeight="1" spans="1:56">
      <c r="A68" s="289">
        <f t="shared" si="1"/>
        <v>64</v>
      </c>
      <c r="B68" s="286"/>
      <c r="C68" s="49"/>
      <c r="D68" s="50"/>
      <c r="E68" s="286"/>
      <c r="F68" s="269">
        <f t="shared" si="2"/>
        <v>31</v>
      </c>
      <c r="G68" s="44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311">
        <f t="shared" si="3"/>
        <v>0</v>
      </c>
      <c r="T68" s="74"/>
      <c r="U68" s="313"/>
      <c r="V68" s="71"/>
      <c r="W68" s="72"/>
      <c r="X68" s="72"/>
      <c r="Y68" s="72"/>
      <c r="Z68" s="72"/>
      <c r="AA68" s="72"/>
      <c r="AB68" s="78"/>
      <c r="AC68" s="320">
        <f t="shared" si="4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331">
        <f t="shared" si="5"/>
        <v>0</v>
      </c>
      <c r="AT68" s="320">
        <f t="shared" si="6"/>
        <v>0</v>
      </c>
      <c r="AU68" s="320">
        <f t="shared" si="7"/>
        <v>0</v>
      </c>
      <c r="AV68" s="86"/>
      <c r="AW68" s="334"/>
      <c r="AX68" s="334"/>
      <c r="AY68" s="334"/>
      <c r="AZ68" s="334"/>
      <c r="BA68" s="320">
        <f t="shared" si="8"/>
        <v>0</v>
      </c>
      <c r="BB68" s="93"/>
      <c r="BC68" s="94"/>
      <c r="BD68" s="310" t="str">
        <f t="shared" si="9"/>
        <v>正确</v>
      </c>
    </row>
    <row r="69" s="1" customFormat="1" ht="33" customHeight="1" spans="1:56">
      <c r="A69" s="289">
        <f t="shared" ref="A69:A132" si="10">ROW()-4</f>
        <v>65</v>
      </c>
      <c r="B69" s="286"/>
      <c r="C69" s="49"/>
      <c r="D69" s="50"/>
      <c r="E69" s="286"/>
      <c r="F69" s="269">
        <f t="shared" ref="F69:F132" si="11">IF($C$2-D69+1&lt;$E$2,$C$2-D69+1,$E$2)</f>
        <v>31</v>
      </c>
      <c r="G69" s="44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11">
        <f t="shared" ref="S69:S132" si="12">P69+Q69-R69</f>
        <v>0</v>
      </c>
      <c r="T69" s="74"/>
      <c r="U69" s="313"/>
      <c r="V69" s="71"/>
      <c r="W69" s="72"/>
      <c r="X69" s="72"/>
      <c r="Y69" s="72"/>
      <c r="Z69" s="72"/>
      <c r="AA69" s="72"/>
      <c r="AB69" s="78"/>
      <c r="AC69" s="320">
        <f t="shared" ref="AC69:AC132" si="13">IF(G69="是",30,0)</f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331">
        <f t="shared" ref="AS69:AS132" si="14">IFERROR(U69/$E$2*2*H69+I69*2,0)</f>
        <v>0</v>
      </c>
      <c r="AT69" s="320">
        <f t="shared" ref="AT69:AT132" si="15">IFERROR(U69/$E$2*(J69+K69*0.2+L69+M69*0.5),0)</f>
        <v>0</v>
      </c>
      <c r="AU69" s="320">
        <f t="shared" ref="AU69:AU132" si="16">ROUND(SUM(V69:AP69)-SUM(AQ69:AT69),2)</f>
        <v>0</v>
      </c>
      <c r="AV69" s="86"/>
      <c r="AW69" s="334"/>
      <c r="AX69" s="334"/>
      <c r="AY69" s="334"/>
      <c r="AZ69" s="334"/>
      <c r="BA69" s="320">
        <f t="shared" ref="BA69:BA132" si="17">ROUND(AU69-SUM(AV69:AZ69),2)</f>
        <v>0</v>
      </c>
      <c r="BB69" s="93"/>
      <c r="BC69" s="94"/>
      <c r="BD69" s="310" t="str">
        <f t="shared" ref="BD69:BD132" si="18">IF(U69-SUM(V69:AB69)=0,"正确","错误")</f>
        <v>正确</v>
      </c>
    </row>
    <row r="70" s="1" customFormat="1" ht="33" customHeight="1" spans="1:56">
      <c r="A70" s="289">
        <f t="shared" si="10"/>
        <v>66</v>
      </c>
      <c r="B70" s="286"/>
      <c r="C70" s="49"/>
      <c r="D70" s="50"/>
      <c r="E70" s="286"/>
      <c r="F70" s="269">
        <f t="shared" si="11"/>
        <v>31</v>
      </c>
      <c r="G70" s="44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11">
        <f t="shared" si="12"/>
        <v>0</v>
      </c>
      <c r="T70" s="74"/>
      <c r="U70" s="313"/>
      <c r="V70" s="71"/>
      <c r="W70" s="72"/>
      <c r="X70" s="72"/>
      <c r="Y70" s="72"/>
      <c r="Z70" s="72"/>
      <c r="AA70" s="72"/>
      <c r="AB70" s="78"/>
      <c r="AC70" s="320">
        <f t="shared" si="13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331">
        <f t="shared" si="14"/>
        <v>0</v>
      </c>
      <c r="AT70" s="320">
        <f t="shared" si="15"/>
        <v>0</v>
      </c>
      <c r="AU70" s="320">
        <f t="shared" si="16"/>
        <v>0</v>
      </c>
      <c r="AV70" s="86"/>
      <c r="AW70" s="334"/>
      <c r="AX70" s="334"/>
      <c r="AY70" s="334"/>
      <c r="AZ70" s="334"/>
      <c r="BA70" s="320">
        <f t="shared" si="17"/>
        <v>0</v>
      </c>
      <c r="BB70" s="93"/>
      <c r="BC70" s="94"/>
      <c r="BD70" s="310" t="str">
        <f t="shared" si="18"/>
        <v>正确</v>
      </c>
    </row>
    <row r="71" s="1" customFormat="1" ht="33" customHeight="1" spans="1:56">
      <c r="A71" s="289">
        <f t="shared" si="10"/>
        <v>67</v>
      </c>
      <c r="B71" s="286"/>
      <c r="C71" s="49"/>
      <c r="D71" s="50"/>
      <c r="E71" s="286"/>
      <c r="F71" s="269">
        <f t="shared" si="11"/>
        <v>31</v>
      </c>
      <c r="G71" s="44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11">
        <f t="shared" si="12"/>
        <v>0</v>
      </c>
      <c r="T71" s="74"/>
      <c r="U71" s="313"/>
      <c r="V71" s="71"/>
      <c r="W71" s="72"/>
      <c r="X71" s="72"/>
      <c r="Y71" s="72"/>
      <c r="Z71" s="72"/>
      <c r="AA71" s="72"/>
      <c r="AB71" s="78"/>
      <c r="AC71" s="320">
        <f t="shared" si="13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331">
        <f t="shared" si="14"/>
        <v>0</v>
      </c>
      <c r="AT71" s="320">
        <f t="shared" si="15"/>
        <v>0</v>
      </c>
      <c r="AU71" s="320">
        <f t="shared" si="16"/>
        <v>0</v>
      </c>
      <c r="AV71" s="86"/>
      <c r="AW71" s="334"/>
      <c r="AX71" s="334"/>
      <c r="AY71" s="334"/>
      <c r="AZ71" s="334"/>
      <c r="BA71" s="320">
        <f t="shared" si="17"/>
        <v>0</v>
      </c>
      <c r="BB71" s="93"/>
      <c r="BC71" s="94"/>
      <c r="BD71" s="310" t="str">
        <f t="shared" si="18"/>
        <v>正确</v>
      </c>
    </row>
    <row r="72" s="1" customFormat="1" ht="33" customHeight="1" spans="1:56">
      <c r="A72" s="289">
        <f t="shared" si="10"/>
        <v>68</v>
      </c>
      <c r="B72" s="286"/>
      <c r="C72" s="49"/>
      <c r="D72" s="50"/>
      <c r="E72" s="286"/>
      <c r="F72" s="269">
        <f t="shared" si="11"/>
        <v>31</v>
      </c>
      <c r="G72" s="44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11">
        <f t="shared" si="12"/>
        <v>0</v>
      </c>
      <c r="T72" s="74"/>
      <c r="U72" s="313"/>
      <c r="V72" s="71"/>
      <c r="W72" s="72"/>
      <c r="X72" s="72"/>
      <c r="Y72" s="72"/>
      <c r="Z72" s="72"/>
      <c r="AA72" s="72"/>
      <c r="AB72" s="78"/>
      <c r="AC72" s="320">
        <f t="shared" si="13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 t="shared" si="14"/>
        <v>0</v>
      </c>
      <c r="AT72" s="320">
        <f t="shared" si="15"/>
        <v>0</v>
      </c>
      <c r="AU72" s="320">
        <f t="shared" si="16"/>
        <v>0</v>
      </c>
      <c r="AV72" s="86"/>
      <c r="AW72" s="334"/>
      <c r="AX72" s="334"/>
      <c r="AY72" s="334"/>
      <c r="AZ72" s="334"/>
      <c r="BA72" s="320">
        <f t="shared" si="17"/>
        <v>0</v>
      </c>
      <c r="BB72" s="93"/>
      <c r="BC72" s="94"/>
      <c r="BD72" s="310" t="str">
        <f t="shared" si="18"/>
        <v>正确</v>
      </c>
    </row>
    <row r="73" s="1" customFormat="1" ht="33" customHeight="1" spans="1:56">
      <c r="A73" s="289">
        <f t="shared" si="10"/>
        <v>69</v>
      </c>
      <c r="B73" s="286"/>
      <c r="C73" s="49"/>
      <c r="D73" s="50"/>
      <c r="E73" s="286"/>
      <c r="F73" s="269">
        <f t="shared" si="11"/>
        <v>31</v>
      </c>
      <c r="G73" s="44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11">
        <f t="shared" si="12"/>
        <v>0</v>
      </c>
      <c r="T73" s="74"/>
      <c r="U73" s="313"/>
      <c r="V73" s="71"/>
      <c r="W73" s="72"/>
      <c r="X73" s="72"/>
      <c r="Y73" s="72"/>
      <c r="Z73" s="72"/>
      <c r="AA73" s="72"/>
      <c r="AB73" s="78"/>
      <c r="AC73" s="320">
        <f t="shared" si="13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331">
        <f t="shared" si="14"/>
        <v>0</v>
      </c>
      <c r="AT73" s="320">
        <f t="shared" si="15"/>
        <v>0</v>
      </c>
      <c r="AU73" s="320">
        <f t="shared" si="16"/>
        <v>0</v>
      </c>
      <c r="AV73" s="86"/>
      <c r="AW73" s="334"/>
      <c r="AX73" s="334"/>
      <c r="AY73" s="334"/>
      <c r="AZ73" s="334"/>
      <c r="BA73" s="320">
        <f t="shared" si="17"/>
        <v>0</v>
      </c>
      <c r="BB73" s="93"/>
      <c r="BC73" s="94"/>
      <c r="BD73" s="310" t="str">
        <f t="shared" si="18"/>
        <v>正确</v>
      </c>
    </row>
    <row r="74" s="1" customFormat="1" ht="33" customHeight="1" spans="1:56">
      <c r="A74" s="289">
        <f t="shared" si="10"/>
        <v>70</v>
      </c>
      <c r="B74" s="286"/>
      <c r="C74" s="49"/>
      <c r="D74" s="50"/>
      <c r="E74" s="286"/>
      <c r="F74" s="269">
        <f t="shared" si="11"/>
        <v>31</v>
      </c>
      <c r="G74" s="44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311">
        <f t="shared" si="12"/>
        <v>0</v>
      </c>
      <c r="T74" s="74"/>
      <c r="U74" s="313"/>
      <c r="V74" s="71"/>
      <c r="W74" s="72"/>
      <c r="X74" s="72"/>
      <c r="Y74" s="72"/>
      <c r="Z74" s="72"/>
      <c r="AA74" s="72"/>
      <c r="AB74" s="78"/>
      <c r="AC74" s="320">
        <f t="shared" si="13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331">
        <f t="shared" si="14"/>
        <v>0</v>
      </c>
      <c r="AT74" s="320">
        <f t="shared" si="15"/>
        <v>0</v>
      </c>
      <c r="AU74" s="320">
        <f t="shared" si="16"/>
        <v>0</v>
      </c>
      <c r="AV74" s="86"/>
      <c r="AW74" s="334"/>
      <c r="AX74" s="334"/>
      <c r="AY74" s="334"/>
      <c r="AZ74" s="334"/>
      <c r="BA74" s="320">
        <f t="shared" si="17"/>
        <v>0</v>
      </c>
      <c r="BB74" s="93"/>
      <c r="BC74" s="94"/>
      <c r="BD74" s="310" t="str">
        <f t="shared" si="18"/>
        <v>正确</v>
      </c>
    </row>
    <row r="75" s="1" customFormat="1" ht="33" customHeight="1" spans="1:56">
      <c r="A75" s="289">
        <f t="shared" si="10"/>
        <v>71</v>
      </c>
      <c r="B75" s="286"/>
      <c r="C75" s="49"/>
      <c r="D75" s="50"/>
      <c r="E75" s="286"/>
      <c r="F75" s="269">
        <f t="shared" si="11"/>
        <v>31</v>
      </c>
      <c r="G75" s="44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311">
        <f t="shared" si="12"/>
        <v>0</v>
      </c>
      <c r="T75" s="74"/>
      <c r="U75" s="313"/>
      <c r="V75" s="71"/>
      <c r="W75" s="72"/>
      <c r="X75" s="72"/>
      <c r="Y75" s="72"/>
      <c r="Z75" s="72"/>
      <c r="AA75" s="72"/>
      <c r="AB75" s="78"/>
      <c r="AC75" s="320">
        <f t="shared" si="13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 t="shared" si="14"/>
        <v>0</v>
      </c>
      <c r="AT75" s="320">
        <f t="shared" si="15"/>
        <v>0</v>
      </c>
      <c r="AU75" s="320">
        <f t="shared" si="16"/>
        <v>0</v>
      </c>
      <c r="AV75" s="86"/>
      <c r="AW75" s="334"/>
      <c r="AX75" s="334"/>
      <c r="AY75" s="334"/>
      <c r="AZ75" s="334"/>
      <c r="BA75" s="320">
        <f t="shared" si="17"/>
        <v>0</v>
      </c>
      <c r="BB75" s="93"/>
      <c r="BC75" s="94"/>
      <c r="BD75" s="310" t="str">
        <f t="shared" si="18"/>
        <v>正确</v>
      </c>
    </row>
    <row r="76" s="1" customFormat="1" ht="33" customHeight="1" spans="1:56">
      <c r="A76" s="289">
        <f t="shared" si="10"/>
        <v>72</v>
      </c>
      <c r="B76" s="286"/>
      <c r="C76" s="49"/>
      <c r="D76" s="50"/>
      <c r="E76" s="286"/>
      <c r="F76" s="269">
        <f t="shared" si="11"/>
        <v>31</v>
      </c>
      <c r="G76" s="44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11">
        <f t="shared" si="12"/>
        <v>0</v>
      </c>
      <c r="T76" s="74"/>
      <c r="U76" s="313"/>
      <c r="V76" s="71"/>
      <c r="W76" s="72"/>
      <c r="X76" s="72"/>
      <c r="Y76" s="72"/>
      <c r="Z76" s="72"/>
      <c r="AA76" s="72"/>
      <c r="AB76" s="78"/>
      <c r="AC76" s="320">
        <f t="shared" si="13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f t="shared" si="14"/>
        <v>0</v>
      </c>
      <c r="AT76" s="320">
        <f t="shared" si="15"/>
        <v>0</v>
      </c>
      <c r="AU76" s="320">
        <f t="shared" si="16"/>
        <v>0</v>
      </c>
      <c r="AV76" s="86"/>
      <c r="AW76" s="334"/>
      <c r="AX76" s="334"/>
      <c r="AY76" s="334"/>
      <c r="AZ76" s="334"/>
      <c r="BA76" s="320">
        <f t="shared" si="17"/>
        <v>0</v>
      </c>
      <c r="BB76" s="93"/>
      <c r="BC76" s="94"/>
      <c r="BD76" s="310" t="str">
        <f t="shared" si="18"/>
        <v>正确</v>
      </c>
    </row>
    <row r="77" s="1" customFormat="1" ht="33" customHeight="1" spans="1:56">
      <c r="A77" s="289">
        <f t="shared" si="10"/>
        <v>73</v>
      </c>
      <c r="B77" s="286"/>
      <c r="C77" s="49"/>
      <c r="D77" s="50"/>
      <c r="E77" s="286"/>
      <c r="F77" s="269">
        <f t="shared" si="11"/>
        <v>31</v>
      </c>
      <c r="G77" s="44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11">
        <f t="shared" si="12"/>
        <v>0</v>
      </c>
      <c r="T77" s="74"/>
      <c r="U77" s="313"/>
      <c r="V77" s="71"/>
      <c r="W77" s="72"/>
      <c r="X77" s="72"/>
      <c r="Y77" s="72"/>
      <c r="Z77" s="72"/>
      <c r="AA77" s="72"/>
      <c r="AB77" s="78"/>
      <c r="AC77" s="320">
        <f t="shared" si="13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si="14"/>
        <v>0</v>
      </c>
      <c r="AT77" s="320">
        <f t="shared" si="15"/>
        <v>0</v>
      </c>
      <c r="AU77" s="320">
        <f t="shared" si="16"/>
        <v>0</v>
      </c>
      <c r="AV77" s="86"/>
      <c r="AW77" s="334"/>
      <c r="AX77" s="334"/>
      <c r="AY77" s="334"/>
      <c r="AZ77" s="334"/>
      <c r="BA77" s="320">
        <f t="shared" si="17"/>
        <v>0</v>
      </c>
      <c r="BB77" s="93"/>
      <c r="BC77" s="94"/>
      <c r="BD77" s="310" t="str">
        <f t="shared" si="18"/>
        <v>正确</v>
      </c>
    </row>
    <row r="78" s="1" customFormat="1" ht="33" customHeight="1" spans="1:56">
      <c r="A78" s="289">
        <f t="shared" si="10"/>
        <v>74</v>
      </c>
      <c r="B78" s="286"/>
      <c r="C78" s="49"/>
      <c r="D78" s="50"/>
      <c r="E78" s="286"/>
      <c r="F78" s="269">
        <f t="shared" si="11"/>
        <v>31</v>
      </c>
      <c r="G78" s="44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11">
        <f t="shared" si="12"/>
        <v>0</v>
      </c>
      <c r="T78" s="74"/>
      <c r="U78" s="313"/>
      <c r="V78" s="71"/>
      <c r="W78" s="72"/>
      <c r="X78" s="72"/>
      <c r="Y78" s="72"/>
      <c r="Z78" s="72"/>
      <c r="AA78" s="72"/>
      <c r="AB78" s="78"/>
      <c r="AC78" s="320">
        <f t="shared" si="13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14"/>
        <v>0</v>
      </c>
      <c r="AT78" s="320">
        <f t="shared" si="15"/>
        <v>0</v>
      </c>
      <c r="AU78" s="320">
        <f t="shared" si="16"/>
        <v>0</v>
      </c>
      <c r="AV78" s="86"/>
      <c r="AW78" s="334"/>
      <c r="AX78" s="334"/>
      <c r="AY78" s="334"/>
      <c r="AZ78" s="334"/>
      <c r="BA78" s="320">
        <f t="shared" si="17"/>
        <v>0</v>
      </c>
      <c r="BB78" s="93"/>
      <c r="BC78" s="94"/>
      <c r="BD78" s="310" t="str">
        <f t="shared" si="18"/>
        <v>正确</v>
      </c>
    </row>
    <row r="79" s="1" customFormat="1" ht="33" customHeight="1" spans="1:56">
      <c r="A79" s="289">
        <f t="shared" si="10"/>
        <v>75</v>
      </c>
      <c r="B79" s="286"/>
      <c r="C79" s="49"/>
      <c r="D79" s="50"/>
      <c r="E79" s="286"/>
      <c r="F79" s="269">
        <f t="shared" si="11"/>
        <v>31</v>
      </c>
      <c r="G79" s="44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11">
        <f t="shared" si="12"/>
        <v>0</v>
      </c>
      <c r="T79" s="74"/>
      <c r="U79" s="313"/>
      <c r="V79" s="71"/>
      <c r="W79" s="72"/>
      <c r="X79" s="72"/>
      <c r="Y79" s="72"/>
      <c r="Z79" s="72"/>
      <c r="AA79" s="72"/>
      <c r="AB79" s="78"/>
      <c r="AC79" s="320">
        <f t="shared" si="13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14"/>
        <v>0</v>
      </c>
      <c r="AT79" s="320">
        <f t="shared" si="15"/>
        <v>0</v>
      </c>
      <c r="AU79" s="320">
        <f t="shared" si="16"/>
        <v>0</v>
      </c>
      <c r="AV79" s="86"/>
      <c r="AW79" s="334"/>
      <c r="AX79" s="334"/>
      <c r="AY79" s="334"/>
      <c r="AZ79" s="334"/>
      <c r="BA79" s="320">
        <f t="shared" si="17"/>
        <v>0</v>
      </c>
      <c r="BB79" s="93"/>
      <c r="BC79" s="94"/>
      <c r="BD79" s="310" t="str">
        <f t="shared" si="18"/>
        <v>正确</v>
      </c>
    </row>
    <row r="80" s="1" customFormat="1" ht="33" customHeight="1" spans="1:56">
      <c r="A80" s="289">
        <f t="shared" si="10"/>
        <v>76</v>
      </c>
      <c r="B80" s="286"/>
      <c r="C80" s="49"/>
      <c r="D80" s="50"/>
      <c r="E80" s="286"/>
      <c r="F80" s="269">
        <f t="shared" si="11"/>
        <v>31</v>
      </c>
      <c r="G80" s="44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11">
        <f t="shared" si="12"/>
        <v>0</v>
      </c>
      <c r="T80" s="74"/>
      <c r="U80" s="313"/>
      <c r="V80" s="71"/>
      <c r="W80" s="72"/>
      <c r="X80" s="72"/>
      <c r="Y80" s="72"/>
      <c r="Z80" s="72"/>
      <c r="AA80" s="72"/>
      <c r="AB80" s="78"/>
      <c r="AC80" s="320">
        <f t="shared" si="13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14"/>
        <v>0</v>
      </c>
      <c r="AT80" s="320">
        <f t="shared" si="15"/>
        <v>0</v>
      </c>
      <c r="AU80" s="320">
        <f t="shared" si="16"/>
        <v>0</v>
      </c>
      <c r="AV80" s="86"/>
      <c r="AW80" s="334"/>
      <c r="AX80" s="334"/>
      <c r="AY80" s="334"/>
      <c r="AZ80" s="334"/>
      <c r="BA80" s="320">
        <f t="shared" si="17"/>
        <v>0</v>
      </c>
      <c r="BB80" s="93"/>
      <c r="BC80" s="94"/>
      <c r="BD80" s="310" t="str">
        <f t="shared" si="18"/>
        <v>正确</v>
      </c>
    </row>
    <row r="81" s="1" customFormat="1" ht="33" customHeight="1" spans="1:56">
      <c r="A81" s="289">
        <f t="shared" si="10"/>
        <v>77</v>
      </c>
      <c r="B81" s="286"/>
      <c r="C81" s="49"/>
      <c r="D81" s="50"/>
      <c r="E81" s="286"/>
      <c r="F81" s="269">
        <f t="shared" si="11"/>
        <v>31</v>
      </c>
      <c r="G81" s="44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11">
        <f t="shared" si="12"/>
        <v>0</v>
      </c>
      <c r="T81" s="74"/>
      <c r="U81" s="313"/>
      <c r="V81" s="71"/>
      <c r="W81" s="72"/>
      <c r="X81" s="72"/>
      <c r="Y81" s="72"/>
      <c r="Z81" s="72"/>
      <c r="AA81" s="72"/>
      <c r="AB81" s="78"/>
      <c r="AC81" s="320">
        <f t="shared" si="13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14"/>
        <v>0</v>
      </c>
      <c r="AT81" s="320">
        <f t="shared" si="15"/>
        <v>0</v>
      </c>
      <c r="AU81" s="320">
        <f t="shared" si="16"/>
        <v>0</v>
      </c>
      <c r="AV81" s="86"/>
      <c r="AW81" s="334"/>
      <c r="AX81" s="334"/>
      <c r="AY81" s="334"/>
      <c r="AZ81" s="334"/>
      <c r="BA81" s="320">
        <f t="shared" si="17"/>
        <v>0</v>
      </c>
      <c r="BB81" s="93"/>
      <c r="BC81" s="94"/>
      <c r="BD81" s="310" t="str">
        <f t="shared" si="18"/>
        <v>正确</v>
      </c>
    </row>
    <row r="82" s="1" customFormat="1" ht="33" customHeight="1" spans="1:56">
      <c r="A82" s="289">
        <f t="shared" si="10"/>
        <v>78</v>
      </c>
      <c r="B82" s="286"/>
      <c r="C82" s="49"/>
      <c r="D82" s="50"/>
      <c r="E82" s="286"/>
      <c r="F82" s="269">
        <f t="shared" si="11"/>
        <v>31</v>
      </c>
      <c r="G82" s="44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11">
        <f t="shared" si="12"/>
        <v>0</v>
      </c>
      <c r="T82" s="74"/>
      <c r="U82" s="313"/>
      <c r="V82" s="71"/>
      <c r="W82" s="72"/>
      <c r="X82" s="72"/>
      <c r="Y82" s="72"/>
      <c r="Z82" s="72"/>
      <c r="AA82" s="72"/>
      <c r="AB82" s="78"/>
      <c r="AC82" s="320">
        <f t="shared" si="13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14"/>
        <v>0</v>
      </c>
      <c r="AT82" s="320">
        <f t="shared" si="15"/>
        <v>0</v>
      </c>
      <c r="AU82" s="320">
        <f t="shared" si="16"/>
        <v>0</v>
      </c>
      <c r="AV82" s="86"/>
      <c r="AW82" s="334"/>
      <c r="AX82" s="334"/>
      <c r="AY82" s="334"/>
      <c r="AZ82" s="334"/>
      <c r="BA82" s="320">
        <f t="shared" si="17"/>
        <v>0</v>
      </c>
      <c r="BB82" s="93"/>
      <c r="BC82" s="94"/>
      <c r="BD82" s="310" t="str">
        <f t="shared" si="18"/>
        <v>正确</v>
      </c>
    </row>
    <row r="83" s="1" customFormat="1" ht="33" customHeight="1" spans="1:56">
      <c r="A83" s="289">
        <f t="shared" si="10"/>
        <v>79</v>
      </c>
      <c r="B83" s="286"/>
      <c r="C83" s="49"/>
      <c r="D83" s="50"/>
      <c r="E83" s="286"/>
      <c r="F83" s="269">
        <f t="shared" si="11"/>
        <v>31</v>
      </c>
      <c r="G83" s="44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11">
        <f t="shared" si="12"/>
        <v>0</v>
      </c>
      <c r="T83" s="74"/>
      <c r="U83" s="313"/>
      <c r="V83" s="71"/>
      <c r="W83" s="72"/>
      <c r="X83" s="72"/>
      <c r="Y83" s="72"/>
      <c r="Z83" s="72"/>
      <c r="AA83" s="72"/>
      <c r="AB83" s="78"/>
      <c r="AC83" s="320">
        <f t="shared" si="13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14"/>
        <v>0</v>
      </c>
      <c r="AT83" s="320">
        <f t="shared" si="15"/>
        <v>0</v>
      </c>
      <c r="AU83" s="320">
        <f t="shared" si="16"/>
        <v>0</v>
      </c>
      <c r="AV83" s="86"/>
      <c r="AW83" s="334"/>
      <c r="AX83" s="334"/>
      <c r="AY83" s="334"/>
      <c r="AZ83" s="334"/>
      <c r="BA83" s="320">
        <f t="shared" si="17"/>
        <v>0</v>
      </c>
      <c r="BB83" s="93"/>
      <c r="BC83" s="94"/>
      <c r="BD83" s="310" t="str">
        <f t="shared" si="18"/>
        <v>正确</v>
      </c>
    </row>
    <row r="84" s="1" customFormat="1" ht="33" customHeight="1" spans="1:56">
      <c r="A84" s="289">
        <f t="shared" si="10"/>
        <v>80</v>
      </c>
      <c r="B84" s="286"/>
      <c r="C84" s="49"/>
      <c r="D84" s="50"/>
      <c r="E84" s="286"/>
      <c r="F84" s="269">
        <f t="shared" si="11"/>
        <v>31</v>
      </c>
      <c r="G84" s="44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11">
        <f t="shared" si="12"/>
        <v>0</v>
      </c>
      <c r="T84" s="74"/>
      <c r="U84" s="313"/>
      <c r="V84" s="71"/>
      <c r="W84" s="72"/>
      <c r="X84" s="72"/>
      <c r="Y84" s="72"/>
      <c r="Z84" s="72"/>
      <c r="AA84" s="72"/>
      <c r="AB84" s="78"/>
      <c r="AC84" s="320">
        <f t="shared" si="13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14"/>
        <v>0</v>
      </c>
      <c r="AT84" s="320">
        <f t="shared" si="15"/>
        <v>0</v>
      </c>
      <c r="AU84" s="320">
        <f t="shared" si="16"/>
        <v>0</v>
      </c>
      <c r="AV84" s="86"/>
      <c r="AW84" s="334"/>
      <c r="AX84" s="334"/>
      <c r="AY84" s="334"/>
      <c r="AZ84" s="334"/>
      <c r="BA84" s="320">
        <f t="shared" si="17"/>
        <v>0</v>
      </c>
      <c r="BB84" s="93"/>
      <c r="BC84" s="94"/>
      <c r="BD84" s="310" t="str">
        <f t="shared" si="18"/>
        <v>正确</v>
      </c>
    </row>
    <row r="85" s="1" customFormat="1" ht="33" customHeight="1" spans="1:56">
      <c r="A85" s="289">
        <f t="shared" si="10"/>
        <v>81</v>
      </c>
      <c r="B85" s="286"/>
      <c r="C85" s="49"/>
      <c r="D85" s="50"/>
      <c r="E85" s="286"/>
      <c r="F85" s="269">
        <f t="shared" si="11"/>
        <v>31</v>
      </c>
      <c r="G85" s="44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11">
        <f t="shared" si="12"/>
        <v>0</v>
      </c>
      <c r="T85" s="74"/>
      <c r="U85" s="313"/>
      <c r="V85" s="71"/>
      <c r="W85" s="72"/>
      <c r="X85" s="72"/>
      <c r="Y85" s="72"/>
      <c r="Z85" s="72"/>
      <c r="AA85" s="72"/>
      <c r="AB85" s="78"/>
      <c r="AC85" s="320">
        <f t="shared" si="13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14"/>
        <v>0</v>
      </c>
      <c r="AT85" s="320">
        <f t="shared" si="15"/>
        <v>0</v>
      </c>
      <c r="AU85" s="320">
        <f t="shared" si="16"/>
        <v>0</v>
      </c>
      <c r="AV85" s="86"/>
      <c r="AW85" s="334"/>
      <c r="AX85" s="334"/>
      <c r="AY85" s="334"/>
      <c r="AZ85" s="334"/>
      <c r="BA85" s="320">
        <f t="shared" si="17"/>
        <v>0</v>
      </c>
      <c r="BB85" s="93"/>
      <c r="BC85" s="94"/>
      <c r="BD85" s="310" t="str">
        <f t="shared" si="18"/>
        <v>正确</v>
      </c>
    </row>
    <row r="86" s="1" customFormat="1" ht="33" customHeight="1" spans="1:56">
      <c r="A86" s="289">
        <f t="shared" si="10"/>
        <v>82</v>
      </c>
      <c r="B86" s="286"/>
      <c r="C86" s="49"/>
      <c r="D86" s="50"/>
      <c r="E86" s="286"/>
      <c r="F86" s="269">
        <f t="shared" si="11"/>
        <v>31</v>
      </c>
      <c r="G86" s="44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311">
        <f t="shared" si="12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13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14"/>
        <v>0</v>
      </c>
      <c r="AT86" s="320">
        <f t="shared" si="15"/>
        <v>0</v>
      </c>
      <c r="AU86" s="320">
        <f t="shared" si="16"/>
        <v>0</v>
      </c>
      <c r="AV86" s="86"/>
      <c r="AW86" s="334"/>
      <c r="AX86" s="334"/>
      <c r="AY86" s="334"/>
      <c r="AZ86" s="334"/>
      <c r="BA86" s="320">
        <f t="shared" si="17"/>
        <v>0</v>
      </c>
      <c r="BB86" s="93"/>
      <c r="BC86" s="94"/>
      <c r="BD86" s="310" t="str">
        <f t="shared" si="18"/>
        <v>正确</v>
      </c>
    </row>
    <row r="87" s="1" customFormat="1" ht="33" customHeight="1" spans="1:56">
      <c r="A87" s="289">
        <f t="shared" si="10"/>
        <v>83</v>
      </c>
      <c r="B87" s="286"/>
      <c r="C87" s="49"/>
      <c r="D87" s="50"/>
      <c r="E87" s="286"/>
      <c r="F87" s="269">
        <f t="shared" si="11"/>
        <v>31</v>
      </c>
      <c r="G87" s="44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311">
        <f t="shared" si="12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13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14"/>
        <v>0</v>
      </c>
      <c r="AT87" s="320">
        <f t="shared" si="15"/>
        <v>0</v>
      </c>
      <c r="AU87" s="320">
        <f t="shared" si="16"/>
        <v>0</v>
      </c>
      <c r="AV87" s="86"/>
      <c r="AW87" s="334"/>
      <c r="AX87" s="334"/>
      <c r="AY87" s="334"/>
      <c r="AZ87" s="334"/>
      <c r="BA87" s="320">
        <f t="shared" si="17"/>
        <v>0</v>
      </c>
      <c r="BB87" s="93"/>
      <c r="BC87" s="94"/>
      <c r="BD87" s="310" t="str">
        <f t="shared" si="18"/>
        <v>正确</v>
      </c>
    </row>
    <row r="88" s="1" customFormat="1" ht="33" customHeight="1" spans="1:56">
      <c r="A88" s="289">
        <f t="shared" si="10"/>
        <v>84</v>
      </c>
      <c r="B88" s="286"/>
      <c r="C88" s="49"/>
      <c r="D88" s="50"/>
      <c r="E88" s="286"/>
      <c r="F88" s="269">
        <f t="shared" si="11"/>
        <v>31</v>
      </c>
      <c r="G88" s="44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311">
        <f t="shared" si="12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13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14"/>
        <v>0</v>
      </c>
      <c r="AT88" s="320">
        <f t="shared" si="15"/>
        <v>0</v>
      </c>
      <c r="AU88" s="320">
        <f t="shared" si="16"/>
        <v>0</v>
      </c>
      <c r="AV88" s="86"/>
      <c r="AW88" s="334"/>
      <c r="AX88" s="334"/>
      <c r="AY88" s="334"/>
      <c r="AZ88" s="334"/>
      <c r="BA88" s="320">
        <f t="shared" si="17"/>
        <v>0</v>
      </c>
      <c r="BB88" s="93"/>
      <c r="BC88" s="94"/>
      <c r="BD88" s="310" t="str">
        <f t="shared" si="18"/>
        <v>正确</v>
      </c>
    </row>
    <row r="89" s="1" customFormat="1" ht="33" customHeight="1" spans="1:56">
      <c r="A89" s="289">
        <f t="shared" si="10"/>
        <v>85</v>
      </c>
      <c r="B89" s="286"/>
      <c r="C89" s="49"/>
      <c r="D89" s="50"/>
      <c r="E89" s="286"/>
      <c r="F89" s="269">
        <f t="shared" si="11"/>
        <v>31</v>
      </c>
      <c r="G89" s="44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311">
        <f t="shared" si="12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13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14"/>
        <v>0</v>
      </c>
      <c r="AT89" s="320">
        <f t="shared" si="15"/>
        <v>0</v>
      </c>
      <c r="AU89" s="320">
        <f t="shared" si="16"/>
        <v>0</v>
      </c>
      <c r="AV89" s="86"/>
      <c r="AW89" s="334"/>
      <c r="AX89" s="334"/>
      <c r="AY89" s="334"/>
      <c r="AZ89" s="334"/>
      <c r="BA89" s="320">
        <f t="shared" si="17"/>
        <v>0</v>
      </c>
      <c r="BB89" s="93"/>
      <c r="BC89" s="94"/>
      <c r="BD89" s="310" t="str">
        <f t="shared" si="18"/>
        <v>正确</v>
      </c>
    </row>
    <row r="90" s="1" customFormat="1" ht="33" customHeight="1" spans="1:56">
      <c r="A90" s="289">
        <f t="shared" si="10"/>
        <v>86</v>
      </c>
      <c r="B90" s="286"/>
      <c r="C90" s="49"/>
      <c r="D90" s="50"/>
      <c r="E90" s="286"/>
      <c r="F90" s="269">
        <f t="shared" si="11"/>
        <v>31</v>
      </c>
      <c r="G90" s="44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311">
        <f t="shared" si="12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13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14"/>
        <v>0</v>
      </c>
      <c r="AT90" s="320">
        <f t="shared" si="15"/>
        <v>0</v>
      </c>
      <c r="AU90" s="320">
        <f t="shared" si="16"/>
        <v>0</v>
      </c>
      <c r="AV90" s="86"/>
      <c r="AW90" s="334"/>
      <c r="AX90" s="334"/>
      <c r="AY90" s="334"/>
      <c r="AZ90" s="334"/>
      <c r="BA90" s="320">
        <f t="shared" si="17"/>
        <v>0</v>
      </c>
      <c r="BB90" s="93"/>
      <c r="BC90" s="94"/>
      <c r="BD90" s="310" t="str">
        <f t="shared" si="18"/>
        <v>正确</v>
      </c>
    </row>
    <row r="91" s="1" customFormat="1" ht="33" customHeight="1" spans="1:56">
      <c r="A91" s="289">
        <f t="shared" si="10"/>
        <v>87</v>
      </c>
      <c r="B91" s="286"/>
      <c r="C91" s="49"/>
      <c r="D91" s="50"/>
      <c r="E91" s="286"/>
      <c r="F91" s="269">
        <f t="shared" si="11"/>
        <v>31</v>
      </c>
      <c r="G91" s="44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311">
        <f t="shared" si="12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13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14"/>
        <v>0</v>
      </c>
      <c r="AT91" s="320">
        <f t="shared" si="15"/>
        <v>0</v>
      </c>
      <c r="AU91" s="320">
        <f t="shared" si="16"/>
        <v>0</v>
      </c>
      <c r="AV91" s="86"/>
      <c r="AW91" s="334"/>
      <c r="AX91" s="334"/>
      <c r="AY91" s="334"/>
      <c r="AZ91" s="334"/>
      <c r="BA91" s="320">
        <f t="shared" si="17"/>
        <v>0</v>
      </c>
      <c r="BB91" s="93"/>
      <c r="BC91" s="94"/>
      <c r="BD91" s="310" t="str">
        <f t="shared" si="18"/>
        <v>正确</v>
      </c>
    </row>
    <row r="92" s="1" customFormat="1" ht="33" customHeight="1" spans="1:56">
      <c r="A92" s="289">
        <f t="shared" si="10"/>
        <v>88</v>
      </c>
      <c r="B92" s="286"/>
      <c r="C92" s="49"/>
      <c r="D92" s="50"/>
      <c r="E92" s="286"/>
      <c r="F92" s="269">
        <f t="shared" si="11"/>
        <v>31</v>
      </c>
      <c r="G92" s="44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311">
        <f t="shared" si="12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13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14"/>
        <v>0</v>
      </c>
      <c r="AT92" s="320">
        <f t="shared" si="15"/>
        <v>0</v>
      </c>
      <c r="AU92" s="320">
        <f t="shared" si="16"/>
        <v>0</v>
      </c>
      <c r="AV92" s="86"/>
      <c r="AW92" s="334"/>
      <c r="AX92" s="334"/>
      <c r="AY92" s="334"/>
      <c r="AZ92" s="334"/>
      <c r="BA92" s="320">
        <f t="shared" si="17"/>
        <v>0</v>
      </c>
      <c r="BB92" s="93"/>
      <c r="BC92" s="94"/>
      <c r="BD92" s="310" t="str">
        <f t="shared" si="18"/>
        <v>正确</v>
      </c>
    </row>
    <row r="93" s="1" customFormat="1" ht="33" customHeight="1" spans="1:56">
      <c r="A93" s="289">
        <f t="shared" si="10"/>
        <v>89</v>
      </c>
      <c r="B93" s="286"/>
      <c r="C93" s="49"/>
      <c r="D93" s="50"/>
      <c r="E93" s="286"/>
      <c r="F93" s="269">
        <f t="shared" si="11"/>
        <v>31</v>
      </c>
      <c r="G93" s="44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311">
        <f t="shared" si="12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13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14"/>
        <v>0</v>
      </c>
      <c r="AT93" s="320">
        <f t="shared" si="15"/>
        <v>0</v>
      </c>
      <c r="AU93" s="320">
        <f t="shared" si="16"/>
        <v>0</v>
      </c>
      <c r="AV93" s="86"/>
      <c r="AW93" s="334"/>
      <c r="AX93" s="334"/>
      <c r="AY93" s="334"/>
      <c r="AZ93" s="334"/>
      <c r="BA93" s="320">
        <f t="shared" si="17"/>
        <v>0</v>
      </c>
      <c r="BB93" s="93"/>
      <c r="BC93" s="94"/>
      <c r="BD93" s="310" t="str">
        <f t="shared" si="18"/>
        <v>正确</v>
      </c>
    </row>
    <row r="94" s="1" customFormat="1" ht="33" customHeight="1" spans="1:56">
      <c r="A94" s="289">
        <f t="shared" si="10"/>
        <v>90</v>
      </c>
      <c r="B94" s="286"/>
      <c r="C94" s="49"/>
      <c r="D94" s="50"/>
      <c r="E94" s="286"/>
      <c r="F94" s="269">
        <f t="shared" si="11"/>
        <v>31</v>
      </c>
      <c r="G94" s="44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311">
        <f t="shared" si="12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13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14"/>
        <v>0</v>
      </c>
      <c r="AT94" s="320">
        <f t="shared" si="15"/>
        <v>0</v>
      </c>
      <c r="AU94" s="320">
        <f t="shared" si="16"/>
        <v>0</v>
      </c>
      <c r="AV94" s="86"/>
      <c r="AW94" s="334"/>
      <c r="AX94" s="334"/>
      <c r="AY94" s="334"/>
      <c r="AZ94" s="334"/>
      <c r="BA94" s="320">
        <f t="shared" si="17"/>
        <v>0</v>
      </c>
      <c r="BB94" s="93"/>
      <c r="BC94" s="94"/>
      <c r="BD94" s="310" t="str">
        <f t="shared" si="18"/>
        <v>正确</v>
      </c>
    </row>
    <row r="95" s="1" customFormat="1" ht="33" customHeight="1" spans="1:56">
      <c r="A95" s="289">
        <f t="shared" si="10"/>
        <v>91</v>
      </c>
      <c r="B95" s="286"/>
      <c r="C95" s="49"/>
      <c r="D95" s="50"/>
      <c r="E95" s="286"/>
      <c r="F95" s="269">
        <f t="shared" si="11"/>
        <v>31</v>
      </c>
      <c r="G95" s="44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311">
        <f t="shared" si="12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13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14"/>
        <v>0</v>
      </c>
      <c r="AT95" s="320">
        <f t="shared" si="15"/>
        <v>0</v>
      </c>
      <c r="AU95" s="320">
        <f t="shared" si="16"/>
        <v>0</v>
      </c>
      <c r="AV95" s="86"/>
      <c r="AW95" s="334"/>
      <c r="AX95" s="334"/>
      <c r="AY95" s="334"/>
      <c r="AZ95" s="334"/>
      <c r="BA95" s="320">
        <f t="shared" si="17"/>
        <v>0</v>
      </c>
      <c r="BB95" s="93"/>
      <c r="BC95" s="94"/>
      <c r="BD95" s="310" t="str">
        <f t="shared" si="18"/>
        <v>正确</v>
      </c>
    </row>
    <row r="96" s="1" customFormat="1" ht="33" customHeight="1" spans="1:56">
      <c r="A96" s="289">
        <f t="shared" si="10"/>
        <v>92</v>
      </c>
      <c r="B96" s="286"/>
      <c r="C96" s="49"/>
      <c r="D96" s="50"/>
      <c r="E96" s="286"/>
      <c r="F96" s="269">
        <f t="shared" si="11"/>
        <v>31</v>
      </c>
      <c r="G96" s="44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311">
        <f t="shared" si="12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13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14"/>
        <v>0</v>
      </c>
      <c r="AT96" s="320">
        <f t="shared" si="15"/>
        <v>0</v>
      </c>
      <c r="AU96" s="320">
        <f t="shared" si="16"/>
        <v>0</v>
      </c>
      <c r="AV96" s="86"/>
      <c r="AW96" s="334"/>
      <c r="AX96" s="334"/>
      <c r="AY96" s="334"/>
      <c r="AZ96" s="334"/>
      <c r="BA96" s="320">
        <f t="shared" si="17"/>
        <v>0</v>
      </c>
      <c r="BB96" s="93"/>
      <c r="BC96" s="94"/>
      <c r="BD96" s="310" t="str">
        <f t="shared" si="18"/>
        <v>正确</v>
      </c>
    </row>
    <row r="97" s="1" customFormat="1" ht="33" customHeight="1" spans="1:56">
      <c r="A97" s="289">
        <f t="shared" si="10"/>
        <v>93</v>
      </c>
      <c r="B97" s="286"/>
      <c r="C97" s="49"/>
      <c r="D97" s="50"/>
      <c r="E97" s="286"/>
      <c r="F97" s="269">
        <f t="shared" si="11"/>
        <v>31</v>
      </c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311">
        <f t="shared" si="12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13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14"/>
        <v>0</v>
      </c>
      <c r="AT97" s="320">
        <f t="shared" si="15"/>
        <v>0</v>
      </c>
      <c r="AU97" s="320">
        <f t="shared" si="16"/>
        <v>0</v>
      </c>
      <c r="AV97" s="86"/>
      <c r="AW97" s="334"/>
      <c r="AX97" s="334"/>
      <c r="AY97" s="334"/>
      <c r="AZ97" s="334"/>
      <c r="BA97" s="320">
        <f t="shared" si="17"/>
        <v>0</v>
      </c>
      <c r="BB97" s="93"/>
      <c r="BC97" s="94"/>
      <c r="BD97" s="310" t="str">
        <f t="shared" si="18"/>
        <v>正确</v>
      </c>
    </row>
    <row r="98" s="1" customFormat="1" ht="33" customHeight="1" spans="1:56">
      <c r="A98" s="289">
        <f t="shared" si="10"/>
        <v>94</v>
      </c>
      <c r="B98" s="286"/>
      <c r="C98" s="49"/>
      <c r="D98" s="50"/>
      <c r="E98" s="286"/>
      <c r="F98" s="269">
        <f t="shared" si="11"/>
        <v>31</v>
      </c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311">
        <f t="shared" si="12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13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14"/>
        <v>0</v>
      </c>
      <c r="AT98" s="320">
        <f t="shared" si="15"/>
        <v>0</v>
      </c>
      <c r="AU98" s="320">
        <f t="shared" si="16"/>
        <v>0</v>
      </c>
      <c r="AV98" s="86"/>
      <c r="AW98" s="334"/>
      <c r="AX98" s="334"/>
      <c r="AY98" s="334"/>
      <c r="AZ98" s="334"/>
      <c r="BA98" s="320">
        <f t="shared" si="17"/>
        <v>0</v>
      </c>
      <c r="BB98" s="93"/>
      <c r="BC98" s="94"/>
      <c r="BD98" s="310" t="str">
        <f t="shared" si="18"/>
        <v>正确</v>
      </c>
    </row>
    <row r="99" s="1" customFormat="1" ht="33" customHeight="1" spans="1:56">
      <c r="A99" s="289">
        <f t="shared" si="10"/>
        <v>95</v>
      </c>
      <c r="B99" s="286"/>
      <c r="C99" s="49"/>
      <c r="D99" s="50"/>
      <c r="E99" s="286"/>
      <c r="F99" s="269">
        <f t="shared" si="11"/>
        <v>31</v>
      </c>
      <c r="G99" s="44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311">
        <f t="shared" si="12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13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14"/>
        <v>0</v>
      </c>
      <c r="AT99" s="320">
        <f t="shared" si="15"/>
        <v>0</v>
      </c>
      <c r="AU99" s="320">
        <f t="shared" si="16"/>
        <v>0</v>
      </c>
      <c r="AV99" s="86"/>
      <c r="AW99" s="334"/>
      <c r="AX99" s="334"/>
      <c r="AY99" s="334"/>
      <c r="AZ99" s="334"/>
      <c r="BA99" s="320">
        <f t="shared" si="17"/>
        <v>0</v>
      </c>
      <c r="BB99" s="93"/>
      <c r="BC99" s="94"/>
      <c r="BD99" s="310" t="str">
        <f t="shared" si="18"/>
        <v>正确</v>
      </c>
    </row>
    <row r="100" s="1" customFormat="1" ht="33" customHeight="1" spans="1:56">
      <c r="A100" s="289">
        <f t="shared" si="10"/>
        <v>96</v>
      </c>
      <c r="B100" s="286"/>
      <c r="C100" s="49"/>
      <c r="D100" s="50"/>
      <c r="E100" s="286"/>
      <c r="F100" s="269">
        <f t="shared" si="11"/>
        <v>31</v>
      </c>
      <c r="G100" s="44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311">
        <f t="shared" si="12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13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14"/>
        <v>0</v>
      </c>
      <c r="AT100" s="320">
        <f t="shared" si="15"/>
        <v>0</v>
      </c>
      <c r="AU100" s="320">
        <f t="shared" si="16"/>
        <v>0</v>
      </c>
      <c r="AV100" s="86"/>
      <c r="AW100" s="334"/>
      <c r="AX100" s="334"/>
      <c r="AY100" s="334"/>
      <c r="AZ100" s="334"/>
      <c r="BA100" s="320">
        <f t="shared" si="17"/>
        <v>0</v>
      </c>
      <c r="BB100" s="93"/>
      <c r="BC100" s="94"/>
      <c r="BD100" s="310" t="str">
        <f t="shared" si="18"/>
        <v>正确</v>
      </c>
    </row>
    <row r="101" s="1" customFormat="1" ht="33" customHeight="1" spans="1:56">
      <c r="A101" s="289">
        <f t="shared" si="10"/>
        <v>97</v>
      </c>
      <c r="B101" s="286"/>
      <c r="C101" s="49"/>
      <c r="D101" s="50"/>
      <c r="E101" s="286"/>
      <c r="F101" s="269">
        <f t="shared" si="11"/>
        <v>31</v>
      </c>
      <c r="G101" s="44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311">
        <f t="shared" si="12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13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14"/>
        <v>0</v>
      </c>
      <c r="AT101" s="320">
        <f t="shared" si="15"/>
        <v>0</v>
      </c>
      <c r="AU101" s="320">
        <f t="shared" si="16"/>
        <v>0</v>
      </c>
      <c r="AV101" s="86"/>
      <c r="AW101" s="334"/>
      <c r="AX101" s="334"/>
      <c r="AY101" s="334"/>
      <c r="AZ101" s="334"/>
      <c r="BA101" s="320">
        <f t="shared" si="17"/>
        <v>0</v>
      </c>
      <c r="BB101" s="93"/>
      <c r="BC101" s="94"/>
      <c r="BD101" s="310" t="str">
        <f t="shared" si="18"/>
        <v>正确</v>
      </c>
    </row>
    <row r="102" s="1" customFormat="1" ht="33" customHeight="1" spans="1:56">
      <c r="A102" s="289">
        <f t="shared" si="10"/>
        <v>98</v>
      </c>
      <c r="B102" s="286"/>
      <c r="C102" s="49"/>
      <c r="D102" s="50"/>
      <c r="E102" s="286"/>
      <c r="F102" s="269">
        <f t="shared" si="11"/>
        <v>31</v>
      </c>
      <c r="G102" s="44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311">
        <f t="shared" si="12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13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14"/>
        <v>0</v>
      </c>
      <c r="AT102" s="320">
        <f t="shared" si="15"/>
        <v>0</v>
      </c>
      <c r="AU102" s="320">
        <f t="shared" si="16"/>
        <v>0</v>
      </c>
      <c r="AV102" s="86"/>
      <c r="AW102" s="334"/>
      <c r="AX102" s="334"/>
      <c r="AY102" s="334"/>
      <c r="AZ102" s="334"/>
      <c r="BA102" s="320">
        <f t="shared" si="17"/>
        <v>0</v>
      </c>
      <c r="BB102" s="93"/>
      <c r="BC102" s="94"/>
      <c r="BD102" s="310" t="str">
        <f t="shared" si="18"/>
        <v>正确</v>
      </c>
    </row>
    <row r="103" s="1" customFormat="1" ht="33" customHeight="1" spans="1:56">
      <c r="A103" s="289">
        <f t="shared" si="10"/>
        <v>99</v>
      </c>
      <c r="B103" s="286"/>
      <c r="C103" s="49"/>
      <c r="D103" s="50"/>
      <c r="E103" s="286"/>
      <c r="F103" s="269">
        <f t="shared" si="11"/>
        <v>31</v>
      </c>
      <c r="G103" s="44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311">
        <f t="shared" si="12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13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14"/>
        <v>0</v>
      </c>
      <c r="AT103" s="320">
        <f t="shared" si="15"/>
        <v>0</v>
      </c>
      <c r="AU103" s="320">
        <f t="shared" si="16"/>
        <v>0</v>
      </c>
      <c r="AV103" s="86"/>
      <c r="AW103" s="334"/>
      <c r="AX103" s="334"/>
      <c r="AY103" s="334"/>
      <c r="AZ103" s="334"/>
      <c r="BA103" s="320">
        <f t="shared" si="17"/>
        <v>0</v>
      </c>
      <c r="BB103" s="93"/>
      <c r="BC103" s="94"/>
      <c r="BD103" s="310" t="str">
        <f t="shared" si="18"/>
        <v>正确</v>
      </c>
    </row>
    <row r="104" s="1" customFormat="1" ht="33" customHeight="1" spans="1:56">
      <c r="A104" s="289">
        <f t="shared" si="10"/>
        <v>100</v>
      </c>
      <c r="B104" s="286"/>
      <c r="C104" s="49"/>
      <c r="D104" s="50"/>
      <c r="E104" s="286"/>
      <c r="F104" s="269">
        <f t="shared" si="11"/>
        <v>31</v>
      </c>
      <c r="G104" s="44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311">
        <f t="shared" si="12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13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14"/>
        <v>0</v>
      </c>
      <c r="AT104" s="320">
        <f t="shared" si="15"/>
        <v>0</v>
      </c>
      <c r="AU104" s="320">
        <f t="shared" si="16"/>
        <v>0</v>
      </c>
      <c r="AV104" s="86"/>
      <c r="AW104" s="334"/>
      <c r="AX104" s="334"/>
      <c r="AY104" s="334"/>
      <c r="AZ104" s="334"/>
      <c r="BA104" s="320">
        <f t="shared" si="17"/>
        <v>0</v>
      </c>
      <c r="BB104" s="93"/>
      <c r="BC104" s="94"/>
      <c r="BD104" s="310" t="str">
        <f t="shared" si="18"/>
        <v>正确</v>
      </c>
    </row>
    <row r="105" s="1" customFormat="1" ht="33" customHeight="1" spans="1:56">
      <c r="A105" s="289">
        <f t="shared" si="10"/>
        <v>101</v>
      </c>
      <c r="B105" s="286"/>
      <c r="C105" s="49"/>
      <c r="D105" s="50"/>
      <c r="E105" s="286"/>
      <c r="F105" s="269">
        <f t="shared" si="11"/>
        <v>31</v>
      </c>
      <c r="G105" s="44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311">
        <f t="shared" si="12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13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14"/>
        <v>0</v>
      </c>
      <c r="AT105" s="320">
        <f t="shared" si="15"/>
        <v>0</v>
      </c>
      <c r="AU105" s="320">
        <f t="shared" si="16"/>
        <v>0</v>
      </c>
      <c r="AV105" s="86"/>
      <c r="AW105" s="334"/>
      <c r="AX105" s="334"/>
      <c r="AY105" s="334"/>
      <c r="AZ105" s="334"/>
      <c r="BA105" s="320">
        <f t="shared" si="17"/>
        <v>0</v>
      </c>
      <c r="BB105" s="93"/>
      <c r="BC105" s="94"/>
      <c r="BD105" s="310" t="str">
        <f t="shared" si="18"/>
        <v>正确</v>
      </c>
    </row>
    <row r="106" s="1" customFormat="1" ht="33" customHeight="1" spans="1:56">
      <c r="A106" s="289">
        <f t="shared" si="10"/>
        <v>102</v>
      </c>
      <c r="B106" s="286"/>
      <c r="C106" s="49"/>
      <c r="D106" s="50"/>
      <c r="E106" s="286"/>
      <c r="F106" s="269">
        <f t="shared" si="11"/>
        <v>31</v>
      </c>
      <c r="G106" s="44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311">
        <f t="shared" si="12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13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14"/>
        <v>0</v>
      </c>
      <c r="AT106" s="320">
        <f t="shared" si="15"/>
        <v>0</v>
      </c>
      <c r="AU106" s="320">
        <f t="shared" si="16"/>
        <v>0</v>
      </c>
      <c r="AV106" s="86"/>
      <c r="AW106" s="334"/>
      <c r="AX106" s="334"/>
      <c r="AY106" s="334"/>
      <c r="AZ106" s="334"/>
      <c r="BA106" s="320">
        <f t="shared" si="17"/>
        <v>0</v>
      </c>
      <c r="BB106" s="93"/>
      <c r="BC106" s="94"/>
      <c r="BD106" s="310" t="str">
        <f t="shared" si="18"/>
        <v>正确</v>
      </c>
    </row>
    <row r="107" s="1" customFormat="1" ht="33" customHeight="1" spans="1:56">
      <c r="A107" s="289">
        <f t="shared" si="10"/>
        <v>103</v>
      </c>
      <c r="B107" s="286"/>
      <c r="C107" s="49"/>
      <c r="D107" s="50"/>
      <c r="E107" s="286"/>
      <c r="F107" s="269">
        <f t="shared" si="11"/>
        <v>31</v>
      </c>
      <c r="G107" s="44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311">
        <f t="shared" si="12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13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14"/>
        <v>0</v>
      </c>
      <c r="AT107" s="320">
        <f t="shared" si="15"/>
        <v>0</v>
      </c>
      <c r="AU107" s="320">
        <f t="shared" si="16"/>
        <v>0</v>
      </c>
      <c r="AV107" s="86"/>
      <c r="AW107" s="334"/>
      <c r="AX107" s="334"/>
      <c r="AY107" s="334"/>
      <c r="AZ107" s="334"/>
      <c r="BA107" s="320">
        <f t="shared" si="17"/>
        <v>0</v>
      </c>
      <c r="BB107" s="93"/>
      <c r="BC107" s="94"/>
      <c r="BD107" s="310" t="str">
        <f t="shared" si="18"/>
        <v>正确</v>
      </c>
    </row>
    <row r="108" s="1" customFormat="1" ht="33" customHeight="1" spans="1:56">
      <c r="A108" s="289">
        <f t="shared" si="10"/>
        <v>104</v>
      </c>
      <c r="B108" s="286"/>
      <c r="C108" s="49"/>
      <c r="D108" s="50"/>
      <c r="E108" s="286"/>
      <c r="F108" s="269">
        <f t="shared" si="11"/>
        <v>31</v>
      </c>
      <c r="G108" s="44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311">
        <f t="shared" si="12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13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14"/>
        <v>0</v>
      </c>
      <c r="AT108" s="320">
        <f t="shared" si="15"/>
        <v>0</v>
      </c>
      <c r="AU108" s="320">
        <f t="shared" si="16"/>
        <v>0</v>
      </c>
      <c r="AV108" s="86"/>
      <c r="AW108" s="334"/>
      <c r="AX108" s="334"/>
      <c r="AY108" s="334"/>
      <c r="AZ108" s="334"/>
      <c r="BA108" s="320">
        <f t="shared" si="17"/>
        <v>0</v>
      </c>
      <c r="BB108" s="93"/>
      <c r="BC108" s="94"/>
      <c r="BD108" s="310" t="str">
        <f t="shared" si="18"/>
        <v>正确</v>
      </c>
    </row>
    <row r="109" s="1" customFormat="1" ht="33" customHeight="1" spans="1:56">
      <c r="A109" s="289">
        <f t="shared" si="10"/>
        <v>105</v>
      </c>
      <c r="B109" s="286"/>
      <c r="C109" s="49"/>
      <c r="D109" s="50"/>
      <c r="E109" s="286"/>
      <c r="F109" s="269">
        <f t="shared" si="11"/>
        <v>31</v>
      </c>
      <c r="G109" s="44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311">
        <f t="shared" si="12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13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14"/>
        <v>0</v>
      </c>
      <c r="AT109" s="320">
        <f t="shared" si="15"/>
        <v>0</v>
      </c>
      <c r="AU109" s="320">
        <f t="shared" si="16"/>
        <v>0</v>
      </c>
      <c r="AV109" s="86"/>
      <c r="AW109" s="334"/>
      <c r="AX109" s="334"/>
      <c r="AY109" s="334"/>
      <c r="AZ109" s="334"/>
      <c r="BA109" s="320">
        <f t="shared" si="17"/>
        <v>0</v>
      </c>
      <c r="BB109" s="93"/>
      <c r="BC109" s="94"/>
      <c r="BD109" s="310" t="str">
        <f t="shared" si="18"/>
        <v>正确</v>
      </c>
    </row>
    <row r="110" s="1" customFormat="1" ht="33" customHeight="1" spans="1:56">
      <c r="A110" s="289">
        <f t="shared" si="10"/>
        <v>106</v>
      </c>
      <c r="B110" s="286"/>
      <c r="C110" s="49"/>
      <c r="D110" s="50"/>
      <c r="E110" s="286"/>
      <c r="F110" s="269">
        <f t="shared" si="11"/>
        <v>31</v>
      </c>
      <c r="G110" s="44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311">
        <f t="shared" si="12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13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14"/>
        <v>0</v>
      </c>
      <c r="AT110" s="320">
        <f t="shared" si="15"/>
        <v>0</v>
      </c>
      <c r="AU110" s="320">
        <f t="shared" si="16"/>
        <v>0</v>
      </c>
      <c r="AV110" s="86"/>
      <c r="AW110" s="334"/>
      <c r="AX110" s="334"/>
      <c r="AY110" s="334"/>
      <c r="AZ110" s="334"/>
      <c r="BA110" s="320">
        <f t="shared" si="17"/>
        <v>0</v>
      </c>
      <c r="BB110" s="93"/>
      <c r="BC110" s="94"/>
      <c r="BD110" s="310" t="str">
        <f t="shared" si="18"/>
        <v>正确</v>
      </c>
    </row>
    <row r="111" s="1" customFormat="1" ht="33" customHeight="1" spans="1:56">
      <c r="A111" s="289">
        <f t="shared" si="10"/>
        <v>107</v>
      </c>
      <c r="B111" s="286"/>
      <c r="C111" s="49"/>
      <c r="D111" s="50"/>
      <c r="E111" s="286"/>
      <c r="F111" s="269">
        <f t="shared" si="11"/>
        <v>31</v>
      </c>
      <c r="G111" s="44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311">
        <f t="shared" si="12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13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14"/>
        <v>0</v>
      </c>
      <c r="AT111" s="320">
        <f t="shared" si="15"/>
        <v>0</v>
      </c>
      <c r="AU111" s="320">
        <f t="shared" si="16"/>
        <v>0</v>
      </c>
      <c r="AV111" s="86"/>
      <c r="AW111" s="334"/>
      <c r="AX111" s="334"/>
      <c r="AY111" s="334"/>
      <c r="AZ111" s="334"/>
      <c r="BA111" s="320">
        <f t="shared" si="17"/>
        <v>0</v>
      </c>
      <c r="BB111" s="93"/>
      <c r="BC111" s="94"/>
      <c r="BD111" s="310" t="str">
        <f t="shared" si="18"/>
        <v>正确</v>
      </c>
    </row>
    <row r="112" s="1" customFormat="1" ht="33" customHeight="1" spans="1:56">
      <c r="A112" s="289">
        <f t="shared" si="10"/>
        <v>108</v>
      </c>
      <c r="B112" s="286"/>
      <c r="C112" s="49"/>
      <c r="D112" s="50"/>
      <c r="E112" s="286"/>
      <c r="F112" s="269">
        <f t="shared" si="11"/>
        <v>31</v>
      </c>
      <c r="G112" s="44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311">
        <f t="shared" si="12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13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14"/>
        <v>0</v>
      </c>
      <c r="AT112" s="320">
        <f t="shared" si="15"/>
        <v>0</v>
      </c>
      <c r="AU112" s="320">
        <f t="shared" si="16"/>
        <v>0</v>
      </c>
      <c r="AV112" s="86"/>
      <c r="AW112" s="334"/>
      <c r="AX112" s="334"/>
      <c r="AY112" s="334"/>
      <c r="AZ112" s="334"/>
      <c r="BA112" s="320">
        <f t="shared" si="17"/>
        <v>0</v>
      </c>
      <c r="BB112" s="93"/>
      <c r="BC112" s="94"/>
      <c r="BD112" s="310" t="str">
        <f t="shared" si="18"/>
        <v>正确</v>
      </c>
    </row>
    <row r="113" s="1" customFormat="1" ht="33" customHeight="1" spans="1:56">
      <c r="A113" s="289">
        <f t="shared" si="10"/>
        <v>109</v>
      </c>
      <c r="B113" s="286"/>
      <c r="C113" s="49"/>
      <c r="D113" s="50"/>
      <c r="E113" s="286"/>
      <c r="F113" s="269">
        <f t="shared" si="11"/>
        <v>31</v>
      </c>
      <c r="G113" s="44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11">
        <f t="shared" si="12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13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14"/>
        <v>0</v>
      </c>
      <c r="AT113" s="320">
        <f t="shared" si="15"/>
        <v>0</v>
      </c>
      <c r="AU113" s="320">
        <f t="shared" si="16"/>
        <v>0</v>
      </c>
      <c r="AV113" s="86"/>
      <c r="AW113" s="334"/>
      <c r="AX113" s="334"/>
      <c r="AY113" s="334"/>
      <c r="AZ113" s="334"/>
      <c r="BA113" s="320">
        <f t="shared" si="17"/>
        <v>0</v>
      </c>
      <c r="BB113" s="93"/>
      <c r="BC113" s="94"/>
      <c r="BD113" s="310" t="str">
        <f t="shared" si="18"/>
        <v>正确</v>
      </c>
    </row>
    <row r="114" s="1" customFormat="1" ht="33" customHeight="1" spans="1:56">
      <c r="A114" s="289">
        <f t="shared" si="10"/>
        <v>110</v>
      </c>
      <c r="B114" s="286"/>
      <c r="C114" s="49"/>
      <c r="D114" s="50"/>
      <c r="E114" s="286"/>
      <c r="F114" s="269">
        <f t="shared" si="11"/>
        <v>31</v>
      </c>
      <c r="G114" s="44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311">
        <f t="shared" si="12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13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14"/>
        <v>0</v>
      </c>
      <c r="AT114" s="320">
        <f t="shared" si="15"/>
        <v>0</v>
      </c>
      <c r="AU114" s="320">
        <f t="shared" si="16"/>
        <v>0</v>
      </c>
      <c r="AV114" s="86"/>
      <c r="AW114" s="334"/>
      <c r="AX114" s="334"/>
      <c r="AY114" s="334"/>
      <c r="AZ114" s="334"/>
      <c r="BA114" s="320">
        <f t="shared" si="17"/>
        <v>0</v>
      </c>
      <c r="BB114" s="93"/>
      <c r="BC114" s="94"/>
      <c r="BD114" s="310" t="str">
        <f t="shared" si="18"/>
        <v>正确</v>
      </c>
    </row>
    <row r="115" s="1" customFormat="1" ht="33" customHeight="1" spans="1:56">
      <c r="A115" s="289">
        <f t="shared" si="10"/>
        <v>111</v>
      </c>
      <c r="B115" s="286"/>
      <c r="C115" s="49"/>
      <c r="D115" s="50"/>
      <c r="E115" s="286"/>
      <c r="F115" s="269">
        <f t="shared" si="11"/>
        <v>31</v>
      </c>
      <c r="G115" s="44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311">
        <f t="shared" si="12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13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14"/>
        <v>0</v>
      </c>
      <c r="AT115" s="320">
        <f t="shared" si="15"/>
        <v>0</v>
      </c>
      <c r="AU115" s="320">
        <f t="shared" si="16"/>
        <v>0</v>
      </c>
      <c r="AV115" s="86"/>
      <c r="AW115" s="334"/>
      <c r="AX115" s="334"/>
      <c r="AY115" s="334"/>
      <c r="AZ115" s="334"/>
      <c r="BA115" s="320">
        <f t="shared" si="17"/>
        <v>0</v>
      </c>
      <c r="BB115" s="93"/>
      <c r="BC115" s="94"/>
      <c r="BD115" s="310" t="str">
        <f t="shared" si="18"/>
        <v>正确</v>
      </c>
    </row>
    <row r="116" s="1" customFormat="1" ht="33" customHeight="1" spans="1:56">
      <c r="A116" s="289">
        <f t="shared" si="10"/>
        <v>112</v>
      </c>
      <c r="B116" s="286"/>
      <c r="C116" s="49"/>
      <c r="D116" s="50"/>
      <c r="E116" s="286"/>
      <c r="F116" s="269">
        <f t="shared" si="11"/>
        <v>31</v>
      </c>
      <c r="G116" s="44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311">
        <f t="shared" si="12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13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14"/>
        <v>0</v>
      </c>
      <c r="AT116" s="320">
        <f t="shared" si="15"/>
        <v>0</v>
      </c>
      <c r="AU116" s="320">
        <f t="shared" si="16"/>
        <v>0</v>
      </c>
      <c r="AV116" s="86"/>
      <c r="AW116" s="334"/>
      <c r="AX116" s="334"/>
      <c r="AY116" s="334"/>
      <c r="AZ116" s="334"/>
      <c r="BA116" s="320">
        <f t="shared" si="17"/>
        <v>0</v>
      </c>
      <c r="BB116" s="93"/>
      <c r="BC116" s="94"/>
      <c r="BD116" s="310" t="str">
        <f t="shared" si="18"/>
        <v>正确</v>
      </c>
    </row>
    <row r="117" s="1" customFormat="1" ht="33" customHeight="1" spans="1:56">
      <c r="A117" s="289">
        <f t="shared" si="10"/>
        <v>113</v>
      </c>
      <c r="B117" s="286"/>
      <c r="C117" s="49"/>
      <c r="D117" s="50"/>
      <c r="E117" s="286"/>
      <c r="F117" s="269">
        <f t="shared" si="11"/>
        <v>31</v>
      </c>
      <c r="G117" s="44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311">
        <f t="shared" si="12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13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14"/>
        <v>0</v>
      </c>
      <c r="AT117" s="320">
        <f t="shared" si="15"/>
        <v>0</v>
      </c>
      <c r="AU117" s="320">
        <f t="shared" si="16"/>
        <v>0</v>
      </c>
      <c r="AV117" s="86"/>
      <c r="AW117" s="334"/>
      <c r="AX117" s="334"/>
      <c r="AY117" s="334"/>
      <c r="AZ117" s="334"/>
      <c r="BA117" s="320">
        <f t="shared" si="17"/>
        <v>0</v>
      </c>
      <c r="BB117" s="93"/>
      <c r="BC117" s="94"/>
      <c r="BD117" s="310" t="str">
        <f t="shared" si="18"/>
        <v>正确</v>
      </c>
    </row>
    <row r="118" s="1" customFormat="1" ht="33" customHeight="1" spans="1:56">
      <c r="A118" s="289">
        <f t="shared" si="10"/>
        <v>114</v>
      </c>
      <c r="B118" s="286"/>
      <c r="C118" s="49"/>
      <c r="D118" s="50"/>
      <c r="E118" s="286"/>
      <c r="F118" s="269">
        <f t="shared" si="11"/>
        <v>31</v>
      </c>
      <c r="G118" s="44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311">
        <f t="shared" si="12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13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14"/>
        <v>0</v>
      </c>
      <c r="AT118" s="320">
        <f t="shared" si="15"/>
        <v>0</v>
      </c>
      <c r="AU118" s="320">
        <f t="shared" si="16"/>
        <v>0</v>
      </c>
      <c r="AV118" s="86"/>
      <c r="AW118" s="334"/>
      <c r="AX118" s="334"/>
      <c r="AY118" s="334"/>
      <c r="AZ118" s="334"/>
      <c r="BA118" s="320">
        <f t="shared" si="17"/>
        <v>0</v>
      </c>
      <c r="BB118" s="93"/>
      <c r="BC118" s="94"/>
      <c r="BD118" s="310" t="str">
        <f t="shared" si="18"/>
        <v>正确</v>
      </c>
    </row>
    <row r="119" s="1" customFormat="1" ht="33" customHeight="1" spans="1:56">
      <c r="A119" s="289">
        <f t="shared" si="10"/>
        <v>115</v>
      </c>
      <c r="B119" s="286"/>
      <c r="C119" s="49"/>
      <c r="D119" s="50"/>
      <c r="E119" s="286"/>
      <c r="F119" s="269">
        <f t="shared" si="11"/>
        <v>31</v>
      </c>
      <c r="G119" s="44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311">
        <f t="shared" si="12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13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14"/>
        <v>0</v>
      </c>
      <c r="AT119" s="320">
        <f t="shared" si="15"/>
        <v>0</v>
      </c>
      <c r="AU119" s="320">
        <f t="shared" si="16"/>
        <v>0</v>
      </c>
      <c r="AV119" s="86"/>
      <c r="AW119" s="334"/>
      <c r="AX119" s="334"/>
      <c r="AY119" s="334"/>
      <c r="AZ119" s="334"/>
      <c r="BA119" s="320">
        <f t="shared" si="17"/>
        <v>0</v>
      </c>
      <c r="BB119" s="93"/>
      <c r="BC119" s="94"/>
      <c r="BD119" s="310" t="str">
        <f t="shared" si="18"/>
        <v>正确</v>
      </c>
    </row>
    <row r="120" s="1" customFormat="1" ht="33" customHeight="1" spans="1:56">
      <c r="A120" s="289">
        <f t="shared" si="10"/>
        <v>116</v>
      </c>
      <c r="B120" s="286"/>
      <c r="C120" s="49"/>
      <c r="D120" s="50"/>
      <c r="E120" s="286"/>
      <c r="F120" s="269">
        <f t="shared" si="11"/>
        <v>31</v>
      </c>
      <c r="G120" s="44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311">
        <f t="shared" si="12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13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14"/>
        <v>0</v>
      </c>
      <c r="AT120" s="320">
        <f t="shared" si="15"/>
        <v>0</v>
      </c>
      <c r="AU120" s="320">
        <f t="shared" si="16"/>
        <v>0</v>
      </c>
      <c r="AV120" s="86"/>
      <c r="AW120" s="334"/>
      <c r="AX120" s="334"/>
      <c r="AY120" s="334"/>
      <c r="AZ120" s="334"/>
      <c r="BA120" s="320">
        <f t="shared" si="17"/>
        <v>0</v>
      </c>
      <c r="BB120" s="93"/>
      <c r="BC120" s="94"/>
      <c r="BD120" s="310" t="str">
        <f t="shared" si="18"/>
        <v>正确</v>
      </c>
    </row>
    <row r="121" s="1" customFormat="1" ht="33" customHeight="1" spans="1:56">
      <c r="A121" s="289">
        <f t="shared" si="10"/>
        <v>117</v>
      </c>
      <c r="B121" s="286"/>
      <c r="C121" s="49"/>
      <c r="D121" s="50"/>
      <c r="E121" s="286"/>
      <c r="F121" s="269">
        <f t="shared" si="11"/>
        <v>31</v>
      </c>
      <c r="G121" s="44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311">
        <f t="shared" si="12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13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14"/>
        <v>0</v>
      </c>
      <c r="AT121" s="320">
        <f t="shared" si="15"/>
        <v>0</v>
      </c>
      <c r="AU121" s="320">
        <f t="shared" si="16"/>
        <v>0</v>
      </c>
      <c r="AV121" s="86"/>
      <c r="AW121" s="334"/>
      <c r="AX121" s="334"/>
      <c r="AY121" s="334"/>
      <c r="AZ121" s="334"/>
      <c r="BA121" s="320">
        <f t="shared" si="17"/>
        <v>0</v>
      </c>
      <c r="BB121" s="93"/>
      <c r="BC121" s="94"/>
      <c r="BD121" s="310" t="str">
        <f t="shared" si="18"/>
        <v>正确</v>
      </c>
    </row>
    <row r="122" s="1" customFormat="1" ht="33" customHeight="1" spans="1:56">
      <c r="A122" s="289">
        <f t="shared" si="10"/>
        <v>118</v>
      </c>
      <c r="B122" s="286"/>
      <c r="C122" s="49"/>
      <c r="D122" s="50"/>
      <c r="E122" s="286"/>
      <c r="F122" s="269">
        <f t="shared" si="11"/>
        <v>31</v>
      </c>
      <c r="G122" s="44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311">
        <f t="shared" si="12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13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14"/>
        <v>0</v>
      </c>
      <c r="AT122" s="320">
        <f t="shared" si="15"/>
        <v>0</v>
      </c>
      <c r="AU122" s="320">
        <f t="shared" si="16"/>
        <v>0</v>
      </c>
      <c r="AV122" s="86"/>
      <c r="AW122" s="334"/>
      <c r="AX122" s="334"/>
      <c r="AY122" s="334"/>
      <c r="AZ122" s="334"/>
      <c r="BA122" s="320">
        <f t="shared" si="17"/>
        <v>0</v>
      </c>
      <c r="BB122" s="93"/>
      <c r="BC122" s="94"/>
      <c r="BD122" s="310" t="str">
        <f t="shared" si="18"/>
        <v>正确</v>
      </c>
    </row>
    <row r="123" s="1" customFormat="1" ht="33" customHeight="1" spans="1:56">
      <c r="A123" s="289">
        <f t="shared" si="10"/>
        <v>119</v>
      </c>
      <c r="B123" s="286"/>
      <c r="C123" s="49"/>
      <c r="D123" s="50"/>
      <c r="E123" s="286"/>
      <c r="F123" s="269">
        <f t="shared" si="11"/>
        <v>31</v>
      </c>
      <c r="G123" s="44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311">
        <f t="shared" si="12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13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14"/>
        <v>0</v>
      </c>
      <c r="AT123" s="320">
        <f t="shared" si="15"/>
        <v>0</v>
      </c>
      <c r="AU123" s="320">
        <f t="shared" si="16"/>
        <v>0</v>
      </c>
      <c r="AV123" s="86"/>
      <c r="AW123" s="334"/>
      <c r="AX123" s="334"/>
      <c r="AY123" s="334"/>
      <c r="AZ123" s="334"/>
      <c r="BA123" s="320">
        <f t="shared" si="17"/>
        <v>0</v>
      </c>
      <c r="BB123" s="93"/>
      <c r="BC123" s="94"/>
      <c r="BD123" s="310" t="str">
        <f t="shared" si="18"/>
        <v>正确</v>
      </c>
    </row>
    <row r="124" s="1" customFormat="1" ht="33" customHeight="1" spans="1:56">
      <c r="A124" s="289">
        <f t="shared" si="10"/>
        <v>120</v>
      </c>
      <c r="B124" s="286"/>
      <c r="C124" s="49"/>
      <c r="D124" s="50"/>
      <c r="E124" s="286"/>
      <c r="F124" s="269">
        <f t="shared" si="11"/>
        <v>31</v>
      </c>
      <c r="G124" s="44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311">
        <f t="shared" si="12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13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14"/>
        <v>0</v>
      </c>
      <c r="AT124" s="320">
        <f t="shared" si="15"/>
        <v>0</v>
      </c>
      <c r="AU124" s="320">
        <f t="shared" si="16"/>
        <v>0</v>
      </c>
      <c r="AV124" s="86"/>
      <c r="AW124" s="334"/>
      <c r="AX124" s="334"/>
      <c r="AY124" s="334"/>
      <c r="AZ124" s="334"/>
      <c r="BA124" s="320">
        <f t="shared" si="17"/>
        <v>0</v>
      </c>
      <c r="BB124" s="93"/>
      <c r="BC124" s="94"/>
      <c r="BD124" s="310" t="str">
        <f t="shared" si="18"/>
        <v>正确</v>
      </c>
    </row>
    <row r="125" s="1" customFormat="1" ht="33" customHeight="1" spans="1:56">
      <c r="A125" s="289">
        <f t="shared" si="10"/>
        <v>121</v>
      </c>
      <c r="B125" s="286"/>
      <c r="C125" s="49"/>
      <c r="D125" s="50"/>
      <c r="E125" s="286"/>
      <c r="F125" s="269">
        <f t="shared" si="11"/>
        <v>31</v>
      </c>
      <c r="G125" s="44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311">
        <f t="shared" si="12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13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14"/>
        <v>0</v>
      </c>
      <c r="AT125" s="320">
        <f t="shared" si="15"/>
        <v>0</v>
      </c>
      <c r="AU125" s="320">
        <f t="shared" si="16"/>
        <v>0</v>
      </c>
      <c r="AV125" s="86"/>
      <c r="AW125" s="334"/>
      <c r="AX125" s="334"/>
      <c r="AY125" s="334"/>
      <c r="AZ125" s="334"/>
      <c r="BA125" s="320">
        <f t="shared" si="17"/>
        <v>0</v>
      </c>
      <c r="BB125" s="93"/>
      <c r="BC125" s="94"/>
      <c r="BD125" s="310" t="str">
        <f t="shared" si="18"/>
        <v>正确</v>
      </c>
    </row>
    <row r="126" s="1" customFormat="1" ht="33" customHeight="1" spans="1:56">
      <c r="A126" s="289">
        <f t="shared" si="10"/>
        <v>122</v>
      </c>
      <c r="B126" s="286"/>
      <c r="C126" s="49"/>
      <c r="D126" s="50"/>
      <c r="E126" s="286"/>
      <c r="F126" s="269">
        <f t="shared" si="11"/>
        <v>31</v>
      </c>
      <c r="G126" s="44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311">
        <f t="shared" si="12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13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14"/>
        <v>0</v>
      </c>
      <c r="AT126" s="320">
        <f t="shared" si="15"/>
        <v>0</v>
      </c>
      <c r="AU126" s="320">
        <f t="shared" si="16"/>
        <v>0</v>
      </c>
      <c r="AV126" s="86"/>
      <c r="AW126" s="334"/>
      <c r="AX126" s="334"/>
      <c r="AY126" s="334"/>
      <c r="AZ126" s="334"/>
      <c r="BA126" s="320">
        <f t="shared" si="17"/>
        <v>0</v>
      </c>
      <c r="BB126" s="93"/>
      <c r="BC126" s="94"/>
      <c r="BD126" s="310" t="str">
        <f t="shared" si="18"/>
        <v>正确</v>
      </c>
    </row>
    <row r="127" s="1" customFormat="1" ht="33" customHeight="1" spans="1:56">
      <c r="A127" s="289">
        <f t="shared" si="10"/>
        <v>123</v>
      </c>
      <c r="B127" s="286"/>
      <c r="C127" s="49"/>
      <c r="D127" s="50"/>
      <c r="E127" s="286"/>
      <c r="F127" s="269">
        <f t="shared" si="11"/>
        <v>31</v>
      </c>
      <c r="G127" s="44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311">
        <f t="shared" si="12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13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14"/>
        <v>0</v>
      </c>
      <c r="AT127" s="320">
        <f t="shared" si="15"/>
        <v>0</v>
      </c>
      <c r="AU127" s="320">
        <f t="shared" si="16"/>
        <v>0</v>
      </c>
      <c r="AV127" s="86"/>
      <c r="AW127" s="334"/>
      <c r="AX127" s="334"/>
      <c r="AY127" s="334"/>
      <c r="AZ127" s="334"/>
      <c r="BA127" s="320">
        <f t="shared" si="17"/>
        <v>0</v>
      </c>
      <c r="BB127" s="93"/>
      <c r="BC127" s="94"/>
      <c r="BD127" s="310" t="str">
        <f t="shared" si="18"/>
        <v>正确</v>
      </c>
    </row>
    <row r="128" s="1" customFormat="1" ht="33" customHeight="1" spans="1:56">
      <c r="A128" s="289">
        <f t="shared" si="10"/>
        <v>124</v>
      </c>
      <c r="B128" s="286"/>
      <c r="C128" s="49"/>
      <c r="D128" s="50"/>
      <c r="E128" s="286"/>
      <c r="F128" s="269">
        <f t="shared" si="11"/>
        <v>31</v>
      </c>
      <c r="G128" s="44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311">
        <f t="shared" si="12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13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14"/>
        <v>0</v>
      </c>
      <c r="AT128" s="320">
        <f t="shared" si="15"/>
        <v>0</v>
      </c>
      <c r="AU128" s="320">
        <f t="shared" si="16"/>
        <v>0</v>
      </c>
      <c r="AV128" s="86"/>
      <c r="AW128" s="334"/>
      <c r="AX128" s="334"/>
      <c r="AY128" s="334"/>
      <c r="AZ128" s="334"/>
      <c r="BA128" s="320">
        <f t="shared" si="17"/>
        <v>0</v>
      </c>
      <c r="BB128" s="93"/>
      <c r="BC128" s="94"/>
      <c r="BD128" s="310" t="str">
        <f t="shared" si="18"/>
        <v>正确</v>
      </c>
    </row>
    <row r="129" s="1" customFormat="1" ht="33" customHeight="1" spans="1:56">
      <c r="A129" s="289">
        <f t="shared" si="10"/>
        <v>125</v>
      </c>
      <c r="B129" s="286"/>
      <c r="C129" s="49"/>
      <c r="D129" s="50"/>
      <c r="E129" s="286"/>
      <c r="F129" s="269">
        <f t="shared" si="11"/>
        <v>31</v>
      </c>
      <c r="G129" s="44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311">
        <f t="shared" si="12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13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14"/>
        <v>0</v>
      </c>
      <c r="AT129" s="320">
        <f t="shared" si="15"/>
        <v>0</v>
      </c>
      <c r="AU129" s="320">
        <f t="shared" si="16"/>
        <v>0</v>
      </c>
      <c r="AV129" s="86"/>
      <c r="AW129" s="334"/>
      <c r="AX129" s="334"/>
      <c r="AY129" s="334"/>
      <c r="AZ129" s="334"/>
      <c r="BA129" s="320">
        <f t="shared" si="17"/>
        <v>0</v>
      </c>
      <c r="BB129" s="93"/>
      <c r="BC129" s="94"/>
      <c r="BD129" s="310" t="str">
        <f t="shared" si="18"/>
        <v>正确</v>
      </c>
    </row>
    <row r="130" s="1" customFormat="1" ht="33" customHeight="1" spans="1:56">
      <c r="A130" s="289">
        <f t="shared" si="10"/>
        <v>126</v>
      </c>
      <c r="B130" s="286"/>
      <c r="C130" s="49"/>
      <c r="D130" s="50"/>
      <c r="E130" s="286"/>
      <c r="F130" s="269">
        <f t="shared" si="11"/>
        <v>31</v>
      </c>
      <c r="G130" s="44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311">
        <f t="shared" si="12"/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si="13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si="14"/>
        <v>0</v>
      </c>
      <c r="AT130" s="320">
        <f t="shared" si="15"/>
        <v>0</v>
      </c>
      <c r="AU130" s="320">
        <f t="shared" si="16"/>
        <v>0</v>
      </c>
      <c r="AV130" s="86"/>
      <c r="AW130" s="334"/>
      <c r="AX130" s="334"/>
      <c r="AY130" s="334"/>
      <c r="AZ130" s="334"/>
      <c r="BA130" s="320">
        <f t="shared" si="17"/>
        <v>0</v>
      </c>
      <c r="BB130" s="93"/>
      <c r="BC130" s="94"/>
      <c r="BD130" s="310" t="str">
        <f t="shared" si="18"/>
        <v>正确</v>
      </c>
    </row>
    <row r="131" s="1" customFormat="1" ht="33" customHeight="1" spans="1:56">
      <c r="A131" s="289">
        <f t="shared" si="10"/>
        <v>127</v>
      </c>
      <c r="B131" s="286"/>
      <c r="C131" s="49"/>
      <c r="D131" s="50"/>
      <c r="E131" s="286"/>
      <c r="F131" s="269">
        <f t="shared" si="11"/>
        <v>31</v>
      </c>
      <c r="G131" s="44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311">
        <f t="shared" si="12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13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14"/>
        <v>0</v>
      </c>
      <c r="AT131" s="320">
        <f t="shared" si="15"/>
        <v>0</v>
      </c>
      <c r="AU131" s="320">
        <f t="shared" si="16"/>
        <v>0</v>
      </c>
      <c r="AV131" s="86"/>
      <c r="AW131" s="334"/>
      <c r="AX131" s="334"/>
      <c r="AY131" s="334"/>
      <c r="AZ131" s="334"/>
      <c r="BA131" s="320">
        <f t="shared" si="17"/>
        <v>0</v>
      </c>
      <c r="BB131" s="93"/>
      <c r="BC131" s="94"/>
      <c r="BD131" s="310" t="str">
        <f t="shared" si="18"/>
        <v>正确</v>
      </c>
    </row>
    <row r="132" s="1" customFormat="1" ht="33" customHeight="1" spans="1:56">
      <c r="A132" s="289">
        <f t="shared" si="10"/>
        <v>128</v>
      </c>
      <c r="B132" s="286"/>
      <c r="C132" s="49"/>
      <c r="D132" s="50"/>
      <c r="E132" s="286"/>
      <c r="F132" s="269">
        <f t="shared" si="11"/>
        <v>31</v>
      </c>
      <c r="G132" s="44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311">
        <f t="shared" si="12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si="13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14"/>
        <v>0</v>
      </c>
      <c r="AT132" s="320">
        <f t="shared" si="15"/>
        <v>0</v>
      </c>
      <c r="AU132" s="320">
        <f t="shared" si="16"/>
        <v>0</v>
      </c>
      <c r="AV132" s="86"/>
      <c r="AW132" s="334"/>
      <c r="AX132" s="334"/>
      <c r="AY132" s="334"/>
      <c r="AZ132" s="334"/>
      <c r="BA132" s="320">
        <f t="shared" si="17"/>
        <v>0</v>
      </c>
      <c r="BB132" s="93"/>
      <c r="BC132" s="94"/>
      <c r="BD132" s="310" t="str">
        <f t="shared" si="18"/>
        <v>正确</v>
      </c>
    </row>
    <row r="133" s="1" customFormat="1" ht="33" customHeight="1" spans="1:56">
      <c r="A133" s="289">
        <f t="shared" ref="A133:A164" si="19">ROW()-4</f>
        <v>129</v>
      </c>
      <c r="B133" s="286"/>
      <c r="C133" s="49"/>
      <c r="D133" s="50"/>
      <c r="E133" s="286"/>
      <c r="F133" s="269">
        <f t="shared" ref="F133:F164" si="20">IF($C$2-D133+1&lt;$E$2,$C$2-D133+1,$E$2)</f>
        <v>31</v>
      </c>
      <c r="G133" s="44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311">
        <f t="shared" ref="S133:S164" si="21">P133+Q133-R133</f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ref="AC133:AC164" si="22">IF(G133="是",30,0)</f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ref="AS133:AS164" si="23">IFERROR(U133/$E$2*2*H133+I133*2,0)</f>
        <v>0</v>
      </c>
      <c r="AT133" s="320">
        <f t="shared" ref="AT133:AT164" si="24">IFERROR(U133/$E$2*(J133+K133*0.2+L133+M133*0.5),0)</f>
        <v>0</v>
      </c>
      <c r="AU133" s="320">
        <f t="shared" ref="AU133:AU164" si="25">ROUND(SUM(V133:AP133)-SUM(AQ133:AT133),2)</f>
        <v>0</v>
      </c>
      <c r="AV133" s="86"/>
      <c r="AW133" s="334"/>
      <c r="AX133" s="334"/>
      <c r="AY133" s="334"/>
      <c r="AZ133" s="334"/>
      <c r="BA133" s="320">
        <f t="shared" ref="BA133:BA164" si="26">ROUND(AU133-SUM(AV133:AZ133),2)</f>
        <v>0</v>
      </c>
      <c r="BB133" s="93"/>
      <c r="BC133" s="94"/>
      <c r="BD133" s="310" t="str">
        <f t="shared" ref="BD133:BD164" si="27">IF(U133-SUM(V133:AB133)=0,"正确","错误")</f>
        <v>正确</v>
      </c>
    </row>
    <row r="134" s="1" customFormat="1" ht="33" customHeight="1" spans="1:56">
      <c r="A134" s="289">
        <f t="shared" si="19"/>
        <v>130</v>
      </c>
      <c r="B134" s="286"/>
      <c r="C134" s="49"/>
      <c r="D134" s="50"/>
      <c r="E134" s="286"/>
      <c r="F134" s="269">
        <f t="shared" si="20"/>
        <v>31</v>
      </c>
      <c r="G134" s="44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311">
        <f t="shared" si="21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22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23"/>
        <v>0</v>
      </c>
      <c r="AT134" s="320">
        <f t="shared" si="24"/>
        <v>0</v>
      </c>
      <c r="AU134" s="320">
        <f t="shared" si="25"/>
        <v>0</v>
      </c>
      <c r="AV134" s="86"/>
      <c r="AW134" s="334"/>
      <c r="AX134" s="334"/>
      <c r="AY134" s="334"/>
      <c r="AZ134" s="334"/>
      <c r="BA134" s="320">
        <f t="shared" si="26"/>
        <v>0</v>
      </c>
      <c r="BB134" s="93"/>
      <c r="BC134" s="94"/>
      <c r="BD134" s="310" t="str">
        <f t="shared" si="27"/>
        <v>正确</v>
      </c>
    </row>
    <row r="135" s="1" customFormat="1" ht="33" customHeight="1" spans="1:56">
      <c r="A135" s="289">
        <f t="shared" si="19"/>
        <v>131</v>
      </c>
      <c r="B135" s="286"/>
      <c r="C135" s="49"/>
      <c r="D135" s="50"/>
      <c r="E135" s="286"/>
      <c r="F135" s="269">
        <f t="shared" si="20"/>
        <v>31</v>
      </c>
      <c r="G135" s="44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311">
        <f t="shared" si="21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22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23"/>
        <v>0</v>
      </c>
      <c r="AT135" s="320">
        <f t="shared" si="24"/>
        <v>0</v>
      </c>
      <c r="AU135" s="320">
        <f t="shared" si="25"/>
        <v>0</v>
      </c>
      <c r="AV135" s="86"/>
      <c r="AW135" s="334"/>
      <c r="AX135" s="334"/>
      <c r="AY135" s="334"/>
      <c r="AZ135" s="334"/>
      <c r="BA135" s="320">
        <f t="shared" si="26"/>
        <v>0</v>
      </c>
      <c r="BB135" s="93"/>
      <c r="BC135" s="94"/>
      <c r="BD135" s="310" t="str">
        <f t="shared" si="27"/>
        <v>正确</v>
      </c>
    </row>
    <row r="136" s="1" customFormat="1" ht="33" customHeight="1" spans="1:56">
      <c r="A136" s="289">
        <f t="shared" si="19"/>
        <v>132</v>
      </c>
      <c r="B136" s="286"/>
      <c r="C136" s="49"/>
      <c r="D136" s="50"/>
      <c r="E136" s="286"/>
      <c r="F136" s="269">
        <f t="shared" si="20"/>
        <v>31</v>
      </c>
      <c r="G136" s="44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311">
        <f t="shared" si="21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22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23"/>
        <v>0</v>
      </c>
      <c r="AT136" s="320">
        <f t="shared" si="24"/>
        <v>0</v>
      </c>
      <c r="AU136" s="320">
        <f t="shared" si="25"/>
        <v>0</v>
      </c>
      <c r="AV136" s="86"/>
      <c r="AW136" s="334"/>
      <c r="AX136" s="334"/>
      <c r="AY136" s="334"/>
      <c r="AZ136" s="334"/>
      <c r="BA136" s="320">
        <f t="shared" si="26"/>
        <v>0</v>
      </c>
      <c r="BB136" s="93"/>
      <c r="BC136" s="94"/>
      <c r="BD136" s="310" t="str">
        <f t="shared" si="27"/>
        <v>正确</v>
      </c>
    </row>
    <row r="137" s="1" customFormat="1" ht="33" customHeight="1" spans="1:56">
      <c r="A137" s="289">
        <f t="shared" si="19"/>
        <v>133</v>
      </c>
      <c r="B137" s="286"/>
      <c r="C137" s="49"/>
      <c r="D137" s="50"/>
      <c r="E137" s="286"/>
      <c r="F137" s="269">
        <f t="shared" si="20"/>
        <v>31</v>
      </c>
      <c r="G137" s="44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311">
        <f t="shared" si="21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22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23"/>
        <v>0</v>
      </c>
      <c r="AT137" s="320">
        <f t="shared" si="24"/>
        <v>0</v>
      </c>
      <c r="AU137" s="320">
        <f t="shared" si="25"/>
        <v>0</v>
      </c>
      <c r="AV137" s="86"/>
      <c r="AW137" s="334"/>
      <c r="AX137" s="334"/>
      <c r="AY137" s="334"/>
      <c r="AZ137" s="334"/>
      <c r="BA137" s="320">
        <f t="shared" si="26"/>
        <v>0</v>
      </c>
      <c r="BB137" s="93"/>
      <c r="BC137" s="94"/>
      <c r="BD137" s="310" t="str">
        <f t="shared" si="27"/>
        <v>正确</v>
      </c>
    </row>
    <row r="138" s="1" customFormat="1" ht="33" customHeight="1" spans="1:56">
      <c r="A138" s="289">
        <f t="shared" si="19"/>
        <v>134</v>
      </c>
      <c r="B138" s="286"/>
      <c r="C138" s="49"/>
      <c r="D138" s="50"/>
      <c r="E138" s="286"/>
      <c r="F138" s="269">
        <f t="shared" si="20"/>
        <v>31</v>
      </c>
      <c r="G138" s="44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311">
        <f t="shared" si="21"/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22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23"/>
        <v>0</v>
      </c>
      <c r="AT138" s="320">
        <f t="shared" si="24"/>
        <v>0</v>
      </c>
      <c r="AU138" s="320">
        <f t="shared" si="25"/>
        <v>0</v>
      </c>
      <c r="AV138" s="86"/>
      <c r="AW138" s="334"/>
      <c r="AX138" s="334"/>
      <c r="AY138" s="334"/>
      <c r="AZ138" s="334"/>
      <c r="BA138" s="320">
        <f t="shared" si="26"/>
        <v>0</v>
      </c>
      <c r="BB138" s="93"/>
      <c r="BC138" s="94"/>
      <c r="BD138" s="310" t="str">
        <f t="shared" si="27"/>
        <v>正确</v>
      </c>
    </row>
    <row r="139" s="1" customFormat="1" ht="33" customHeight="1" spans="1:56">
      <c r="A139" s="289">
        <f t="shared" si="19"/>
        <v>135</v>
      </c>
      <c r="B139" s="286"/>
      <c r="C139" s="49"/>
      <c r="D139" s="50"/>
      <c r="E139" s="286"/>
      <c r="F139" s="269">
        <f t="shared" si="20"/>
        <v>31</v>
      </c>
      <c r="G139" s="44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311">
        <f t="shared" si="21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22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23"/>
        <v>0</v>
      </c>
      <c r="AT139" s="320">
        <f t="shared" si="24"/>
        <v>0</v>
      </c>
      <c r="AU139" s="320">
        <f t="shared" si="25"/>
        <v>0</v>
      </c>
      <c r="AV139" s="86"/>
      <c r="AW139" s="334"/>
      <c r="AX139" s="334"/>
      <c r="AY139" s="334"/>
      <c r="AZ139" s="334"/>
      <c r="BA139" s="320">
        <f t="shared" si="26"/>
        <v>0</v>
      </c>
      <c r="BB139" s="93"/>
      <c r="BC139" s="94"/>
      <c r="BD139" s="310" t="str">
        <f t="shared" si="27"/>
        <v>正确</v>
      </c>
    </row>
    <row r="140" s="1" customFormat="1" ht="33" customHeight="1" spans="1:56">
      <c r="A140" s="289">
        <f t="shared" si="19"/>
        <v>136</v>
      </c>
      <c r="B140" s="286"/>
      <c r="C140" s="49"/>
      <c r="D140" s="50"/>
      <c r="E140" s="286"/>
      <c r="F140" s="269">
        <f t="shared" si="20"/>
        <v>31</v>
      </c>
      <c r="G140" s="44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311">
        <f t="shared" si="21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22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23"/>
        <v>0</v>
      </c>
      <c r="AT140" s="320">
        <f t="shared" si="24"/>
        <v>0</v>
      </c>
      <c r="AU140" s="320">
        <f t="shared" si="25"/>
        <v>0</v>
      </c>
      <c r="AV140" s="86"/>
      <c r="AW140" s="334"/>
      <c r="AX140" s="334"/>
      <c r="AY140" s="334"/>
      <c r="AZ140" s="334"/>
      <c r="BA140" s="320">
        <f t="shared" si="26"/>
        <v>0</v>
      </c>
      <c r="BB140" s="93"/>
      <c r="BC140" s="94"/>
      <c r="BD140" s="310" t="str">
        <f t="shared" si="27"/>
        <v>正确</v>
      </c>
    </row>
    <row r="141" s="1" customFormat="1" ht="33" customHeight="1" spans="1:56">
      <c r="A141" s="289">
        <f t="shared" si="19"/>
        <v>137</v>
      </c>
      <c r="B141" s="286"/>
      <c r="C141" s="49"/>
      <c r="D141" s="50"/>
      <c r="E141" s="286"/>
      <c r="F141" s="269">
        <f t="shared" si="20"/>
        <v>31</v>
      </c>
      <c r="G141" s="44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311">
        <f t="shared" si="21"/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si="22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si="23"/>
        <v>0</v>
      </c>
      <c r="AT141" s="320">
        <f t="shared" si="24"/>
        <v>0</v>
      </c>
      <c r="AU141" s="320">
        <f t="shared" si="25"/>
        <v>0</v>
      </c>
      <c r="AV141" s="86"/>
      <c r="AW141" s="334"/>
      <c r="AX141" s="334"/>
      <c r="AY141" s="334"/>
      <c r="AZ141" s="334"/>
      <c r="BA141" s="320">
        <f t="shared" si="26"/>
        <v>0</v>
      </c>
      <c r="BB141" s="93"/>
      <c r="BC141" s="94"/>
      <c r="BD141" s="310" t="str">
        <f t="shared" si="27"/>
        <v>正确</v>
      </c>
    </row>
    <row r="142" s="1" customFormat="1" ht="33" customHeight="1" spans="1:56">
      <c r="A142" s="289">
        <f t="shared" si="19"/>
        <v>138</v>
      </c>
      <c r="B142" s="286"/>
      <c r="C142" s="49"/>
      <c r="D142" s="50"/>
      <c r="E142" s="286"/>
      <c r="F142" s="269">
        <f t="shared" si="20"/>
        <v>31</v>
      </c>
      <c r="G142" s="44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311">
        <f t="shared" si="21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22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23"/>
        <v>0</v>
      </c>
      <c r="AT142" s="320">
        <f t="shared" si="24"/>
        <v>0</v>
      </c>
      <c r="AU142" s="320">
        <f t="shared" si="25"/>
        <v>0</v>
      </c>
      <c r="AV142" s="86"/>
      <c r="AW142" s="334"/>
      <c r="AX142" s="334"/>
      <c r="AY142" s="334"/>
      <c r="AZ142" s="334"/>
      <c r="BA142" s="320">
        <f t="shared" si="26"/>
        <v>0</v>
      </c>
      <c r="BB142" s="93"/>
      <c r="BC142" s="94"/>
      <c r="BD142" s="310" t="str">
        <f t="shared" si="27"/>
        <v>正确</v>
      </c>
    </row>
    <row r="143" s="1" customFormat="1" ht="33" customHeight="1" spans="1:56">
      <c r="A143" s="289">
        <f t="shared" si="19"/>
        <v>139</v>
      </c>
      <c r="B143" s="286"/>
      <c r="C143" s="49"/>
      <c r="D143" s="50"/>
      <c r="E143" s="286"/>
      <c r="F143" s="269">
        <f t="shared" si="20"/>
        <v>31</v>
      </c>
      <c r="G143" s="44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311">
        <f t="shared" si="21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22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23"/>
        <v>0</v>
      </c>
      <c r="AT143" s="320">
        <f t="shared" si="24"/>
        <v>0</v>
      </c>
      <c r="AU143" s="320">
        <f t="shared" si="25"/>
        <v>0</v>
      </c>
      <c r="AV143" s="86"/>
      <c r="AW143" s="334"/>
      <c r="AX143" s="334"/>
      <c r="AY143" s="334"/>
      <c r="AZ143" s="334"/>
      <c r="BA143" s="320">
        <f t="shared" si="26"/>
        <v>0</v>
      </c>
      <c r="BB143" s="93"/>
      <c r="BC143" s="94"/>
      <c r="BD143" s="310" t="str">
        <f t="shared" si="27"/>
        <v>正确</v>
      </c>
    </row>
    <row r="144" s="1" customFormat="1" ht="33" customHeight="1" spans="1:56">
      <c r="A144" s="289">
        <f t="shared" si="19"/>
        <v>140</v>
      </c>
      <c r="B144" s="286"/>
      <c r="C144" s="49"/>
      <c r="D144" s="50"/>
      <c r="E144" s="286"/>
      <c r="F144" s="269">
        <f t="shared" si="20"/>
        <v>31</v>
      </c>
      <c r="G144" s="44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311">
        <f t="shared" si="21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22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23"/>
        <v>0</v>
      </c>
      <c r="AT144" s="320">
        <f t="shared" si="24"/>
        <v>0</v>
      </c>
      <c r="AU144" s="320">
        <f t="shared" si="25"/>
        <v>0</v>
      </c>
      <c r="AV144" s="86"/>
      <c r="AW144" s="334"/>
      <c r="AX144" s="334"/>
      <c r="AY144" s="334"/>
      <c r="AZ144" s="334"/>
      <c r="BA144" s="320">
        <f t="shared" si="26"/>
        <v>0</v>
      </c>
      <c r="BB144" s="93"/>
      <c r="BC144" s="94"/>
      <c r="BD144" s="310" t="str">
        <f t="shared" si="27"/>
        <v>正确</v>
      </c>
    </row>
    <row r="145" s="1" customFormat="1" ht="33" customHeight="1" spans="1:56">
      <c r="A145" s="289">
        <f t="shared" si="19"/>
        <v>141</v>
      </c>
      <c r="B145" s="286"/>
      <c r="C145" s="49"/>
      <c r="D145" s="50"/>
      <c r="E145" s="286"/>
      <c r="F145" s="269">
        <f t="shared" si="20"/>
        <v>31</v>
      </c>
      <c r="G145" s="44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311">
        <f t="shared" si="21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22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23"/>
        <v>0</v>
      </c>
      <c r="AT145" s="320">
        <f t="shared" si="24"/>
        <v>0</v>
      </c>
      <c r="AU145" s="320">
        <f t="shared" si="25"/>
        <v>0</v>
      </c>
      <c r="AV145" s="86"/>
      <c r="AW145" s="334"/>
      <c r="AX145" s="334"/>
      <c r="AY145" s="334"/>
      <c r="AZ145" s="334"/>
      <c r="BA145" s="320">
        <f t="shared" si="26"/>
        <v>0</v>
      </c>
      <c r="BB145" s="93"/>
      <c r="BC145" s="94"/>
      <c r="BD145" s="310" t="str">
        <f t="shared" si="27"/>
        <v>正确</v>
      </c>
    </row>
    <row r="146" s="1" customFormat="1" ht="33" customHeight="1" spans="1:56">
      <c r="A146" s="289">
        <f t="shared" si="19"/>
        <v>142</v>
      </c>
      <c r="B146" s="286"/>
      <c r="C146" s="49"/>
      <c r="D146" s="50"/>
      <c r="E146" s="286"/>
      <c r="F146" s="269">
        <f t="shared" si="20"/>
        <v>31</v>
      </c>
      <c r="G146" s="44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311">
        <f t="shared" si="21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22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23"/>
        <v>0</v>
      </c>
      <c r="AT146" s="320">
        <f t="shared" si="24"/>
        <v>0</v>
      </c>
      <c r="AU146" s="320">
        <f t="shared" si="25"/>
        <v>0</v>
      </c>
      <c r="AV146" s="86"/>
      <c r="AW146" s="334"/>
      <c r="AX146" s="334"/>
      <c r="AY146" s="334"/>
      <c r="AZ146" s="334"/>
      <c r="BA146" s="320">
        <f t="shared" si="26"/>
        <v>0</v>
      </c>
      <c r="BB146" s="93"/>
      <c r="BC146" s="94"/>
      <c r="BD146" s="310" t="str">
        <f t="shared" si="27"/>
        <v>正确</v>
      </c>
    </row>
    <row r="147" s="1" customFormat="1" ht="33" customHeight="1" spans="1:56">
      <c r="A147" s="289">
        <f t="shared" si="19"/>
        <v>143</v>
      </c>
      <c r="B147" s="286"/>
      <c r="C147" s="49"/>
      <c r="D147" s="50"/>
      <c r="E147" s="286"/>
      <c r="F147" s="269">
        <f t="shared" si="20"/>
        <v>31</v>
      </c>
      <c r="G147" s="44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311">
        <f t="shared" si="21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22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23"/>
        <v>0</v>
      </c>
      <c r="AT147" s="320">
        <f t="shared" si="24"/>
        <v>0</v>
      </c>
      <c r="AU147" s="320">
        <f t="shared" si="25"/>
        <v>0</v>
      </c>
      <c r="AV147" s="86"/>
      <c r="AW147" s="334"/>
      <c r="AX147" s="334"/>
      <c r="AY147" s="334"/>
      <c r="AZ147" s="334"/>
      <c r="BA147" s="320">
        <f t="shared" si="26"/>
        <v>0</v>
      </c>
      <c r="BB147" s="93"/>
      <c r="BC147" s="94"/>
      <c r="BD147" s="310" t="str">
        <f t="shared" si="27"/>
        <v>正确</v>
      </c>
    </row>
    <row r="148" s="1" customFormat="1" ht="33" customHeight="1" spans="1:56">
      <c r="A148" s="289">
        <f t="shared" si="19"/>
        <v>144</v>
      </c>
      <c r="B148" s="286"/>
      <c r="C148" s="49"/>
      <c r="D148" s="50"/>
      <c r="E148" s="286"/>
      <c r="F148" s="269">
        <f t="shared" si="20"/>
        <v>31</v>
      </c>
      <c r="G148" s="44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311">
        <f t="shared" si="21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22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23"/>
        <v>0</v>
      </c>
      <c r="AT148" s="320">
        <f t="shared" si="24"/>
        <v>0</v>
      </c>
      <c r="AU148" s="320">
        <f t="shared" si="25"/>
        <v>0</v>
      </c>
      <c r="AV148" s="86"/>
      <c r="AW148" s="334"/>
      <c r="AX148" s="334"/>
      <c r="AY148" s="334"/>
      <c r="AZ148" s="334"/>
      <c r="BA148" s="320">
        <f t="shared" si="26"/>
        <v>0</v>
      </c>
      <c r="BB148" s="93"/>
      <c r="BC148" s="94"/>
      <c r="BD148" s="310" t="str">
        <f t="shared" si="27"/>
        <v>正确</v>
      </c>
    </row>
    <row r="149" s="1" customFormat="1" ht="33" customHeight="1" spans="1:56">
      <c r="A149" s="289">
        <f t="shared" si="19"/>
        <v>145</v>
      </c>
      <c r="B149" s="286"/>
      <c r="C149" s="49"/>
      <c r="D149" s="50"/>
      <c r="E149" s="286"/>
      <c r="F149" s="269">
        <f t="shared" si="20"/>
        <v>31</v>
      </c>
      <c r="G149" s="44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311">
        <f t="shared" si="21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22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23"/>
        <v>0</v>
      </c>
      <c r="AT149" s="320">
        <f t="shared" si="24"/>
        <v>0</v>
      </c>
      <c r="AU149" s="320">
        <f t="shared" si="25"/>
        <v>0</v>
      </c>
      <c r="AV149" s="86"/>
      <c r="AW149" s="334"/>
      <c r="AX149" s="334"/>
      <c r="AY149" s="334"/>
      <c r="AZ149" s="334"/>
      <c r="BA149" s="320">
        <f t="shared" si="26"/>
        <v>0</v>
      </c>
      <c r="BB149" s="93"/>
      <c r="BC149" s="94"/>
      <c r="BD149" s="310" t="str">
        <f t="shared" si="27"/>
        <v>正确</v>
      </c>
    </row>
    <row r="150" s="1" customFormat="1" ht="33" customHeight="1" spans="1:56">
      <c r="A150" s="289">
        <f t="shared" si="19"/>
        <v>146</v>
      </c>
      <c r="B150" s="286"/>
      <c r="C150" s="49"/>
      <c r="D150" s="50"/>
      <c r="E150" s="286"/>
      <c r="F150" s="269">
        <f t="shared" si="20"/>
        <v>31</v>
      </c>
      <c r="G150" s="44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311">
        <f t="shared" si="21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22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23"/>
        <v>0</v>
      </c>
      <c r="AT150" s="320">
        <f t="shared" si="24"/>
        <v>0</v>
      </c>
      <c r="AU150" s="320">
        <f t="shared" si="25"/>
        <v>0</v>
      </c>
      <c r="AV150" s="86"/>
      <c r="AW150" s="334"/>
      <c r="AX150" s="334"/>
      <c r="AY150" s="334"/>
      <c r="AZ150" s="334"/>
      <c r="BA150" s="320">
        <f t="shared" si="26"/>
        <v>0</v>
      </c>
      <c r="BB150" s="93"/>
      <c r="BC150" s="94"/>
      <c r="BD150" s="310" t="str">
        <f t="shared" si="27"/>
        <v>正确</v>
      </c>
    </row>
    <row r="151" s="1" customFormat="1" ht="33" customHeight="1" spans="1:56">
      <c r="A151" s="289">
        <f t="shared" si="19"/>
        <v>147</v>
      </c>
      <c r="B151" s="286"/>
      <c r="C151" s="49"/>
      <c r="D151" s="50"/>
      <c r="E151" s="286"/>
      <c r="F151" s="269">
        <f t="shared" si="20"/>
        <v>31</v>
      </c>
      <c r="G151" s="44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311">
        <f t="shared" si="21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22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23"/>
        <v>0</v>
      </c>
      <c r="AT151" s="320">
        <f t="shared" si="24"/>
        <v>0</v>
      </c>
      <c r="AU151" s="320">
        <f t="shared" si="25"/>
        <v>0</v>
      </c>
      <c r="AV151" s="86"/>
      <c r="AW151" s="334"/>
      <c r="AX151" s="334"/>
      <c r="AY151" s="334"/>
      <c r="AZ151" s="334"/>
      <c r="BA151" s="320">
        <f t="shared" si="26"/>
        <v>0</v>
      </c>
      <c r="BB151" s="93"/>
      <c r="BC151" s="94"/>
      <c r="BD151" s="310" t="str">
        <f t="shared" si="27"/>
        <v>正确</v>
      </c>
    </row>
    <row r="152" s="1" customFormat="1" ht="33" customHeight="1" spans="1:56">
      <c r="A152" s="289">
        <f t="shared" si="19"/>
        <v>148</v>
      </c>
      <c r="B152" s="286"/>
      <c r="C152" s="49"/>
      <c r="D152" s="50"/>
      <c r="E152" s="286"/>
      <c r="F152" s="269">
        <f t="shared" si="20"/>
        <v>31</v>
      </c>
      <c r="G152" s="44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311">
        <f t="shared" si="21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22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23"/>
        <v>0</v>
      </c>
      <c r="AT152" s="320">
        <f t="shared" si="24"/>
        <v>0</v>
      </c>
      <c r="AU152" s="320">
        <f t="shared" si="25"/>
        <v>0</v>
      </c>
      <c r="AV152" s="86"/>
      <c r="AW152" s="334"/>
      <c r="AX152" s="334"/>
      <c r="AY152" s="334"/>
      <c r="AZ152" s="334"/>
      <c r="BA152" s="320">
        <f t="shared" si="26"/>
        <v>0</v>
      </c>
      <c r="BB152" s="93"/>
      <c r="BC152" s="94"/>
      <c r="BD152" s="310" t="str">
        <f t="shared" si="27"/>
        <v>正确</v>
      </c>
    </row>
    <row r="153" s="1" customFormat="1" ht="33" customHeight="1" spans="1:56">
      <c r="A153" s="289">
        <f t="shared" si="19"/>
        <v>149</v>
      </c>
      <c r="B153" s="286"/>
      <c r="C153" s="49"/>
      <c r="D153" s="50"/>
      <c r="E153" s="286"/>
      <c r="F153" s="269">
        <f t="shared" si="20"/>
        <v>31</v>
      </c>
      <c r="G153" s="44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311">
        <f t="shared" si="21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22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23"/>
        <v>0</v>
      </c>
      <c r="AT153" s="320">
        <f t="shared" si="24"/>
        <v>0</v>
      </c>
      <c r="AU153" s="320">
        <f t="shared" si="25"/>
        <v>0</v>
      </c>
      <c r="AV153" s="86"/>
      <c r="AW153" s="334"/>
      <c r="AX153" s="334"/>
      <c r="AY153" s="334"/>
      <c r="AZ153" s="334"/>
      <c r="BA153" s="320">
        <f t="shared" si="26"/>
        <v>0</v>
      </c>
      <c r="BB153" s="93"/>
      <c r="BC153" s="94"/>
      <c r="BD153" s="310" t="str">
        <f t="shared" si="27"/>
        <v>正确</v>
      </c>
    </row>
    <row r="154" s="1" customFormat="1" ht="33" customHeight="1" spans="1:56">
      <c r="A154" s="289">
        <f t="shared" si="19"/>
        <v>150</v>
      </c>
      <c r="B154" s="286"/>
      <c r="C154" s="49"/>
      <c r="D154" s="50"/>
      <c r="E154" s="286"/>
      <c r="F154" s="269">
        <f t="shared" si="20"/>
        <v>31</v>
      </c>
      <c r="G154" s="44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311">
        <f t="shared" si="21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22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23"/>
        <v>0</v>
      </c>
      <c r="AT154" s="320">
        <f t="shared" si="24"/>
        <v>0</v>
      </c>
      <c r="AU154" s="320">
        <f t="shared" si="25"/>
        <v>0</v>
      </c>
      <c r="AV154" s="86"/>
      <c r="AW154" s="334"/>
      <c r="AX154" s="334"/>
      <c r="AY154" s="334"/>
      <c r="AZ154" s="334"/>
      <c r="BA154" s="320">
        <f t="shared" si="26"/>
        <v>0</v>
      </c>
      <c r="BB154" s="93"/>
      <c r="BC154" s="94"/>
      <c r="BD154" s="310" t="str">
        <f t="shared" si="27"/>
        <v>正确</v>
      </c>
    </row>
    <row r="155" s="1" customFormat="1" ht="33" customHeight="1" spans="1:56">
      <c r="A155" s="289">
        <f t="shared" si="19"/>
        <v>151</v>
      </c>
      <c r="B155" s="286"/>
      <c r="C155" s="49"/>
      <c r="D155" s="50"/>
      <c r="E155" s="286"/>
      <c r="F155" s="269">
        <f t="shared" si="20"/>
        <v>31</v>
      </c>
      <c r="G155" s="44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311">
        <f t="shared" si="21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22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23"/>
        <v>0</v>
      </c>
      <c r="AT155" s="320">
        <f t="shared" si="24"/>
        <v>0</v>
      </c>
      <c r="AU155" s="320">
        <f t="shared" si="25"/>
        <v>0</v>
      </c>
      <c r="AV155" s="86"/>
      <c r="AW155" s="334"/>
      <c r="AX155" s="334"/>
      <c r="AY155" s="334"/>
      <c r="AZ155" s="334"/>
      <c r="BA155" s="320">
        <f t="shared" si="26"/>
        <v>0</v>
      </c>
      <c r="BB155" s="93"/>
      <c r="BC155" s="94"/>
      <c r="BD155" s="310" t="str">
        <f t="shared" si="27"/>
        <v>正确</v>
      </c>
    </row>
    <row r="156" s="1" customFormat="1" ht="33" customHeight="1" spans="1:56">
      <c r="A156" s="289">
        <f t="shared" si="19"/>
        <v>152</v>
      </c>
      <c r="B156" s="286"/>
      <c r="C156" s="49"/>
      <c r="D156" s="50"/>
      <c r="E156" s="286"/>
      <c r="F156" s="269">
        <f t="shared" si="20"/>
        <v>31</v>
      </c>
      <c r="G156" s="44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311">
        <f t="shared" si="21"/>
        <v>0</v>
      </c>
      <c r="T156" s="74"/>
      <c r="U156" s="313"/>
      <c r="V156" s="71"/>
      <c r="W156" s="72"/>
      <c r="X156" s="72"/>
      <c r="Y156" s="72"/>
      <c r="Z156" s="72"/>
      <c r="AA156" s="72"/>
      <c r="AB156" s="78"/>
      <c r="AC156" s="320">
        <f t="shared" si="22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31">
        <f t="shared" si="23"/>
        <v>0</v>
      </c>
      <c r="AT156" s="320">
        <f t="shared" si="24"/>
        <v>0</v>
      </c>
      <c r="AU156" s="320">
        <f t="shared" si="25"/>
        <v>0</v>
      </c>
      <c r="AV156" s="86"/>
      <c r="AW156" s="334"/>
      <c r="AX156" s="334"/>
      <c r="AY156" s="334"/>
      <c r="AZ156" s="334"/>
      <c r="BA156" s="320">
        <f t="shared" si="26"/>
        <v>0</v>
      </c>
      <c r="BB156" s="93"/>
      <c r="BC156" s="94"/>
      <c r="BD156" s="310" t="str">
        <f t="shared" si="27"/>
        <v>正确</v>
      </c>
    </row>
    <row r="157" s="1" customFormat="1" ht="33" customHeight="1" spans="1:56">
      <c r="A157" s="289">
        <f t="shared" si="19"/>
        <v>153</v>
      </c>
      <c r="B157" s="286"/>
      <c r="C157" s="49"/>
      <c r="D157" s="50"/>
      <c r="E157" s="286"/>
      <c r="F157" s="269">
        <f t="shared" si="20"/>
        <v>31</v>
      </c>
      <c r="G157" s="44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311">
        <f t="shared" si="21"/>
        <v>0</v>
      </c>
      <c r="T157" s="74"/>
      <c r="U157" s="313"/>
      <c r="V157" s="71"/>
      <c r="W157" s="72"/>
      <c r="X157" s="72"/>
      <c r="Y157" s="72"/>
      <c r="Z157" s="72"/>
      <c r="AA157" s="72"/>
      <c r="AB157" s="78"/>
      <c r="AC157" s="320">
        <f t="shared" si="22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331">
        <f t="shared" si="23"/>
        <v>0</v>
      </c>
      <c r="AT157" s="320">
        <f t="shared" si="24"/>
        <v>0</v>
      </c>
      <c r="AU157" s="320">
        <f t="shared" si="25"/>
        <v>0</v>
      </c>
      <c r="AV157" s="86"/>
      <c r="AW157" s="334"/>
      <c r="AX157" s="334"/>
      <c r="AY157" s="334"/>
      <c r="AZ157" s="334"/>
      <c r="BA157" s="320">
        <f t="shared" si="26"/>
        <v>0</v>
      </c>
      <c r="BB157" s="93"/>
      <c r="BC157" s="94"/>
      <c r="BD157" s="310" t="str">
        <f t="shared" si="27"/>
        <v>正确</v>
      </c>
    </row>
    <row r="158" s="1" customFormat="1" ht="33" customHeight="1" spans="1:56">
      <c r="A158" s="289">
        <f t="shared" si="19"/>
        <v>154</v>
      </c>
      <c r="B158" s="286"/>
      <c r="C158" s="49"/>
      <c r="D158" s="50"/>
      <c r="E158" s="286"/>
      <c r="F158" s="269">
        <f t="shared" si="20"/>
        <v>31</v>
      </c>
      <c r="G158" s="44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311">
        <f t="shared" si="21"/>
        <v>0</v>
      </c>
      <c r="T158" s="74"/>
      <c r="U158" s="313"/>
      <c r="V158" s="71"/>
      <c r="W158" s="72"/>
      <c r="X158" s="72"/>
      <c r="Y158" s="72"/>
      <c r="Z158" s="72"/>
      <c r="AA158" s="72"/>
      <c r="AB158" s="78"/>
      <c r="AC158" s="320">
        <f t="shared" si="22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331">
        <f t="shared" si="23"/>
        <v>0</v>
      </c>
      <c r="AT158" s="320">
        <f t="shared" si="24"/>
        <v>0</v>
      </c>
      <c r="AU158" s="320">
        <f t="shared" si="25"/>
        <v>0</v>
      </c>
      <c r="AV158" s="86"/>
      <c r="AW158" s="334"/>
      <c r="AX158" s="334"/>
      <c r="AY158" s="334"/>
      <c r="AZ158" s="334"/>
      <c r="BA158" s="320">
        <f t="shared" si="26"/>
        <v>0</v>
      </c>
      <c r="BB158" s="93"/>
      <c r="BC158" s="94"/>
      <c r="BD158" s="310" t="str">
        <f t="shared" si="27"/>
        <v>正确</v>
      </c>
    </row>
    <row r="159" s="1" customFormat="1" ht="33" customHeight="1" spans="1:56">
      <c r="A159" s="289">
        <f t="shared" si="19"/>
        <v>155</v>
      </c>
      <c r="B159" s="286"/>
      <c r="C159" s="49"/>
      <c r="D159" s="50"/>
      <c r="E159" s="286"/>
      <c r="F159" s="269">
        <f t="shared" si="20"/>
        <v>31</v>
      </c>
      <c r="G159" s="44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311">
        <f t="shared" si="21"/>
        <v>0</v>
      </c>
      <c r="T159" s="74"/>
      <c r="U159" s="313"/>
      <c r="V159" s="71"/>
      <c r="W159" s="72"/>
      <c r="X159" s="72"/>
      <c r="Y159" s="72"/>
      <c r="Z159" s="72"/>
      <c r="AA159" s="72"/>
      <c r="AB159" s="78"/>
      <c r="AC159" s="320">
        <f t="shared" si="22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331">
        <f t="shared" si="23"/>
        <v>0</v>
      </c>
      <c r="AT159" s="320">
        <f t="shared" si="24"/>
        <v>0</v>
      </c>
      <c r="AU159" s="320">
        <f t="shared" si="25"/>
        <v>0</v>
      </c>
      <c r="AV159" s="86"/>
      <c r="AW159" s="334"/>
      <c r="AX159" s="334"/>
      <c r="AY159" s="334"/>
      <c r="AZ159" s="334"/>
      <c r="BA159" s="320">
        <f t="shared" si="26"/>
        <v>0</v>
      </c>
      <c r="BB159" s="93"/>
      <c r="BC159" s="94"/>
      <c r="BD159" s="310" t="str">
        <f t="shared" si="27"/>
        <v>正确</v>
      </c>
    </row>
    <row r="160" s="1" customFormat="1" ht="33" customHeight="1" spans="1:56">
      <c r="A160" s="289">
        <f t="shared" si="19"/>
        <v>156</v>
      </c>
      <c r="B160" s="286"/>
      <c r="C160" s="49"/>
      <c r="D160" s="50"/>
      <c r="E160" s="286"/>
      <c r="F160" s="269">
        <f t="shared" si="20"/>
        <v>31</v>
      </c>
      <c r="G160" s="44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311">
        <f t="shared" si="21"/>
        <v>0</v>
      </c>
      <c r="T160" s="74"/>
      <c r="U160" s="313"/>
      <c r="V160" s="71"/>
      <c r="W160" s="72"/>
      <c r="X160" s="72"/>
      <c r="Y160" s="72"/>
      <c r="Z160" s="72"/>
      <c r="AA160" s="72"/>
      <c r="AB160" s="78"/>
      <c r="AC160" s="320">
        <f t="shared" si="22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331">
        <f t="shared" si="23"/>
        <v>0</v>
      </c>
      <c r="AT160" s="320">
        <f t="shared" si="24"/>
        <v>0</v>
      </c>
      <c r="AU160" s="320">
        <f t="shared" si="25"/>
        <v>0</v>
      </c>
      <c r="AV160" s="86"/>
      <c r="AW160" s="334"/>
      <c r="AX160" s="334"/>
      <c r="AY160" s="334"/>
      <c r="AZ160" s="334"/>
      <c r="BA160" s="320">
        <f t="shared" si="26"/>
        <v>0</v>
      </c>
      <c r="BB160" s="93"/>
      <c r="BC160" s="94"/>
      <c r="BD160" s="310" t="str">
        <f t="shared" si="27"/>
        <v>正确</v>
      </c>
    </row>
    <row r="161" s="1" customFormat="1" ht="33" customHeight="1" spans="1:56">
      <c r="A161" s="289">
        <f t="shared" si="19"/>
        <v>157</v>
      </c>
      <c r="B161" s="286"/>
      <c r="C161" s="49"/>
      <c r="D161" s="50"/>
      <c r="E161" s="286"/>
      <c r="F161" s="269">
        <f t="shared" si="20"/>
        <v>31</v>
      </c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311">
        <f t="shared" si="21"/>
        <v>0</v>
      </c>
      <c r="T161" s="74"/>
      <c r="U161" s="313"/>
      <c r="V161" s="71"/>
      <c r="W161" s="72"/>
      <c r="X161" s="72"/>
      <c r="Y161" s="72"/>
      <c r="Z161" s="72"/>
      <c r="AA161" s="72"/>
      <c r="AB161" s="78"/>
      <c r="AC161" s="320">
        <f t="shared" si="22"/>
        <v>0</v>
      </c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331">
        <f t="shared" si="23"/>
        <v>0</v>
      </c>
      <c r="AT161" s="320">
        <f t="shared" si="24"/>
        <v>0</v>
      </c>
      <c r="AU161" s="320">
        <f t="shared" si="25"/>
        <v>0</v>
      </c>
      <c r="AV161" s="86"/>
      <c r="AW161" s="334"/>
      <c r="AX161" s="334"/>
      <c r="AY161" s="334"/>
      <c r="AZ161" s="334"/>
      <c r="BA161" s="320">
        <f t="shared" si="26"/>
        <v>0</v>
      </c>
      <c r="BB161" s="93"/>
      <c r="BC161" s="94"/>
      <c r="BD161" s="310" t="str">
        <f t="shared" si="27"/>
        <v>正确</v>
      </c>
    </row>
    <row r="162" s="1" customFormat="1" ht="33" customHeight="1" spans="1:56">
      <c r="A162" s="289">
        <f t="shared" si="19"/>
        <v>158</v>
      </c>
      <c r="B162" s="286"/>
      <c r="C162" s="49"/>
      <c r="D162" s="50"/>
      <c r="E162" s="286"/>
      <c r="F162" s="269">
        <f t="shared" si="20"/>
        <v>31</v>
      </c>
      <c r="G162" s="44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311">
        <f t="shared" si="21"/>
        <v>0</v>
      </c>
      <c r="T162" s="74"/>
      <c r="U162" s="313"/>
      <c r="V162" s="71"/>
      <c r="W162" s="72"/>
      <c r="X162" s="72"/>
      <c r="Y162" s="72"/>
      <c r="Z162" s="72"/>
      <c r="AA162" s="72"/>
      <c r="AB162" s="78"/>
      <c r="AC162" s="320">
        <f t="shared" si="22"/>
        <v>0</v>
      </c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331">
        <f t="shared" si="23"/>
        <v>0</v>
      </c>
      <c r="AT162" s="320">
        <f t="shared" si="24"/>
        <v>0</v>
      </c>
      <c r="AU162" s="320">
        <f t="shared" si="25"/>
        <v>0</v>
      </c>
      <c r="AV162" s="86"/>
      <c r="AW162" s="334"/>
      <c r="AX162" s="334"/>
      <c r="AY162" s="334"/>
      <c r="AZ162" s="334"/>
      <c r="BA162" s="320">
        <f t="shared" si="26"/>
        <v>0</v>
      </c>
      <c r="BB162" s="93"/>
      <c r="BC162" s="94"/>
      <c r="BD162" s="310" t="str">
        <f t="shared" si="27"/>
        <v>正确</v>
      </c>
    </row>
    <row r="163" s="1" customFormat="1" ht="33" customHeight="1" spans="1:56">
      <c r="A163" s="289">
        <f t="shared" si="19"/>
        <v>159</v>
      </c>
      <c r="B163" s="286"/>
      <c r="C163" s="49"/>
      <c r="D163" s="50"/>
      <c r="E163" s="286"/>
      <c r="F163" s="269">
        <f t="shared" si="20"/>
        <v>31</v>
      </c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311">
        <f t="shared" si="21"/>
        <v>0</v>
      </c>
      <c r="T163" s="74"/>
      <c r="U163" s="313"/>
      <c r="V163" s="71"/>
      <c r="W163" s="72"/>
      <c r="X163" s="72"/>
      <c r="Y163" s="72"/>
      <c r="Z163" s="72"/>
      <c r="AA163" s="72"/>
      <c r="AB163" s="78"/>
      <c r="AC163" s="320">
        <f t="shared" si="22"/>
        <v>0</v>
      </c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331">
        <f t="shared" si="23"/>
        <v>0</v>
      </c>
      <c r="AT163" s="320">
        <f t="shared" si="24"/>
        <v>0</v>
      </c>
      <c r="AU163" s="320">
        <f t="shared" si="25"/>
        <v>0</v>
      </c>
      <c r="AV163" s="86"/>
      <c r="AW163" s="334"/>
      <c r="AX163" s="334"/>
      <c r="AY163" s="334"/>
      <c r="AZ163" s="334"/>
      <c r="BA163" s="320">
        <f t="shared" si="26"/>
        <v>0</v>
      </c>
      <c r="BB163" s="93"/>
      <c r="BC163" s="94"/>
      <c r="BD163" s="310" t="str">
        <f t="shared" si="27"/>
        <v>正确</v>
      </c>
    </row>
    <row r="164" s="1" customFormat="1" ht="33" customHeight="1" spans="1:56">
      <c r="A164" s="289">
        <f t="shared" si="19"/>
        <v>160</v>
      </c>
      <c r="B164" s="286"/>
      <c r="C164" s="49"/>
      <c r="D164" s="50"/>
      <c r="E164" s="286"/>
      <c r="F164" s="269">
        <f t="shared" si="20"/>
        <v>31</v>
      </c>
      <c r="G164" s="44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311">
        <f t="shared" si="21"/>
        <v>0</v>
      </c>
      <c r="T164" s="74"/>
      <c r="U164" s="313"/>
      <c r="V164" s="71"/>
      <c r="W164" s="72"/>
      <c r="X164" s="72"/>
      <c r="Y164" s="72"/>
      <c r="Z164" s="72"/>
      <c r="AA164" s="72"/>
      <c r="AB164" s="78"/>
      <c r="AC164" s="320">
        <f t="shared" si="22"/>
        <v>0</v>
      </c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331">
        <f t="shared" si="23"/>
        <v>0</v>
      </c>
      <c r="AT164" s="320">
        <f t="shared" si="24"/>
        <v>0</v>
      </c>
      <c r="AU164" s="320">
        <f t="shared" si="25"/>
        <v>0</v>
      </c>
      <c r="AV164" s="86"/>
      <c r="AW164" s="334"/>
      <c r="AX164" s="334"/>
      <c r="AY164" s="334"/>
      <c r="AZ164" s="334"/>
      <c r="BA164" s="320">
        <f t="shared" si="26"/>
        <v>0</v>
      </c>
      <c r="BB164" s="93"/>
      <c r="BC164" s="94"/>
      <c r="BD164" s="310" t="str">
        <f t="shared" si="27"/>
        <v>正确</v>
      </c>
    </row>
  </sheetData>
  <sheetProtection algorithmName="SHA-512" hashValue="g/BusNj2G8MJqz2ZInTRLCVT0a52/wRgsFXq7lsR8lAs/6i7BNnK7l29ZncJR0mMFLbW7dGJK3wODmr9/nofwA==" saltValue="emfiCMPfvXPliOo//GKnWQ==" spinCount="100000" sheet="1" formatCells="0" formatRows="0" deleteRows="0" autoFilter="0" objects="1"/>
  <autoFilter xmlns:etc="http://www.wps.cn/officeDocument/2017/etCustomData" ref="A4:BL164" etc:filterBottomFollowUsedRange="0">
    <extLst/>
  </autoFilter>
  <mergeCells count="2">
    <mergeCell ref="A1:BB1"/>
    <mergeCell ref="A4:E4"/>
  </mergeCells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G165"/>
  <sheetViews>
    <sheetView zoomScale="70" zoomScaleNormal="70" workbookViewId="0">
      <pane xSplit="6" ySplit="4" topLeftCell="G5" activePane="bottomRight" state="frozen"/>
      <selection/>
      <selection pane="topRight"/>
      <selection pane="bottomLeft"/>
      <selection pane="bottomRight" activeCell="BI28" sqref="BI28"/>
    </sheetView>
  </sheetViews>
  <sheetFormatPr defaultColWidth="12.7583333333333" defaultRowHeight="20.25"/>
  <cols>
    <col min="1" max="1" width="8.5" style="248" customWidth="1"/>
    <col min="2" max="2" width="16.5" style="575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163</v>
      </c>
      <c r="B1" s="576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87"/>
      <c r="BC1" s="1"/>
      <c r="BD1" s="15"/>
    </row>
    <row r="2" s="2" customFormat="1" ht="42" customHeight="1" spans="1:56">
      <c r="A2" s="251" t="s">
        <v>1</v>
      </c>
      <c r="B2" s="577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5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253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253" t="s">
        <v>9</v>
      </c>
      <c r="AS2" s="251" t="s">
        <v>10</v>
      </c>
      <c r="AT2" s="251" t="s">
        <v>10</v>
      </c>
      <c r="AU2" s="251" t="s">
        <v>11</v>
      </c>
      <c r="AV2" s="253" t="s">
        <v>12</v>
      </c>
      <c r="AW2" s="253" t="s">
        <v>12</v>
      </c>
      <c r="AX2" s="253" t="s">
        <v>12</v>
      </c>
      <c r="AY2" s="253" t="s">
        <v>13</v>
      </c>
      <c r="AZ2" s="253" t="s">
        <v>13</v>
      </c>
      <c r="BA2" s="251" t="s">
        <v>14</v>
      </c>
      <c r="BB2" s="253"/>
      <c r="BC2" s="598"/>
      <c r="BD2" s="251" t="s">
        <v>15</v>
      </c>
    </row>
    <row r="3" s="247" customFormat="1" ht="62" customHeight="1" spans="1:56">
      <c r="A3" s="376" t="s">
        <v>16</v>
      </c>
      <c r="B3" s="578" t="s">
        <v>17</v>
      </c>
      <c r="C3" s="255" t="s">
        <v>18</v>
      </c>
      <c r="D3" s="256" t="s">
        <v>19</v>
      </c>
      <c r="E3" s="255" t="s">
        <v>20</v>
      </c>
      <c r="F3" s="37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58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6" t="s">
        <v>58</v>
      </c>
      <c r="AS3" s="328" t="s">
        <v>59</v>
      </c>
      <c r="AT3" s="328" t="s">
        <v>60</v>
      </c>
      <c r="AU3" s="329" t="s">
        <v>61</v>
      </c>
      <c r="AV3" s="330" t="s">
        <v>62</v>
      </c>
      <c r="AW3" s="330" t="s">
        <v>63</v>
      </c>
      <c r="AX3" s="330" t="s">
        <v>64</v>
      </c>
      <c r="AY3" s="327" t="s">
        <v>65</v>
      </c>
      <c r="AZ3" s="327" t="s">
        <v>66</v>
      </c>
      <c r="BA3" s="329" t="s">
        <v>67</v>
      </c>
      <c r="BB3" s="332" t="s">
        <v>68</v>
      </c>
      <c r="BC3" s="332" t="s">
        <v>69</v>
      </c>
      <c r="BD3" s="329" t="s">
        <v>70</v>
      </c>
    </row>
    <row r="4" s="97" customFormat="1" ht="33" customHeight="1" spans="1:59">
      <c r="A4" s="378" t="s">
        <v>71</v>
      </c>
      <c r="B4" s="579"/>
      <c r="C4" s="260"/>
      <c r="D4" s="260"/>
      <c r="E4" s="260"/>
      <c r="F4" s="379"/>
      <c r="G4" s="262"/>
      <c r="H4" s="263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308"/>
      <c r="U4" s="309"/>
      <c r="V4" s="310">
        <f t="shared" ref="V4:BA4" si="0">SUBTOTAL(9,V5:V165)</f>
        <v>111624.838709677</v>
      </c>
      <c r="W4" s="310">
        <f t="shared" si="0"/>
        <v>10200</v>
      </c>
      <c r="X4" s="310">
        <f t="shared" si="0"/>
        <v>4700</v>
      </c>
      <c r="Y4" s="310">
        <f t="shared" si="0"/>
        <v>4300</v>
      </c>
      <c r="Z4" s="310">
        <f t="shared" si="0"/>
        <v>4100</v>
      </c>
      <c r="AA4" s="310">
        <f t="shared" si="0"/>
        <v>4100</v>
      </c>
      <c r="AB4" s="310">
        <f t="shared" si="0"/>
        <v>4100</v>
      </c>
      <c r="AC4" s="310">
        <f t="shared" si="0"/>
        <v>300</v>
      </c>
      <c r="AD4" s="310">
        <f t="shared" si="0"/>
        <v>0</v>
      </c>
      <c r="AE4" s="310">
        <f t="shared" si="0"/>
        <v>0</v>
      </c>
      <c r="AF4" s="310">
        <f t="shared" si="0"/>
        <v>0</v>
      </c>
      <c r="AG4" s="310">
        <f t="shared" si="0"/>
        <v>0</v>
      </c>
      <c r="AH4" s="310">
        <f t="shared" si="0"/>
        <v>0</v>
      </c>
      <c r="AI4" s="310">
        <f t="shared" si="0"/>
        <v>9219.3</v>
      </c>
      <c r="AJ4" s="310">
        <f t="shared" si="0"/>
        <v>1510</v>
      </c>
      <c r="AK4" s="310">
        <f t="shared" si="0"/>
        <v>0</v>
      </c>
      <c r="AL4" s="310">
        <f t="shared" si="0"/>
        <v>500</v>
      </c>
      <c r="AM4" s="310">
        <f t="shared" si="0"/>
        <v>330</v>
      </c>
      <c r="AN4" s="310">
        <f t="shared" si="0"/>
        <v>0</v>
      </c>
      <c r="AO4" s="310">
        <f t="shared" si="0"/>
        <v>0</v>
      </c>
      <c r="AP4" s="310">
        <f t="shared" si="0"/>
        <v>0</v>
      </c>
      <c r="AQ4" s="310">
        <f t="shared" si="0"/>
        <v>0</v>
      </c>
      <c r="AR4" s="310">
        <f t="shared" si="0"/>
        <v>27916.1290322581</v>
      </c>
      <c r="AS4" s="310">
        <f t="shared" si="0"/>
        <v>0</v>
      </c>
      <c r="AT4" s="310">
        <f t="shared" si="0"/>
        <v>1741.93548387097</v>
      </c>
      <c r="AU4" s="310">
        <f t="shared" si="0"/>
        <v>125326.07</v>
      </c>
      <c r="AV4" s="310">
        <f t="shared" si="0"/>
        <v>6048.9</v>
      </c>
      <c r="AW4" s="310">
        <f t="shared" si="0"/>
        <v>312</v>
      </c>
      <c r="AX4" s="310">
        <f t="shared" si="0"/>
        <v>0</v>
      </c>
      <c r="AY4" s="310">
        <f t="shared" si="0"/>
        <v>0</v>
      </c>
      <c r="AZ4" s="310">
        <f t="shared" si="0"/>
        <v>0</v>
      </c>
      <c r="BA4" s="310">
        <f t="shared" si="0"/>
        <v>118965.17</v>
      </c>
      <c r="BB4" s="310"/>
      <c r="BC4" s="260"/>
      <c r="BD4" s="310"/>
      <c r="BE4" s="97" t="s">
        <v>164</v>
      </c>
      <c r="BF4" s="97" t="s">
        <v>165</v>
      </c>
      <c r="BG4" s="97" t="s">
        <v>166</v>
      </c>
    </row>
    <row r="5" s="1" customFormat="1" ht="31" customHeight="1" spans="1:56">
      <c r="A5" s="264">
        <f t="shared" ref="A5:A68" si="1">ROW()-4</f>
        <v>1</v>
      </c>
      <c r="B5" s="580" t="s">
        <v>167</v>
      </c>
      <c r="C5" s="276" t="s">
        <v>127</v>
      </c>
      <c r="D5" s="581">
        <v>45809</v>
      </c>
      <c r="E5" s="383" t="s">
        <v>78</v>
      </c>
      <c r="F5" s="268">
        <f t="shared" ref="F5:F68" si="2">IF($C$2-D5+1&lt;$E$2,$C$2-D5+1,$E$2)</f>
        <v>31</v>
      </c>
      <c r="G5" s="40" t="s">
        <v>79</v>
      </c>
      <c r="H5" s="41"/>
      <c r="I5" s="41"/>
      <c r="J5" s="41"/>
      <c r="K5" s="41"/>
      <c r="L5" s="41"/>
      <c r="M5" s="41"/>
      <c r="N5" s="41"/>
      <c r="O5" s="41"/>
      <c r="P5" s="41">
        <v>5</v>
      </c>
      <c r="Q5" s="41"/>
      <c r="R5" s="41">
        <v>1</v>
      </c>
      <c r="S5" s="311">
        <f t="shared" ref="S5:S68" si="3">P5+Q5-R5</f>
        <v>4</v>
      </c>
      <c r="T5" s="595" t="s">
        <v>168</v>
      </c>
      <c r="U5" s="313" t="s">
        <v>169</v>
      </c>
      <c r="V5" s="596">
        <v>5000</v>
      </c>
      <c r="W5" s="597">
        <v>500</v>
      </c>
      <c r="X5" s="597">
        <v>100</v>
      </c>
      <c r="Y5" s="597">
        <v>100</v>
      </c>
      <c r="Z5" s="597">
        <v>100</v>
      </c>
      <c r="AA5" s="597">
        <v>100</v>
      </c>
      <c r="AB5" s="321">
        <v>100</v>
      </c>
      <c r="AC5" s="320">
        <f t="shared" ref="AC5:AC68" si="4">IF(G5="是",30,0)</f>
        <v>0</v>
      </c>
      <c r="AD5" s="78"/>
      <c r="AE5" s="78"/>
      <c r="AF5" s="78"/>
      <c r="AG5" s="78"/>
      <c r="AH5" s="78"/>
      <c r="AI5" s="78"/>
      <c r="AJ5" s="78"/>
      <c r="AK5" s="78"/>
      <c r="AL5" s="78">
        <v>100</v>
      </c>
      <c r="AM5" s="78">
        <v>100</v>
      </c>
      <c r="AN5" s="78"/>
      <c r="AO5" s="78"/>
      <c r="AP5" s="78"/>
      <c r="AQ5" s="78"/>
      <c r="AR5" s="78"/>
      <c r="AS5" s="331">
        <f t="shared" ref="AS5:AS68" si="5">IFERROR(U5/$E$2*2*H5+I5*2,0)</f>
        <v>0</v>
      </c>
      <c r="AT5" s="320">
        <f t="shared" ref="AT5:AT68" si="6">IFERROR(U5/$E$2*(J5+K5*0.2+L5+M5*0.5),0)</f>
        <v>0</v>
      </c>
      <c r="AU5" s="320">
        <f t="shared" ref="AU5:AU68" si="7">ROUND(SUM(V5:AP5)-SUM(AQ5:AT5),2)</f>
        <v>6200</v>
      </c>
      <c r="AV5" s="86">
        <f>VLOOKUP(B5,'[5]2025.08'!$B:$Q,16,0)</f>
        <v>549.9</v>
      </c>
      <c r="AW5" s="334">
        <f>VLOOKUP(B5,'[5]2025.08'!$B:$T,19,0)</f>
        <v>104</v>
      </c>
      <c r="AX5" s="334"/>
      <c r="AY5" s="334"/>
      <c r="AZ5" s="334"/>
      <c r="BA5" s="320">
        <f t="shared" ref="BA5:BA68" si="8">ROUND(AU5-SUM(AV5:AZ5),2)</f>
        <v>5546.1</v>
      </c>
      <c r="BB5" s="93"/>
      <c r="BC5" s="48"/>
      <c r="BD5" s="310" t="str">
        <f t="shared" ref="BD5:BD68" si="9">IF(U5-SUM(V5:AB5)=0,"正确","错误")</f>
        <v>正确</v>
      </c>
    </row>
    <row r="6" s="1" customFormat="1" ht="31" customHeight="1" spans="1:56">
      <c r="A6" s="289">
        <f t="shared" si="1"/>
        <v>2</v>
      </c>
      <c r="B6" s="582" t="s">
        <v>170</v>
      </c>
      <c r="C6" s="384" t="s">
        <v>171</v>
      </c>
      <c r="D6" s="581">
        <v>45783</v>
      </c>
      <c r="E6" s="383" t="s">
        <v>78</v>
      </c>
      <c r="F6" s="269">
        <f t="shared" si="2"/>
        <v>31</v>
      </c>
      <c r="G6" s="44" t="s">
        <v>79</v>
      </c>
      <c r="H6" s="41"/>
      <c r="I6" s="41"/>
      <c r="J6" s="41"/>
      <c r="K6" s="41"/>
      <c r="L6" s="41"/>
      <c r="M6" s="41"/>
      <c r="N6" s="41"/>
      <c r="O6" s="54"/>
      <c r="P6" s="41">
        <v>2</v>
      </c>
      <c r="Q6" s="41"/>
      <c r="R6" s="41">
        <v>2</v>
      </c>
      <c r="S6" s="311">
        <f t="shared" si="3"/>
        <v>0</v>
      </c>
      <c r="T6" s="595" t="s">
        <v>172</v>
      </c>
      <c r="U6" s="313" t="s">
        <v>173</v>
      </c>
      <c r="V6" s="596">
        <v>3000</v>
      </c>
      <c r="W6" s="597">
        <v>500</v>
      </c>
      <c r="X6" s="597">
        <v>300</v>
      </c>
      <c r="Y6" s="597">
        <v>300</v>
      </c>
      <c r="Z6" s="597">
        <v>100</v>
      </c>
      <c r="AA6" s="597">
        <v>100</v>
      </c>
      <c r="AB6" s="321">
        <v>100</v>
      </c>
      <c r="AC6" s="320">
        <f t="shared" si="4"/>
        <v>0</v>
      </c>
      <c r="AD6" s="78"/>
      <c r="AE6" s="78"/>
      <c r="AF6" s="78"/>
      <c r="AG6" s="78"/>
      <c r="AH6" s="78"/>
      <c r="AI6" s="78"/>
      <c r="AJ6" s="78">
        <v>880</v>
      </c>
      <c r="AK6" s="78"/>
      <c r="AL6" s="78">
        <v>400</v>
      </c>
      <c r="AM6" s="78">
        <v>230</v>
      </c>
      <c r="AN6" s="78"/>
      <c r="AO6" s="78"/>
      <c r="AP6" s="78"/>
      <c r="AQ6" s="78"/>
      <c r="AR6" s="78"/>
      <c r="AS6" s="331">
        <f t="shared" si="5"/>
        <v>0</v>
      </c>
      <c r="AT6" s="320">
        <f t="shared" si="6"/>
        <v>0</v>
      </c>
      <c r="AU6" s="320">
        <f t="shared" si="7"/>
        <v>5910</v>
      </c>
      <c r="AV6" s="86">
        <f>VLOOKUP(B6,'[5]2025.08'!$B:$Q,16,0)</f>
        <v>549.9</v>
      </c>
      <c r="AW6" s="334">
        <f>VLOOKUP(B6,'[5]2025.08'!$B:$T,19,0)</f>
        <v>104</v>
      </c>
      <c r="AX6" s="334"/>
      <c r="AY6" s="334"/>
      <c r="AZ6" s="334"/>
      <c r="BA6" s="320">
        <f t="shared" si="8"/>
        <v>5256.1</v>
      </c>
      <c r="BB6" s="93"/>
      <c r="BC6" s="48"/>
      <c r="BD6" s="310" t="str">
        <f t="shared" si="9"/>
        <v>正确</v>
      </c>
    </row>
    <row r="7" s="1" customFormat="1" ht="33" customHeight="1" spans="1:58">
      <c r="A7" s="289">
        <f t="shared" si="1"/>
        <v>3</v>
      </c>
      <c r="B7" s="583" t="s">
        <v>174</v>
      </c>
      <c r="C7" s="384" t="s">
        <v>171</v>
      </c>
      <c r="D7" s="581">
        <v>45831</v>
      </c>
      <c r="E7" s="517" t="s">
        <v>116</v>
      </c>
      <c r="F7" s="269">
        <f t="shared" si="2"/>
        <v>31</v>
      </c>
      <c r="G7" s="44" t="s">
        <v>79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311">
        <f t="shared" si="3"/>
        <v>0</v>
      </c>
      <c r="T7" s="595"/>
      <c r="U7" s="523">
        <v>4700</v>
      </c>
      <c r="V7" s="596">
        <v>3900</v>
      </c>
      <c r="W7" s="597">
        <v>200</v>
      </c>
      <c r="X7" s="597">
        <v>200</v>
      </c>
      <c r="Y7" s="597">
        <v>100</v>
      </c>
      <c r="Z7" s="597">
        <v>100</v>
      </c>
      <c r="AA7" s="597">
        <v>100</v>
      </c>
      <c r="AB7" s="321">
        <v>100</v>
      </c>
      <c r="AC7" s="320">
        <f t="shared" si="4"/>
        <v>0</v>
      </c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331">
        <f t="shared" si="5"/>
        <v>0</v>
      </c>
      <c r="AT7" s="320">
        <f t="shared" si="6"/>
        <v>0</v>
      </c>
      <c r="AU7" s="320">
        <f t="shared" si="7"/>
        <v>4700</v>
      </c>
      <c r="AV7" s="86">
        <f>VLOOKUP(B7,'[5]2025.08'!$B:$Q,16,0)</f>
        <v>549.9</v>
      </c>
      <c r="AW7" s="334">
        <f>VLOOKUP(B7,'[5]2025.08'!$B:$T,19,0)</f>
        <v>104</v>
      </c>
      <c r="AX7" s="334"/>
      <c r="AY7" s="334"/>
      <c r="AZ7" s="334"/>
      <c r="BA7" s="320">
        <f t="shared" si="8"/>
        <v>4046.1</v>
      </c>
      <c r="BB7" s="93"/>
      <c r="BC7" s="48" t="s">
        <v>175</v>
      </c>
      <c r="BD7" s="310" t="str">
        <f t="shared" si="9"/>
        <v>正确</v>
      </c>
      <c r="BE7" s="1">
        <f>AU7/31*11</f>
        <v>1667.74193548387</v>
      </c>
      <c r="BF7" s="1">
        <f>AU7/31*20</f>
        <v>3032.25806451613</v>
      </c>
    </row>
    <row r="8" s="1" customFormat="1" ht="33" customHeight="1" spans="1:56">
      <c r="A8" s="289">
        <f t="shared" si="1"/>
        <v>4</v>
      </c>
      <c r="B8" s="582" t="s">
        <v>176</v>
      </c>
      <c r="C8" s="384" t="s">
        <v>177</v>
      </c>
      <c r="D8" s="581">
        <v>45809</v>
      </c>
      <c r="E8" s="383" t="s">
        <v>78</v>
      </c>
      <c r="F8" s="269">
        <f t="shared" si="2"/>
        <v>31</v>
      </c>
      <c r="G8" s="44" t="s">
        <v>79</v>
      </c>
      <c r="H8" s="41"/>
      <c r="I8" s="41"/>
      <c r="J8" s="41"/>
      <c r="K8" s="41"/>
      <c r="L8" s="41"/>
      <c r="M8" s="41"/>
      <c r="N8" s="41"/>
      <c r="O8" s="55"/>
      <c r="P8" s="41">
        <v>4</v>
      </c>
      <c r="Q8" s="41"/>
      <c r="R8" s="41">
        <v>2</v>
      </c>
      <c r="S8" s="311">
        <f t="shared" si="3"/>
        <v>2</v>
      </c>
      <c r="T8" s="595" t="s">
        <v>178</v>
      </c>
      <c r="U8" s="313" t="s">
        <v>179</v>
      </c>
      <c r="V8" s="596">
        <v>3600</v>
      </c>
      <c r="W8" s="597">
        <v>100</v>
      </c>
      <c r="X8" s="597">
        <v>100</v>
      </c>
      <c r="Y8" s="597">
        <v>100</v>
      </c>
      <c r="Z8" s="597">
        <v>100</v>
      </c>
      <c r="AA8" s="597">
        <v>100</v>
      </c>
      <c r="AB8" s="321">
        <v>100</v>
      </c>
      <c r="AC8" s="320">
        <f t="shared" si="4"/>
        <v>0</v>
      </c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331">
        <f t="shared" si="5"/>
        <v>0</v>
      </c>
      <c r="AT8" s="320">
        <f t="shared" si="6"/>
        <v>0</v>
      </c>
      <c r="AU8" s="320">
        <f t="shared" si="7"/>
        <v>4200</v>
      </c>
      <c r="AV8" s="86">
        <f>VLOOKUP(B8,'[5]2025.08'!$B:$Q,16,0)</f>
        <v>549.9</v>
      </c>
      <c r="AW8" s="334"/>
      <c r="AX8" s="334"/>
      <c r="AY8" s="334"/>
      <c r="AZ8" s="334"/>
      <c r="BA8" s="320">
        <f t="shared" si="8"/>
        <v>3650.1</v>
      </c>
      <c r="BB8" s="93"/>
      <c r="BC8" s="48"/>
      <c r="BD8" s="310" t="str">
        <f t="shared" si="9"/>
        <v>正确</v>
      </c>
    </row>
    <row r="9" s="1" customFormat="1" ht="33" customHeight="1" spans="1:56">
      <c r="A9" s="289">
        <f t="shared" si="1"/>
        <v>5</v>
      </c>
      <c r="B9" s="583" t="s">
        <v>180</v>
      </c>
      <c r="C9" s="49" t="s">
        <v>181</v>
      </c>
      <c r="D9" s="581">
        <v>45809</v>
      </c>
      <c r="E9" s="383" t="s">
        <v>78</v>
      </c>
      <c r="F9" s="269">
        <f t="shared" si="2"/>
        <v>31</v>
      </c>
      <c r="G9" s="44" t="s">
        <v>79</v>
      </c>
      <c r="H9" s="41"/>
      <c r="I9" s="41"/>
      <c r="J9" s="41"/>
      <c r="K9" s="41"/>
      <c r="L9" s="41"/>
      <c r="M9" s="41"/>
      <c r="N9" s="41"/>
      <c r="O9" s="56"/>
      <c r="P9" s="41"/>
      <c r="Q9" s="41"/>
      <c r="R9" s="41"/>
      <c r="S9" s="311">
        <f t="shared" si="3"/>
        <v>0</v>
      </c>
      <c r="T9" s="595"/>
      <c r="U9" s="523">
        <v>4000</v>
      </c>
      <c r="V9" s="596">
        <v>3400</v>
      </c>
      <c r="W9" s="597">
        <v>100</v>
      </c>
      <c r="X9" s="597">
        <v>100</v>
      </c>
      <c r="Y9" s="597">
        <v>100</v>
      </c>
      <c r="Z9" s="597">
        <v>100</v>
      </c>
      <c r="AA9" s="597">
        <v>100</v>
      </c>
      <c r="AB9" s="321">
        <v>100</v>
      </c>
      <c r="AC9" s="320">
        <f t="shared" si="4"/>
        <v>0</v>
      </c>
      <c r="AD9" s="78"/>
      <c r="AE9" s="78"/>
      <c r="AF9" s="78"/>
      <c r="AG9" s="78"/>
      <c r="AH9" s="78"/>
      <c r="AI9" s="78">
        <v>549.9</v>
      </c>
      <c r="AJ9" s="78"/>
      <c r="AK9" s="78"/>
      <c r="AL9" s="78"/>
      <c r="AM9" s="78"/>
      <c r="AN9" s="78"/>
      <c r="AO9" s="78"/>
      <c r="AP9" s="78"/>
      <c r="AQ9" s="78"/>
      <c r="AR9" s="78"/>
      <c r="AS9" s="331">
        <f t="shared" si="5"/>
        <v>0</v>
      </c>
      <c r="AT9" s="320">
        <f t="shared" si="6"/>
        <v>0</v>
      </c>
      <c r="AU9" s="320">
        <f t="shared" si="7"/>
        <v>4549.9</v>
      </c>
      <c r="AV9" s="86">
        <f>VLOOKUP(B9,'[5]2025.08'!$B:$Q,16,0)</f>
        <v>549.9</v>
      </c>
      <c r="AW9" s="334"/>
      <c r="AX9" s="334"/>
      <c r="AY9" s="334"/>
      <c r="AZ9" s="334"/>
      <c r="BA9" s="320">
        <f t="shared" si="8"/>
        <v>4000</v>
      </c>
      <c r="BB9" s="93"/>
      <c r="BC9" s="599" t="s">
        <v>182</v>
      </c>
      <c r="BD9" s="310" t="str">
        <f t="shared" si="9"/>
        <v>正确</v>
      </c>
    </row>
    <row r="10" s="1" customFormat="1" ht="33" customHeight="1" spans="1:56">
      <c r="A10" s="289">
        <f t="shared" si="1"/>
        <v>6</v>
      </c>
      <c r="B10" s="583" t="s">
        <v>183</v>
      </c>
      <c r="C10" s="49" t="s">
        <v>181</v>
      </c>
      <c r="D10" s="581">
        <v>45809</v>
      </c>
      <c r="E10" s="383" t="s">
        <v>78</v>
      </c>
      <c r="F10" s="269">
        <f t="shared" si="2"/>
        <v>31</v>
      </c>
      <c r="G10" s="44" t="s">
        <v>79</v>
      </c>
      <c r="H10" s="41"/>
      <c r="I10" s="41"/>
      <c r="J10" s="41"/>
      <c r="L10" s="41"/>
      <c r="M10" s="41"/>
      <c r="N10" s="41"/>
      <c r="O10" s="56"/>
      <c r="P10" s="41"/>
      <c r="Q10" s="41"/>
      <c r="R10" s="41"/>
      <c r="S10" s="311">
        <f t="shared" si="3"/>
        <v>0</v>
      </c>
      <c r="T10" s="595"/>
      <c r="U10" s="523">
        <v>4000</v>
      </c>
      <c r="V10" s="596">
        <v>3400</v>
      </c>
      <c r="W10" s="597">
        <v>100</v>
      </c>
      <c r="X10" s="597">
        <v>100</v>
      </c>
      <c r="Y10" s="597">
        <v>100</v>
      </c>
      <c r="Z10" s="597">
        <v>100</v>
      </c>
      <c r="AA10" s="597">
        <v>100</v>
      </c>
      <c r="AB10" s="321">
        <v>100</v>
      </c>
      <c r="AC10" s="320">
        <f t="shared" si="4"/>
        <v>0</v>
      </c>
      <c r="AD10" s="78"/>
      <c r="AE10" s="78"/>
      <c r="AF10" s="78"/>
      <c r="AG10" s="78"/>
      <c r="AH10" s="78"/>
      <c r="AI10" s="78">
        <v>549.9</v>
      </c>
      <c r="AJ10" s="78"/>
      <c r="AK10" s="78"/>
      <c r="AL10" s="78"/>
      <c r="AM10" s="78"/>
      <c r="AN10" s="78"/>
      <c r="AO10" s="78"/>
      <c r="AP10" s="78"/>
      <c r="AQ10" s="78"/>
      <c r="AR10" s="78"/>
      <c r="AS10" s="331">
        <f t="shared" si="5"/>
        <v>0</v>
      </c>
      <c r="AT10" s="320">
        <f t="shared" si="6"/>
        <v>0</v>
      </c>
      <c r="AU10" s="320">
        <f t="shared" si="7"/>
        <v>4549.9</v>
      </c>
      <c r="AV10" s="86">
        <f>VLOOKUP(B10,'[5]2025.08'!$B:$Q,16,0)</f>
        <v>549.9</v>
      </c>
      <c r="AW10" s="334"/>
      <c r="AX10" s="334"/>
      <c r="AY10" s="334"/>
      <c r="AZ10" s="334"/>
      <c r="BA10" s="320">
        <f t="shared" si="8"/>
        <v>4000</v>
      </c>
      <c r="BB10" s="93"/>
      <c r="BC10" s="599" t="s">
        <v>182</v>
      </c>
      <c r="BD10" s="310" t="str">
        <f t="shared" si="9"/>
        <v>正确</v>
      </c>
    </row>
    <row r="11" s="1" customFormat="1" ht="33" customHeight="1" spans="1:56">
      <c r="A11" s="289">
        <f t="shared" si="1"/>
        <v>7</v>
      </c>
      <c r="B11" s="583" t="s">
        <v>184</v>
      </c>
      <c r="C11" s="49" t="s">
        <v>181</v>
      </c>
      <c r="D11" s="581">
        <v>45809</v>
      </c>
      <c r="E11" s="383" t="s">
        <v>78</v>
      </c>
      <c r="F11" s="269">
        <f t="shared" si="2"/>
        <v>31</v>
      </c>
      <c r="G11" s="44" t="s">
        <v>79</v>
      </c>
      <c r="H11" s="41"/>
      <c r="I11" s="41"/>
      <c r="J11" s="41"/>
      <c r="K11" s="41"/>
      <c r="L11" s="41"/>
      <c r="M11" s="41"/>
      <c r="N11" s="41"/>
      <c r="O11" s="57"/>
      <c r="P11" s="41"/>
      <c r="Q11" s="41"/>
      <c r="R11" s="41"/>
      <c r="S11" s="311">
        <f t="shared" si="3"/>
        <v>0</v>
      </c>
      <c r="T11" s="595"/>
      <c r="U11" s="523">
        <v>4000</v>
      </c>
      <c r="V11" s="596">
        <v>3400</v>
      </c>
      <c r="W11" s="597">
        <v>100</v>
      </c>
      <c r="X11" s="597">
        <v>100</v>
      </c>
      <c r="Y11" s="597">
        <v>100</v>
      </c>
      <c r="Z11" s="597">
        <v>100</v>
      </c>
      <c r="AA11" s="597">
        <v>100</v>
      </c>
      <c r="AB11" s="321">
        <v>100</v>
      </c>
      <c r="AC11" s="320">
        <f t="shared" si="4"/>
        <v>0</v>
      </c>
      <c r="AD11" s="78"/>
      <c r="AE11" s="78"/>
      <c r="AF11" s="78"/>
      <c r="AG11" s="78"/>
      <c r="AH11" s="78"/>
      <c r="AI11" s="78">
        <v>549.9</v>
      </c>
      <c r="AJ11" s="78"/>
      <c r="AK11" s="78"/>
      <c r="AL11" s="78"/>
      <c r="AM11" s="78"/>
      <c r="AN11" s="78"/>
      <c r="AO11" s="78"/>
      <c r="AP11" s="78"/>
      <c r="AQ11" s="78"/>
      <c r="AR11" s="78"/>
      <c r="AS11" s="331">
        <f t="shared" si="5"/>
        <v>0</v>
      </c>
      <c r="AT11" s="320">
        <f t="shared" si="6"/>
        <v>0</v>
      </c>
      <c r="AU11" s="320">
        <f t="shared" si="7"/>
        <v>4549.9</v>
      </c>
      <c r="AV11" s="86">
        <f>VLOOKUP(B11,'[5]2025.08'!$B:$Q,16,0)</f>
        <v>549.9</v>
      </c>
      <c r="AW11" s="334"/>
      <c r="AX11" s="334"/>
      <c r="AY11" s="334"/>
      <c r="AZ11" s="334"/>
      <c r="BA11" s="320">
        <f t="shared" si="8"/>
        <v>4000</v>
      </c>
      <c r="BB11" s="93"/>
      <c r="BC11" s="599" t="s">
        <v>182</v>
      </c>
      <c r="BD11" s="310" t="str">
        <f t="shared" si="9"/>
        <v>正确</v>
      </c>
    </row>
    <row r="12" s="1" customFormat="1" ht="41" customHeight="1" spans="1:56">
      <c r="A12" s="289">
        <f t="shared" si="1"/>
        <v>8</v>
      </c>
      <c r="B12" s="583" t="s">
        <v>185</v>
      </c>
      <c r="C12" s="49" t="s">
        <v>181</v>
      </c>
      <c r="D12" s="581">
        <v>45809</v>
      </c>
      <c r="E12" s="383" t="s">
        <v>78</v>
      </c>
      <c r="F12" s="269">
        <f t="shared" si="2"/>
        <v>31</v>
      </c>
      <c r="G12" s="44" t="s">
        <v>79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11">
        <f t="shared" si="3"/>
        <v>0</v>
      </c>
      <c r="T12" s="595"/>
      <c r="U12" s="523">
        <v>1700</v>
      </c>
      <c r="V12" s="596">
        <v>1100</v>
      </c>
      <c r="W12" s="597">
        <v>100</v>
      </c>
      <c r="X12" s="597">
        <v>100</v>
      </c>
      <c r="Y12" s="597">
        <v>100</v>
      </c>
      <c r="Z12" s="597">
        <v>100</v>
      </c>
      <c r="AA12" s="597">
        <v>100</v>
      </c>
      <c r="AB12" s="321">
        <v>100</v>
      </c>
      <c r="AC12" s="320">
        <f t="shared" si="4"/>
        <v>0</v>
      </c>
      <c r="AD12" s="78"/>
      <c r="AE12" s="78"/>
      <c r="AF12" s="78"/>
      <c r="AG12" s="78"/>
      <c r="AH12" s="78"/>
      <c r="AI12" s="78">
        <v>549.9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331">
        <f t="shared" si="5"/>
        <v>0</v>
      </c>
      <c r="AT12" s="320">
        <f t="shared" si="6"/>
        <v>0</v>
      </c>
      <c r="AU12" s="320">
        <f t="shared" si="7"/>
        <v>2249.9</v>
      </c>
      <c r="AV12" s="86">
        <f>VLOOKUP(B12,'[5]2025.08'!$B:$Q,16,0)</f>
        <v>549.9</v>
      </c>
      <c r="AW12" s="334"/>
      <c r="AX12" s="334"/>
      <c r="AY12" s="334"/>
      <c r="AZ12" s="334"/>
      <c r="BA12" s="320">
        <f t="shared" si="8"/>
        <v>1700</v>
      </c>
      <c r="BB12" s="93"/>
      <c r="BC12" s="599" t="s">
        <v>182</v>
      </c>
      <c r="BD12" s="310" t="str">
        <f t="shared" si="9"/>
        <v>正确</v>
      </c>
    </row>
    <row r="13" s="1" customFormat="1" ht="33" customHeight="1" spans="1:56">
      <c r="A13" s="289">
        <f t="shared" si="1"/>
        <v>9</v>
      </c>
      <c r="B13" s="583" t="s">
        <v>186</v>
      </c>
      <c r="C13" s="49" t="s">
        <v>187</v>
      </c>
      <c r="D13" s="382">
        <v>45740</v>
      </c>
      <c r="E13" s="383" t="s">
        <v>78</v>
      </c>
      <c r="F13" s="269">
        <f t="shared" si="2"/>
        <v>31</v>
      </c>
      <c r="G13" s="584" t="s">
        <v>79</v>
      </c>
      <c r="H13" s="41"/>
      <c r="I13" s="41"/>
      <c r="J13" s="41"/>
      <c r="K13" s="41"/>
      <c r="L13" s="41"/>
      <c r="M13" s="41"/>
      <c r="N13" s="41"/>
      <c r="O13" s="41"/>
      <c r="P13" s="285"/>
      <c r="Q13" s="41"/>
      <c r="R13" s="41"/>
      <c r="S13" s="311">
        <f t="shared" si="3"/>
        <v>0</v>
      </c>
      <c r="T13" s="595"/>
      <c r="U13" s="313">
        <v>2070</v>
      </c>
      <c r="V13" s="596">
        <v>1270</v>
      </c>
      <c r="W13" s="597">
        <v>200</v>
      </c>
      <c r="X13" s="597">
        <v>200</v>
      </c>
      <c r="Y13" s="597">
        <v>100</v>
      </c>
      <c r="Z13" s="597">
        <v>100</v>
      </c>
      <c r="AA13" s="597">
        <v>100</v>
      </c>
      <c r="AB13" s="321">
        <v>100</v>
      </c>
      <c r="AC13" s="320">
        <f t="shared" si="4"/>
        <v>0</v>
      </c>
      <c r="AD13" s="78"/>
      <c r="AE13" s="78"/>
      <c r="AF13" s="78"/>
      <c r="AG13" s="78"/>
      <c r="AH13" s="78"/>
      <c r="AI13" s="78">
        <f>1649.7+5370</f>
        <v>7019.7</v>
      </c>
      <c r="AJ13" s="78"/>
      <c r="AK13" s="78"/>
      <c r="AL13" s="78"/>
      <c r="AM13" s="78"/>
      <c r="AN13" s="78"/>
      <c r="AO13" s="78"/>
      <c r="AP13" s="78"/>
      <c r="AQ13" s="78"/>
      <c r="AR13" s="78"/>
      <c r="AS13" s="331">
        <f t="shared" si="5"/>
        <v>0</v>
      </c>
      <c r="AT13" s="320">
        <f t="shared" si="6"/>
        <v>0</v>
      </c>
      <c r="AU13" s="320">
        <f t="shared" si="7"/>
        <v>9089.7</v>
      </c>
      <c r="AV13" s="86">
        <f>549.9*3</f>
        <v>1649.7</v>
      </c>
      <c r="AW13" s="334"/>
      <c r="AX13" s="334"/>
      <c r="AY13" s="334"/>
      <c r="AZ13" s="334"/>
      <c r="BA13" s="320">
        <f t="shared" si="8"/>
        <v>7440</v>
      </c>
      <c r="BB13" s="93"/>
      <c r="BC13" s="599" t="s">
        <v>188</v>
      </c>
      <c r="BD13" s="310" t="str">
        <f t="shared" si="9"/>
        <v>正确</v>
      </c>
    </row>
    <row r="14" s="1" customFormat="1" ht="33" customHeight="1" spans="1:56">
      <c r="A14" s="289">
        <f t="shared" si="1"/>
        <v>10</v>
      </c>
      <c r="B14" s="585" t="s">
        <v>189</v>
      </c>
      <c r="C14" s="586" t="s">
        <v>190</v>
      </c>
      <c r="D14" s="382">
        <v>45809</v>
      </c>
      <c r="E14" s="386" t="s">
        <v>78</v>
      </c>
      <c r="F14" s="269">
        <f t="shared" si="2"/>
        <v>31</v>
      </c>
      <c r="G14" s="44" t="s">
        <v>191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11">
        <f t="shared" si="3"/>
        <v>0</v>
      </c>
      <c r="T14" s="74"/>
      <c r="U14" s="523">
        <v>3100</v>
      </c>
      <c r="V14" s="596">
        <v>2500</v>
      </c>
      <c r="W14" s="597">
        <v>100</v>
      </c>
      <c r="X14" s="597">
        <v>100</v>
      </c>
      <c r="Y14" s="597">
        <v>100</v>
      </c>
      <c r="Z14" s="597">
        <v>100</v>
      </c>
      <c r="AA14" s="597">
        <v>100</v>
      </c>
      <c r="AB14" s="321">
        <v>100</v>
      </c>
      <c r="AC14" s="320">
        <f t="shared" si="4"/>
        <v>30</v>
      </c>
      <c r="AD14" s="78"/>
      <c r="AE14" s="78"/>
      <c r="AF14" s="78"/>
      <c r="AG14" s="78"/>
      <c r="AH14" s="78"/>
      <c r="AI14" s="78"/>
      <c r="AJ14" s="78">
        <v>70</v>
      </c>
      <c r="AK14" s="78"/>
      <c r="AL14" s="78"/>
      <c r="AM14" s="78"/>
      <c r="AN14" s="78"/>
      <c r="AO14" s="78"/>
      <c r="AP14" s="78"/>
      <c r="AQ14" s="78"/>
      <c r="AR14" s="78"/>
      <c r="AS14" s="331">
        <f t="shared" si="5"/>
        <v>0</v>
      </c>
      <c r="AT14" s="320">
        <f t="shared" si="6"/>
        <v>0</v>
      </c>
      <c r="AU14" s="320">
        <f t="shared" si="7"/>
        <v>3200</v>
      </c>
      <c r="AV14" s="86"/>
      <c r="AW14" s="334"/>
      <c r="AX14" s="334"/>
      <c r="AY14" s="334"/>
      <c r="AZ14" s="334"/>
      <c r="BA14" s="320">
        <f t="shared" si="8"/>
        <v>3200</v>
      </c>
      <c r="BB14" s="93"/>
      <c r="BC14" s="48"/>
      <c r="BD14" s="310" t="str">
        <f t="shared" si="9"/>
        <v>正确</v>
      </c>
    </row>
    <row r="15" s="1" customFormat="1" ht="33" customHeight="1" spans="1:59">
      <c r="A15" s="289">
        <f t="shared" si="1"/>
        <v>11</v>
      </c>
      <c r="B15" s="585" t="s">
        <v>192</v>
      </c>
      <c r="C15" s="586" t="s">
        <v>190</v>
      </c>
      <c r="D15" s="382">
        <v>45809</v>
      </c>
      <c r="E15" s="386" t="s">
        <v>78</v>
      </c>
      <c r="F15" s="269">
        <f t="shared" si="2"/>
        <v>31</v>
      </c>
      <c r="G15" s="44" t="s">
        <v>191</v>
      </c>
      <c r="H15" s="41"/>
      <c r="I15" s="41"/>
      <c r="J15" s="41"/>
      <c r="K15" s="41"/>
      <c r="L15" s="41"/>
      <c r="M15" s="41"/>
      <c r="N15" s="41"/>
      <c r="O15" s="41"/>
      <c r="P15" s="41">
        <v>2</v>
      </c>
      <c r="Q15" s="41"/>
      <c r="R15" s="41">
        <v>2</v>
      </c>
      <c r="S15" s="311">
        <f t="shared" si="3"/>
        <v>0</v>
      </c>
      <c r="T15" s="595" t="s">
        <v>193</v>
      </c>
      <c r="U15" s="523">
        <v>3100</v>
      </c>
      <c r="V15" s="596">
        <v>2500</v>
      </c>
      <c r="W15" s="597">
        <v>100</v>
      </c>
      <c r="X15" s="597">
        <v>100</v>
      </c>
      <c r="Y15" s="597">
        <v>100</v>
      </c>
      <c r="Z15" s="597">
        <v>100</v>
      </c>
      <c r="AA15" s="597">
        <v>100</v>
      </c>
      <c r="AB15" s="321">
        <v>100</v>
      </c>
      <c r="AC15" s="320">
        <f t="shared" si="4"/>
        <v>30</v>
      </c>
      <c r="AD15" s="78"/>
      <c r="AE15" s="78"/>
      <c r="AF15" s="78"/>
      <c r="AG15" s="78"/>
      <c r="AH15" s="78"/>
      <c r="AI15" s="78"/>
      <c r="AJ15" s="78">
        <v>70</v>
      </c>
      <c r="AK15" s="78"/>
      <c r="AL15" s="78"/>
      <c r="AM15" s="78"/>
      <c r="AN15" s="78"/>
      <c r="AO15" s="78"/>
      <c r="AP15" s="78"/>
      <c r="AQ15" s="78"/>
      <c r="AR15" s="78"/>
      <c r="AS15" s="331">
        <f t="shared" si="5"/>
        <v>0</v>
      </c>
      <c r="AT15" s="320">
        <f t="shared" si="6"/>
        <v>0</v>
      </c>
      <c r="AU15" s="320">
        <f t="shared" si="7"/>
        <v>3200</v>
      </c>
      <c r="AV15" s="86"/>
      <c r="AW15" s="334"/>
      <c r="AX15" s="334"/>
      <c r="AY15" s="334"/>
      <c r="AZ15" s="334"/>
      <c r="BA15" s="320">
        <f t="shared" si="8"/>
        <v>3200</v>
      </c>
      <c r="BB15" s="93"/>
      <c r="BC15" s="48" t="s">
        <v>194</v>
      </c>
      <c r="BD15" s="310" t="str">
        <f t="shared" si="9"/>
        <v>正确</v>
      </c>
      <c r="BF15" s="1">
        <f>AU15/31*26</f>
        <v>2683.87096774194</v>
      </c>
      <c r="BG15" s="1">
        <f>AU15/31*5</f>
        <v>516.129032258065</v>
      </c>
    </row>
    <row r="16" s="1" customFormat="1" ht="33" customHeight="1" spans="1:56">
      <c r="A16" s="289">
        <f t="shared" si="1"/>
        <v>12</v>
      </c>
      <c r="B16" s="585" t="s">
        <v>195</v>
      </c>
      <c r="C16" s="586" t="s">
        <v>190</v>
      </c>
      <c r="D16" s="382">
        <v>45809</v>
      </c>
      <c r="E16" s="386" t="s">
        <v>78</v>
      </c>
      <c r="F16" s="269">
        <f t="shared" si="2"/>
        <v>31</v>
      </c>
      <c r="G16" s="44" t="s">
        <v>79</v>
      </c>
      <c r="H16" s="41"/>
      <c r="I16" s="41"/>
      <c r="J16" s="41"/>
      <c r="K16" s="41"/>
      <c r="L16" s="41"/>
      <c r="M16" s="41"/>
      <c r="N16" s="41"/>
      <c r="O16" s="41">
        <v>17</v>
      </c>
      <c r="P16" s="41"/>
      <c r="Q16" s="41"/>
      <c r="R16" s="41"/>
      <c r="S16" s="311">
        <f t="shared" si="3"/>
        <v>0</v>
      </c>
      <c r="T16" s="335" t="s">
        <v>196</v>
      </c>
      <c r="U16" s="523">
        <v>3100</v>
      </c>
      <c r="V16" s="596">
        <v>2500</v>
      </c>
      <c r="W16" s="597">
        <v>100</v>
      </c>
      <c r="X16" s="597">
        <v>100</v>
      </c>
      <c r="Y16" s="597">
        <v>100</v>
      </c>
      <c r="Z16" s="597">
        <v>100</v>
      </c>
      <c r="AA16" s="597">
        <v>100</v>
      </c>
      <c r="AB16" s="321">
        <v>100</v>
      </c>
      <c r="AC16" s="320">
        <f t="shared" si="4"/>
        <v>0</v>
      </c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>
        <f t="shared" ref="AR16:AR47" si="10">U16/31*O16</f>
        <v>1700</v>
      </c>
      <c r="AS16" s="331">
        <f t="shared" si="5"/>
        <v>0</v>
      </c>
      <c r="AT16" s="320">
        <f t="shared" si="6"/>
        <v>0</v>
      </c>
      <c r="AU16" s="320">
        <f t="shared" si="7"/>
        <v>1400</v>
      </c>
      <c r="AV16" s="86"/>
      <c r="AW16" s="334"/>
      <c r="AX16" s="334"/>
      <c r="AY16" s="334"/>
      <c r="AZ16" s="334"/>
      <c r="BA16" s="320">
        <f t="shared" si="8"/>
        <v>1400</v>
      </c>
      <c r="BB16" s="93"/>
      <c r="BC16" s="48"/>
      <c r="BD16" s="310" t="str">
        <f t="shared" si="9"/>
        <v>正确</v>
      </c>
    </row>
    <row r="17" s="1" customFormat="1" ht="33" customHeight="1" spans="1:56">
      <c r="A17" s="289">
        <f t="shared" si="1"/>
        <v>13</v>
      </c>
      <c r="B17" s="585" t="s">
        <v>197</v>
      </c>
      <c r="C17" s="586" t="s">
        <v>190</v>
      </c>
      <c r="D17" s="382">
        <v>45809</v>
      </c>
      <c r="E17" s="386" t="s">
        <v>78</v>
      </c>
      <c r="F17" s="269">
        <f t="shared" si="2"/>
        <v>31</v>
      </c>
      <c r="G17" s="44" t="s">
        <v>191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11">
        <f t="shared" si="3"/>
        <v>0</v>
      </c>
      <c r="T17" s="74"/>
      <c r="U17" s="523">
        <v>3100</v>
      </c>
      <c r="V17" s="596">
        <v>2500</v>
      </c>
      <c r="W17" s="597">
        <v>100</v>
      </c>
      <c r="X17" s="597">
        <v>100</v>
      </c>
      <c r="Y17" s="597">
        <v>100</v>
      </c>
      <c r="Z17" s="597">
        <v>100</v>
      </c>
      <c r="AA17" s="597">
        <v>100</v>
      </c>
      <c r="AB17" s="321">
        <v>100</v>
      </c>
      <c r="AC17" s="320">
        <f t="shared" si="4"/>
        <v>30</v>
      </c>
      <c r="AD17" s="78"/>
      <c r="AE17" s="78"/>
      <c r="AF17" s="78"/>
      <c r="AG17" s="78"/>
      <c r="AH17" s="78"/>
      <c r="AI17" s="78"/>
      <c r="AJ17" s="78">
        <v>70</v>
      </c>
      <c r="AK17" s="78"/>
      <c r="AL17" s="78"/>
      <c r="AM17" s="78"/>
      <c r="AN17" s="78"/>
      <c r="AO17" s="78"/>
      <c r="AP17" s="78"/>
      <c r="AQ17" s="78"/>
      <c r="AR17" s="78">
        <f t="shared" si="10"/>
        <v>0</v>
      </c>
      <c r="AS17" s="331">
        <f t="shared" si="5"/>
        <v>0</v>
      </c>
      <c r="AT17" s="320">
        <f t="shared" si="6"/>
        <v>0</v>
      </c>
      <c r="AU17" s="320">
        <f t="shared" si="7"/>
        <v>3200</v>
      </c>
      <c r="AV17" s="86"/>
      <c r="AW17" s="334"/>
      <c r="AX17" s="334"/>
      <c r="AY17" s="334"/>
      <c r="AZ17" s="334"/>
      <c r="BA17" s="320">
        <f t="shared" si="8"/>
        <v>3200</v>
      </c>
      <c r="BB17" s="93"/>
      <c r="BC17" s="48"/>
      <c r="BD17" s="310" t="str">
        <f t="shared" si="9"/>
        <v>正确</v>
      </c>
    </row>
    <row r="18" s="1" customFormat="1" ht="33" customHeight="1" spans="1:56">
      <c r="A18" s="289">
        <f t="shared" si="1"/>
        <v>14</v>
      </c>
      <c r="B18" s="585" t="s">
        <v>198</v>
      </c>
      <c r="C18" s="586" t="s">
        <v>199</v>
      </c>
      <c r="D18" s="382">
        <v>45809</v>
      </c>
      <c r="E18" s="386" t="s">
        <v>78</v>
      </c>
      <c r="F18" s="269">
        <f t="shared" si="2"/>
        <v>31</v>
      </c>
      <c r="G18" s="44" t="s">
        <v>79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11">
        <f t="shared" si="3"/>
        <v>0</v>
      </c>
      <c r="T18" s="74"/>
      <c r="U18" s="523">
        <v>5300</v>
      </c>
      <c r="V18" s="596">
        <v>4500</v>
      </c>
      <c r="W18" s="597">
        <v>200</v>
      </c>
      <c r="X18" s="597">
        <v>200</v>
      </c>
      <c r="Y18" s="597">
        <v>100</v>
      </c>
      <c r="Z18" s="597">
        <v>100</v>
      </c>
      <c r="AA18" s="597">
        <v>100</v>
      </c>
      <c r="AB18" s="321">
        <v>100</v>
      </c>
      <c r="AC18" s="320">
        <f t="shared" si="4"/>
        <v>0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>
        <f t="shared" si="10"/>
        <v>0</v>
      </c>
      <c r="AS18" s="331">
        <f t="shared" si="5"/>
        <v>0</v>
      </c>
      <c r="AT18" s="320">
        <f t="shared" si="6"/>
        <v>0</v>
      </c>
      <c r="AU18" s="320">
        <f t="shared" si="7"/>
        <v>5300</v>
      </c>
      <c r="AV18" s="86"/>
      <c r="AW18" s="334"/>
      <c r="AX18" s="334"/>
      <c r="AY18" s="334"/>
      <c r="AZ18" s="334"/>
      <c r="BA18" s="320">
        <f t="shared" si="8"/>
        <v>5300</v>
      </c>
      <c r="BB18" s="93"/>
      <c r="BC18" s="48"/>
      <c r="BD18" s="310" t="str">
        <f t="shared" si="9"/>
        <v>正确</v>
      </c>
    </row>
    <row r="19" s="1" customFormat="1" ht="33" customHeight="1" spans="1:56">
      <c r="A19" s="289">
        <f t="shared" si="1"/>
        <v>15</v>
      </c>
      <c r="B19" s="585" t="s">
        <v>200</v>
      </c>
      <c r="C19" s="586" t="s">
        <v>199</v>
      </c>
      <c r="D19" s="382">
        <v>45809</v>
      </c>
      <c r="E19" s="386" t="s">
        <v>78</v>
      </c>
      <c r="F19" s="269">
        <f t="shared" si="2"/>
        <v>31</v>
      </c>
      <c r="G19" s="44" t="s">
        <v>79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11">
        <f t="shared" si="3"/>
        <v>0</v>
      </c>
      <c r="T19" s="74"/>
      <c r="U19" s="523">
        <v>4300</v>
      </c>
      <c r="V19" s="596">
        <v>3700</v>
      </c>
      <c r="W19" s="597">
        <v>100</v>
      </c>
      <c r="X19" s="597">
        <v>100</v>
      </c>
      <c r="Y19" s="597">
        <v>100</v>
      </c>
      <c r="Z19" s="597">
        <v>100</v>
      </c>
      <c r="AA19" s="597">
        <v>100</v>
      </c>
      <c r="AB19" s="321">
        <v>100</v>
      </c>
      <c r="AC19" s="320">
        <f t="shared" si="4"/>
        <v>0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>
        <f t="shared" si="10"/>
        <v>0</v>
      </c>
      <c r="AS19" s="331">
        <f t="shared" si="5"/>
        <v>0</v>
      </c>
      <c r="AT19" s="320">
        <f t="shared" si="6"/>
        <v>0</v>
      </c>
      <c r="AU19" s="320">
        <f t="shared" si="7"/>
        <v>4300</v>
      </c>
      <c r="AV19" s="86"/>
      <c r="AW19" s="334"/>
      <c r="AX19" s="334"/>
      <c r="AY19" s="334"/>
      <c r="AZ19" s="334"/>
      <c r="BA19" s="320">
        <f t="shared" si="8"/>
        <v>4300</v>
      </c>
      <c r="BB19" s="93"/>
      <c r="BC19" s="48"/>
      <c r="BD19" s="310" t="str">
        <f t="shared" si="9"/>
        <v>正确</v>
      </c>
    </row>
    <row r="20" s="1" customFormat="1" ht="33" customHeight="1" spans="1:56">
      <c r="A20" s="289">
        <f t="shared" si="1"/>
        <v>16</v>
      </c>
      <c r="B20" s="585" t="s">
        <v>201</v>
      </c>
      <c r="C20" s="586" t="s">
        <v>190</v>
      </c>
      <c r="D20" s="382">
        <v>45809</v>
      </c>
      <c r="E20" s="386" t="s">
        <v>78</v>
      </c>
      <c r="F20" s="269">
        <f t="shared" si="2"/>
        <v>31</v>
      </c>
      <c r="G20" s="44" t="s">
        <v>191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11">
        <f t="shared" si="3"/>
        <v>0</v>
      </c>
      <c r="T20" s="74"/>
      <c r="U20" s="523">
        <v>3100</v>
      </c>
      <c r="V20" s="596">
        <v>2500</v>
      </c>
      <c r="W20" s="597">
        <v>100</v>
      </c>
      <c r="X20" s="597">
        <v>100</v>
      </c>
      <c r="Y20" s="597">
        <v>100</v>
      </c>
      <c r="Z20" s="597">
        <v>100</v>
      </c>
      <c r="AA20" s="597">
        <v>100</v>
      </c>
      <c r="AB20" s="321">
        <v>100</v>
      </c>
      <c r="AC20" s="354">
        <f t="shared" si="4"/>
        <v>30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>
        <f t="shared" si="10"/>
        <v>0</v>
      </c>
      <c r="AS20" s="331">
        <f t="shared" si="5"/>
        <v>0</v>
      </c>
      <c r="AT20" s="320">
        <f t="shared" si="6"/>
        <v>0</v>
      </c>
      <c r="AU20" s="320">
        <f t="shared" si="7"/>
        <v>3130</v>
      </c>
      <c r="AV20" s="86"/>
      <c r="AW20" s="334"/>
      <c r="AX20" s="334"/>
      <c r="AY20" s="334"/>
      <c r="AZ20" s="334"/>
      <c r="BA20" s="320">
        <f t="shared" si="8"/>
        <v>3130</v>
      </c>
      <c r="BB20" s="93"/>
      <c r="BC20" s="48"/>
      <c r="BD20" s="310" t="str">
        <f t="shared" si="9"/>
        <v>正确</v>
      </c>
    </row>
    <row r="21" s="1" customFormat="1" ht="33" customHeight="1" spans="1:56">
      <c r="A21" s="289">
        <f t="shared" si="1"/>
        <v>17</v>
      </c>
      <c r="B21" s="585" t="s">
        <v>202</v>
      </c>
      <c r="C21" s="586" t="s">
        <v>203</v>
      </c>
      <c r="D21" s="382">
        <v>45809</v>
      </c>
      <c r="E21" s="386" t="s">
        <v>78</v>
      </c>
      <c r="F21" s="269">
        <f t="shared" si="2"/>
        <v>31</v>
      </c>
      <c r="G21" s="44" t="s">
        <v>79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11">
        <f t="shared" si="3"/>
        <v>0</v>
      </c>
      <c r="T21" s="74"/>
      <c r="U21" s="523">
        <v>3300</v>
      </c>
      <c r="V21" s="596">
        <v>2700</v>
      </c>
      <c r="W21" s="597">
        <v>100</v>
      </c>
      <c r="X21" s="597">
        <v>100</v>
      </c>
      <c r="Y21" s="597">
        <v>100</v>
      </c>
      <c r="Z21" s="597">
        <v>100</v>
      </c>
      <c r="AA21" s="597">
        <v>100</v>
      </c>
      <c r="AB21" s="321">
        <v>100</v>
      </c>
      <c r="AC21" s="320">
        <f t="shared" si="4"/>
        <v>0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>
        <f t="shared" si="10"/>
        <v>0</v>
      </c>
      <c r="AS21" s="331">
        <f t="shared" si="5"/>
        <v>0</v>
      </c>
      <c r="AT21" s="320">
        <f t="shared" si="6"/>
        <v>0</v>
      </c>
      <c r="AU21" s="320">
        <f t="shared" si="7"/>
        <v>3300</v>
      </c>
      <c r="AV21" s="86"/>
      <c r="AW21" s="334"/>
      <c r="AX21" s="334"/>
      <c r="AY21" s="334"/>
      <c r="AZ21" s="334"/>
      <c r="BA21" s="320">
        <f t="shared" si="8"/>
        <v>3300</v>
      </c>
      <c r="BB21" s="93"/>
      <c r="BC21" s="48"/>
      <c r="BD21" s="310" t="str">
        <f t="shared" si="9"/>
        <v>正确</v>
      </c>
    </row>
    <row r="22" s="1" customFormat="1" ht="33" customHeight="1" spans="1:59">
      <c r="A22" s="289">
        <f t="shared" si="1"/>
        <v>18</v>
      </c>
      <c r="B22" s="585" t="s">
        <v>204</v>
      </c>
      <c r="C22" s="586" t="s">
        <v>190</v>
      </c>
      <c r="D22" s="382">
        <v>45809</v>
      </c>
      <c r="E22" s="386" t="s">
        <v>78</v>
      </c>
      <c r="F22" s="269">
        <f t="shared" si="2"/>
        <v>31</v>
      </c>
      <c r="G22" s="44" t="s">
        <v>191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11">
        <f t="shared" si="3"/>
        <v>0</v>
      </c>
      <c r="T22" s="74"/>
      <c r="U22" s="523">
        <v>3100</v>
      </c>
      <c r="V22" s="596">
        <v>2500</v>
      </c>
      <c r="W22" s="597">
        <v>100</v>
      </c>
      <c r="X22" s="597">
        <v>100</v>
      </c>
      <c r="Y22" s="597">
        <v>100</v>
      </c>
      <c r="Z22" s="597">
        <v>100</v>
      </c>
      <c r="AA22" s="597">
        <v>100</v>
      </c>
      <c r="AB22" s="321">
        <v>100</v>
      </c>
      <c r="AC22" s="320">
        <f t="shared" si="4"/>
        <v>30</v>
      </c>
      <c r="AD22" s="78"/>
      <c r="AE22" s="78"/>
      <c r="AF22" s="78"/>
      <c r="AG22" s="78"/>
      <c r="AH22" s="78"/>
      <c r="AI22" s="78"/>
      <c r="AJ22" s="78">
        <v>70</v>
      </c>
      <c r="AK22" s="78"/>
      <c r="AL22" s="78"/>
      <c r="AM22" s="78"/>
      <c r="AN22" s="78"/>
      <c r="AO22" s="78"/>
      <c r="AP22" s="78"/>
      <c r="AQ22" s="78"/>
      <c r="AR22" s="78">
        <f t="shared" si="10"/>
        <v>0</v>
      </c>
      <c r="AS22" s="331">
        <f t="shared" si="5"/>
        <v>0</v>
      </c>
      <c r="AT22" s="320">
        <f t="shared" si="6"/>
        <v>0</v>
      </c>
      <c r="AU22" s="320">
        <f t="shared" si="7"/>
        <v>3200</v>
      </c>
      <c r="AV22" s="86"/>
      <c r="AW22" s="334"/>
      <c r="AX22" s="334"/>
      <c r="AY22" s="334"/>
      <c r="AZ22" s="334"/>
      <c r="BA22" s="320">
        <f t="shared" si="8"/>
        <v>3200</v>
      </c>
      <c r="BB22" s="93"/>
      <c r="BC22" s="48" t="s">
        <v>194</v>
      </c>
      <c r="BD22" s="310" t="str">
        <f t="shared" si="9"/>
        <v>正确</v>
      </c>
      <c r="BF22" s="1">
        <f>AU22/31*26</f>
        <v>2683.87096774194</v>
      </c>
      <c r="BG22" s="1">
        <f>AU22/31*5</f>
        <v>516.129032258065</v>
      </c>
    </row>
    <row r="23" s="1" customFormat="1" ht="33" customHeight="1" spans="1:56">
      <c r="A23" s="289">
        <f t="shared" si="1"/>
        <v>19</v>
      </c>
      <c r="B23" s="585" t="s">
        <v>205</v>
      </c>
      <c r="C23" s="586" t="s">
        <v>190</v>
      </c>
      <c r="D23" s="382">
        <v>45809</v>
      </c>
      <c r="E23" s="386" t="s">
        <v>78</v>
      </c>
      <c r="F23" s="269">
        <f t="shared" si="2"/>
        <v>31</v>
      </c>
      <c r="G23" s="44" t="s">
        <v>79</v>
      </c>
      <c r="H23" s="41"/>
      <c r="I23" s="41"/>
      <c r="J23" s="41"/>
      <c r="K23" s="41"/>
      <c r="L23" s="41"/>
      <c r="M23" s="41"/>
      <c r="N23" s="41"/>
      <c r="O23" s="41">
        <v>10</v>
      </c>
      <c r="P23" s="41"/>
      <c r="Q23" s="41"/>
      <c r="R23" s="41"/>
      <c r="S23" s="311">
        <f t="shared" si="3"/>
        <v>0</v>
      </c>
      <c r="T23" s="335" t="s">
        <v>206</v>
      </c>
      <c r="U23" s="523">
        <v>3000</v>
      </c>
      <c r="V23" s="596">
        <v>2400</v>
      </c>
      <c r="W23" s="597">
        <v>100</v>
      </c>
      <c r="X23" s="597">
        <v>100</v>
      </c>
      <c r="Y23" s="597">
        <v>100</v>
      </c>
      <c r="Z23" s="597">
        <v>100</v>
      </c>
      <c r="AA23" s="597">
        <v>100</v>
      </c>
      <c r="AB23" s="321">
        <v>100</v>
      </c>
      <c r="AC23" s="320">
        <f t="shared" si="4"/>
        <v>0</v>
      </c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>
        <f t="shared" si="10"/>
        <v>967.741935483871</v>
      </c>
      <c r="AS23" s="331">
        <f t="shared" si="5"/>
        <v>0</v>
      </c>
      <c r="AT23" s="320">
        <f t="shared" si="6"/>
        <v>0</v>
      </c>
      <c r="AU23" s="320">
        <f t="shared" si="7"/>
        <v>2032.26</v>
      </c>
      <c r="AV23" s="86"/>
      <c r="AW23" s="334"/>
      <c r="AX23" s="334"/>
      <c r="AY23" s="334"/>
      <c r="AZ23" s="334"/>
      <c r="BA23" s="320">
        <f t="shared" si="8"/>
        <v>2032.26</v>
      </c>
      <c r="BB23" s="93"/>
      <c r="BC23" s="48"/>
      <c r="BD23" s="310" t="str">
        <f t="shared" si="9"/>
        <v>正确</v>
      </c>
    </row>
    <row r="24" s="1" customFormat="1" ht="33" customHeight="1" spans="1:56">
      <c r="A24" s="289">
        <f t="shared" si="1"/>
        <v>20</v>
      </c>
      <c r="B24" s="585" t="s">
        <v>207</v>
      </c>
      <c r="C24" s="586" t="s">
        <v>190</v>
      </c>
      <c r="D24" s="382">
        <v>45809</v>
      </c>
      <c r="E24" s="386" t="s">
        <v>78</v>
      </c>
      <c r="F24" s="269">
        <f t="shared" si="2"/>
        <v>31</v>
      </c>
      <c r="G24" s="44" t="s">
        <v>191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311">
        <f t="shared" si="3"/>
        <v>0</v>
      </c>
      <c r="T24" s="74"/>
      <c r="U24" s="523">
        <v>3100</v>
      </c>
      <c r="V24" s="596">
        <v>2500</v>
      </c>
      <c r="W24" s="597">
        <v>100</v>
      </c>
      <c r="X24" s="597">
        <v>100</v>
      </c>
      <c r="Y24" s="597">
        <v>100</v>
      </c>
      <c r="Z24" s="597">
        <v>100</v>
      </c>
      <c r="AA24" s="597">
        <v>100</v>
      </c>
      <c r="AB24" s="321">
        <v>100</v>
      </c>
      <c r="AC24" s="320">
        <f t="shared" si="4"/>
        <v>30</v>
      </c>
      <c r="AD24" s="78"/>
      <c r="AE24" s="78"/>
      <c r="AF24" s="78"/>
      <c r="AG24" s="78"/>
      <c r="AH24" s="78"/>
      <c r="AI24" s="78"/>
      <c r="AJ24" s="78">
        <v>70</v>
      </c>
      <c r="AK24" s="78"/>
      <c r="AL24" s="78"/>
      <c r="AM24" s="78"/>
      <c r="AN24" s="78"/>
      <c r="AO24" s="78"/>
      <c r="AP24" s="78"/>
      <c r="AQ24" s="78"/>
      <c r="AR24" s="78">
        <f t="shared" si="10"/>
        <v>0</v>
      </c>
      <c r="AS24" s="331">
        <f t="shared" si="5"/>
        <v>0</v>
      </c>
      <c r="AT24" s="320">
        <f t="shared" si="6"/>
        <v>0</v>
      </c>
      <c r="AU24" s="320">
        <f t="shared" si="7"/>
        <v>3200</v>
      </c>
      <c r="AV24" s="86"/>
      <c r="AW24" s="334"/>
      <c r="AX24" s="334"/>
      <c r="AY24" s="334"/>
      <c r="AZ24" s="334"/>
      <c r="BA24" s="320">
        <f t="shared" si="8"/>
        <v>3200</v>
      </c>
      <c r="BB24" s="93"/>
      <c r="BC24" s="48"/>
      <c r="BD24" s="310" t="str">
        <f t="shared" si="9"/>
        <v>正确</v>
      </c>
    </row>
    <row r="25" s="1" customFormat="1" ht="33" customHeight="1" spans="1:56">
      <c r="A25" s="289">
        <f t="shared" si="1"/>
        <v>21</v>
      </c>
      <c r="B25" s="585" t="s">
        <v>208</v>
      </c>
      <c r="C25" s="586" t="s">
        <v>190</v>
      </c>
      <c r="D25" s="382">
        <v>45809</v>
      </c>
      <c r="E25" s="386" t="s">
        <v>78</v>
      </c>
      <c r="F25" s="269">
        <f t="shared" si="2"/>
        <v>31</v>
      </c>
      <c r="G25" s="44" t="s">
        <v>79</v>
      </c>
      <c r="H25" s="41"/>
      <c r="I25" s="41"/>
      <c r="J25" s="41"/>
      <c r="K25" s="41"/>
      <c r="L25" s="41"/>
      <c r="M25" s="41"/>
      <c r="N25" s="41"/>
      <c r="O25" s="41">
        <v>25</v>
      </c>
      <c r="P25" s="41"/>
      <c r="Q25" s="41"/>
      <c r="R25" s="41"/>
      <c r="S25" s="311">
        <f t="shared" si="3"/>
        <v>0</v>
      </c>
      <c r="T25" s="335" t="s">
        <v>209</v>
      </c>
      <c r="U25" s="523">
        <v>3100</v>
      </c>
      <c r="V25" s="596">
        <v>2500</v>
      </c>
      <c r="W25" s="597">
        <v>100</v>
      </c>
      <c r="X25" s="597">
        <v>100</v>
      </c>
      <c r="Y25" s="597">
        <v>100</v>
      </c>
      <c r="Z25" s="597">
        <v>100</v>
      </c>
      <c r="AA25" s="597">
        <v>100</v>
      </c>
      <c r="AB25" s="321">
        <v>100</v>
      </c>
      <c r="AC25" s="320">
        <f t="shared" si="4"/>
        <v>0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>
        <f t="shared" si="10"/>
        <v>2500</v>
      </c>
      <c r="AS25" s="331">
        <f t="shared" si="5"/>
        <v>0</v>
      </c>
      <c r="AT25" s="320">
        <f t="shared" si="6"/>
        <v>0</v>
      </c>
      <c r="AU25" s="320">
        <f t="shared" si="7"/>
        <v>600</v>
      </c>
      <c r="AV25" s="86"/>
      <c r="AW25" s="334"/>
      <c r="AX25" s="334"/>
      <c r="AY25" s="334"/>
      <c r="AZ25" s="334"/>
      <c r="BA25" s="320">
        <f t="shared" si="8"/>
        <v>600</v>
      </c>
      <c r="BB25" s="93"/>
      <c r="BC25" s="48"/>
      <c r="BD25" s="310" t="str">
        <f t="shared" si="9"/>
        <v>正确</v>
      </c>
    </row>
    <row r="26" s="1" customFormat="1" ht="33" customHeight="1" spans="1:56">
      <c r="A26" s="289">
        <f t="shared" si="1"/>
        <v>22</v>
      </c>
      <c r="B26" s="585" t="s">
        <v>210</v>
      </c>
      <c r="C26" s="586" t="s">
        <v>190</v>
      </c>
      <c r="D26" s="382">
        <v>45809</v>
      </c>
      <c r="E26" s="386" t="s">
        <v>78</v>
      </c>
      <c r="F26" s="269">
        <f t="shared" si="2"/>
        <v>31</v>
      </c>
      <c r="G26" s="44" t="s">
        <v>79</v>
      </c>
      <c r="H26" s="41"/>
      <c r="I26" s="41"/>
      <c r="J26" s="41"/>
      <c r="K26" s="41"/>
      <c r="L26" s="41"/>
      <c r="M26" s="41"/>
      <c r="N26" s="41"/>
      <c r="O26" s="41">
        <v>6</v>
      </c>
      <c r="P26" s="41"/>
      <c r="Q26" s="41"/>
      <c r="R26" s="41"/>
      <c r="S26" s="311">
        <f t="shared" si="3"/>
        <v>0</v>
      </c>
      <c r="T26" s="335" t="s">
        <v>211</v>
      </c>
      <c r="U26" s="523">
        <v>3100</v>
      </c>
      <c r="V26" s="596">
        <v>2500</v>
      </c>
      <c r="W26" s="597">
        <v>100</v>
      </c>
      <c r="X26" s="597">
        <v>100</v>
      </c>
      <c r="Y26" s="597">
        <v>100</v>
      </c>
      <c r="Z26" s="597">
        <v>100</v>
      </c>
      <c r="AA26" s="597">
        <v>100</v>
      </c>
      <c r="AB26" s="321">
        <v>100</v>
      </c>
      <c r="AC26" s="320">
        <f t="shared" si="4"/>
        <v>0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>
        <f t="shared" si="10"/>
        <v>600</v>
      </c>
      <c r="AS26" s="331">
        <f t="shared" si="5"/>
        <v>0</v>
      </c>
      <c r="AT26" s="320">
        <f t="shared" si="6"/>
        <v>0</v>
      </c>
      <c r="AU26" s="320">
        <f t="shared" si="7"/>
        <v>2500</v>
      </c>
      <c r="AV26" s="86"/>
      <c r="AW26" s="334"/>
      <c r="AX26" s="334"/>
      <c r="AY26" s="334"/>
      <c r="AZ26" s="334"/>
      <c r="BA26" s="320">
        <f t="shared" si="8"/>
        <v>2500</v>
      </c>
      <c r="BB26" s="93"/>
      <c r="BC26" s="48"/>
      <c r="BD26" s="310" t="str">
        <f t="shared" si="9"/>
        <v>正确</v>
      </c>
    </row>
    <row r="27" s="1" customFormat="1" ht="33" customHeight="1" spans="1:56">
      <c r="A27" s="289">
        <f t="shared" si="1"/>
        <v>23</v>
      </c>
      <c r="B27" s="585" t="s">
        <v>212</v>
      </c>
      <c r="C27" s="586" t="s">
        <v>190</v>
      </c>
      <c r="D27" s="382">
        <v>45809</v>
      </c>
      <c r="E27" s="386" t="s">
        <v>78</v>
      </c>
      <c r="F27" s="269">
        <f t="shared" si="2"/>
        <v>31</v>
      </c>
      <c r="G27" s="44" t="s">
        <v>79</v>
      </c>
      <c r="H27" s="41"/>
      <c r="I27" s="41"/>
      <c r="J27" s="41"/>
      <c r="K27" s="41"/>
      <c r="L27" s="41"/>
      <c r="M27" s="41"/>
      <c r="N27" s="41"/>
      <c r="O27" s="41">
        <v>26</v>
      </c>
      <c r="P27" s="41"/>
      <c r="Q27" s="41"/>
      <c r="R27" s="41"/>
      <c r="S27" s="311">
        <f t="shared" si="3"/>
        <v>0</v>
      </c>
      <c r="T27" s="335" t="s">
        <v>213</v>
      </c>
      <c r="U27" s="523">
        <v>3000</v>
      </c>
      <c r="V27" s="596">
        <v>2400</v>
      </c>
      <c r="W27" s="597">
        <v>100</v>
      </c>
      <c r="X27" s="597">
        <v>100</v>
      </c>
      <c r="Y27" s="597">
        <v>100</v>
      </c>
      <c r="Z27" s="597">
        <v>100</v>
      </c>
      <c r="AA27" s="597">
        <v>100</v>
      </c>
      <c r="AB27" s="321">
        <v>100</v>
      </c>
      <c r="AC27" s="320">
        <f t="shared" si="4"/>
        <v>0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>
        <f t="shared" si="10"/>
        <v>2516.12903225806</v>
      </c>
      <c r="AS27" s="331">
        <f t="shared" si="5"/>
        <v>0</v>
      </c>
      <c r="AT27" s="320">
        <f t="shared" si="6"/>
        <v>0</v>
      </c>
      <c r="AU27" s="320">
        <f t="shared" si="7"/>
        <v>483.87</v>
      </c>
      <c r="AV27" s="86"/>
      <c r="AW27" s="334"/>
      <c r="AX27" s="334"/>
      <c r="AY27" s="334"/>
      <c r="AZ27" s="334"/>
      <c r="BA27" s="320">
        <f t="shared" si="8"/>
        <v>483.87</v>
      </c>
      <c r="BB27" s="93"/>
      <c r="BC27" s="48"/>
      <c r="BD27" s="310" t="str">
        <f t="shared" si="9"/>
        <v>正确</v>
      </c>
    </row>
    <row r="28" s="1" customFormat="1" ht="33" customHeight="1" spans="1:56">
      <c r="A28" s="289">
        <f t="shared" si="1"/>
        <v>24</v>
      </c>
      <c r="B28" s="585" t="s">
        <v>214</v>
      </c>
      <c r="C28" s="586" t="s">
        <v>190</v>
      </c>
      <c r="D28" s="382">
        <v>45809</v>
      </c>
      <c r="E28" s="386" t="s">
        <v>78</v>
      </c>
      <c r="F28" s="269">
        <f t="shared" si="2"/>
        <v>31</v>
      </c>
      <c r="G28" s="44" t="s">
        <v>191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311">
        <f t="shared" si="3"/>
        <v>0</v>
      </c>
      <c r="T28" s="74"/>
      <c r="U28" s="523">
        <v>3100</v>
      </c>
      <c r="V28" s="596">
        <v>2500</v>
      </c>
      <c r="W28" s="597">
        <v>100</v>
      </c>
      <c r="X28" s="597">
        <v>100</v>
      </c>
      <c r="Y28" s="597">
        <v>100</v>
      </c>
      <c r="Z28" s="597">
        <v>100</v>
      </c>
      <c r="AA28" s="597">
        <v>100</v>
      </c>
      <c r="AB28" s="321">
        <v>100</v>
      </c>
      <c r="AC28" s="320">
        <f t="shared" si="4"/>
        <v>30</v>
      </c>
      <c r="AD28" s="78"/>
      <c r="AE28" s="78"/>
      <c r="AF28" s="78"/>
      <c r="AG28" s="78"/>
      <c r="AH28" s="78"/>
      <c r="AI28" s="78"/>
      <c r="AJ28" s="78">
        <v>70</v>
      </c>
      <c r="AK28" s="78"/>
      <c r="AL28" s="78"/>
      <c r="AM28" s="78"/>
      <c r="AN28" s="78"/>
      <c r="AO28" s="78"/>
      <c r="AP28" s="78"/>
      <c r="AQ28" s="78"/>
      <c r="AR28" s="78">
        <f t="shared" si="10"/>
        <v>0</v>
      </c>
      <c r="AS28" s="331">
        <f t="shared" si="5"/>
        <v>0</v>
      </c>
      <c r="AT28" s="320">
        <f t="shared" si="6"/>
        <v>0</v>
      </c>
      <c r="AU28" s="320">
        <f t="shared" si="7"/>
        <v>3200</v>
      </c>
      <c r="AV28" s="86"/>
      <c r="AW28" s="334"/>
      <c r="AX28" s="334"/>
      <c r="AY28" s="334"/>
      <c r="AZ28" s="334"/>
      <c r="BA28" s="320">
        <f t="shared" si="8"/>
        <v>3200</v>
      </c>
      <c r="BB28" s="93"/>
      <c r="BC28" s="48"/>
      <c r="BD28" s="310" t="str">
        <f t="shared" si="9"/>
        <v>正确</v>
      </c>
    </row>
    <row r="29" s="1" customFormat="1" ht="33" customHeight="1" spans="1:56">
      <c r="A29" s="289">
        <f t="shared" si="1"/>
        <v>25</v>
      </c>
      <c r="B29" s="585" t="s">
        <v>215</v>
      </c>
      <c r="C29" s="586" t="s">
        <v>203</v>
      </c>
      <c r="D29" s="382">
        <v>45809</v>
      </c>
      <c r="E29" s="386" t="s">
        <v>78</v>
      </c>
      <c r="F29" s="269">
        <f t="shared" si="2"/>
        <v>31</v>
      </c>
      <c r="G29" s="44" t="s">
        <v>79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311">
        <f t="shared" si="3"/>
        <v>0</v>
      </c>
      <c r="T29" s="74"/>
      <c r="U29" s="523">
        <v>3300</v>
      </c>
      <c r="V29" s="596">
        <v>2500</v>
      </c>
      <c r="W29" s="597">
        <v>200</v>
      </c>
      <c r="X29" s="597">
        <v>200</v>
      </c>
      <c r="Y29" s="597">
        <v>100</v>
      </c>
      <c r="Z29" s="597">
        <v>100</v>
      </c>
      <c r="AA29" s="597">
        <v>100</v>
      </c>
      <c r="AB29" s="321">
        <v>100</v>
      </c>
      <c r="AC29" s="320">
        <f t="shared" si="4"/>
        <v>0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>
        <f t="shared" si="10"/>
        <v>0</v>
      </c>
      <c r="AS29" s="331">
        <f t="shared" si="5"/>
        <v>0</v>
      </c>
      <c r="AT29" s="320">
        <f t="shared" si="6"/>
        <v>0</v>
      </c>
      <c r="AU29" s="320">
        <f t="shared" si="7"/>
        <v>3300</v>
      </c>
      <c r="AV29" s="86"/>
      <c r="AW29" s="334"/>
      <c r="AX29" s="334"/>
      <c r="AY29" s="334"/>
      <c r="AZ29" s="334"/>
      <c r="BA29" s="320">
        <f t="shared" si="8"/>
        <v>3300</v>
      </c>
      <c r="BB29" s="93"/>
      <c r="BC29" s="48"/>
      <c r="BD29" s="310" t="str">
        <f t="shared" si="9"/>
        <v>正确</v>
      </c>
    </row>
    <row r="30" s="1" customFormat="1" ht="33" customHeight="1" spans="1:56">
      <c r="A30" s="289">
        <f t="shared" si="1"/>
        <v>26</v>
      </c>
      <c r="B30" s="585" t="s">
        <v>216</v>
      </c>
      <c r="C30" s="586" t="s">
        <v>132</v>
      </c>
      <c r="D30" s="382">
        <v>45809</v>
      </c>
      <c r="E30" s="386" t="s">
        <v>78</v>
      </c>
      <c r="F30" s="269">
        <f t="shared" si="2"/>
        <v>31</v>
      </c>
      <c r="G30" s="44" t="s">
        <v>79</v>
      </c>
      <c r="H30" s="41"/>
      <c r="I30" s="41"/>
      <c r="J30" s="41"/>
      <c r="K30" s="41"/>
      <c r="L30" s="41">
        <v>12</v>
      </c>
      <c r="M30" s="41"/>
      <c r="N30" s="41"/>
      <c r="O30" s="41"/>
      <c r="P30" s="41"/>
      <c r="Q30" s="41"/>
      <c r="R30" s="41"/>
      <c r="S30" s="311">
        <f t="shared" si="3"/>
        <v>0</v>
      </c>
      <c r="T30" s="335" t="s">
        <v>217</v>
      </c>
      <c r="U30" s="523">
        <v>4500</v>
      </c>
      <c r="V30" s="596">
        <v>3900</v>
      </c>
      <c r="W30" s="597">
        <v>100</v>
      </c>
      <c r="X30" s="597">
        <v>100</v>
      </c>
      <c r="Y30" s="597">
        <v>100</v>
      </c>
      <c r="Z30" s="597">
        <v>100</v>
      </c>
      <c r="AA30" s="597">
        <v>100</v>
      </c>
      <c r="AB30" s="321">
        <v>100</v>
      </c>
      <c r="AC30" s="320">
        <f t="shared" si="4"/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>
        <f t="shared" si="10"/>
        <v>0</v>
      </c>
      <c r="AS30" s="331">
        <f t="shared" si="5"/>
        <v>0</v>
      </c>
      <c r="AT30" s="320">
        <f t="shared" si="6"/>
        <v>1741.93548387097</v>
      </c>
      <c r="AU30" s="320">
        <f t="shared" si="7"/>
        <v>2758.06</v>
      </c>
      <c r="AV30" s="86"/>
      <c r="AW30" s="334"/>
      <c r="AX30" s="334"/>
      <c r="AY30" s="334"/>
      <c r="AZ30" s="334"/>
      <c r="BA30" s="320">
        <f t="shared" si="8"/>
        <v>2758.06</v>
      </c>
      <c r="BB30" s="93"/>
      <c r="BC30" s="48"/>
      <c r="BD30" s="310" t="str">
        <f t="shared" si="9"/>
        <v>正确</v>
      </c>
    </row>
    <row r="31" s="1" customFormat="1" ht="33" customHeight="1" spans="1:56">
      <c r="A31" s="289">
        <f t="shared" si="1"/>
        <v>27</v>
      </c>
      <c r="B31" s="585" t="s">
        <v>218</v>
      </c>
      <c r="C31" s="586" t="s">
        <v>190</v>
      </c>
      <c r="D31" s="382">
        <v>45809</v>
      </c>
      <c r="E31" s="386" t="s">
        <v>78</v>
      </c>
      <c r="F31" s="269">
        <f t="shared" si="2"/>
        <v>31</v>
      </c>
      <c r="G31" s="44" t="s">
        <v>191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11">
        <f t="shared" si="3"/>
        <v>0</v>
      </c>
      <c r="T31" s="74"/>
      <c r="U31" s="523">
        <v>3100</v>
      </c>
      <c r="V31" s="596">
        <v>2500</v>
      </c>
      <c r="W31" s="597">
        <v>100</v>
      </c>
      <c r="X31" s="597">
        <v>100</v>
      </c>
      <c r="Y31" s="597">
        <v>100</v>
      </c>
      <c r="Z31" s="597">
        <v>100</v>
      </c>
      <c r="AA31" s="597">
        <v>100</v>
      </c>
      <c r="AB31" s="321">
        <v>100</v>
      </c>
      <c r="AC31" s="320">
        <f t="shared" si="4"/>
        <v>30</v>
      </c>
      <c r="AD31" s="78"/>
      <c r="AE31" s="78"/>
      <c r="AF31" s="78"/>
      <c r="AG31" s="78"/>
      <c r="AH31" s="78"/>
      <c r="AI31" s="78"/>
      <c r="AJ31" s="78">
        <v>70</v>
      </c>
      <c r="AK31" s="78"/>
      <c r="AL31" s="78"/>
      <c r="AM31" s="78"/>
      <c r="AN31" s="78"/>
      <c r="AO31" s="78"/>
      <c r="AP31" s="78"/>
      <c r="AQ31" s="78"/>
      <c r="AR31" s="78">
        <f t="shared" si="10"/>
        <v>0</v>
      </c>
      <c r="AS31" s="331">
        <f t="shared" si="5"/>
        <v>0</v>
      </c>
      <c r="AT31" s="320">
        <f t="shared" si="6"/>
        <v>0</v>
      </c>
      <c r="AU31" s="320">
        <f t="shared" si="7"/>
        <v>3200</v>
      </c>
      <c r="AV31" s="86"/>
      <c r="AW31" s="334"/>
      <c r="AX31" s="334"/>
      <c r="AY31" s="334"/>
      <c r="AZ31" s="334"/>
      <c r="BA31" s="320">
        <f t="shared" si="8"/>
        <v>3200</v>
      </c>
      <c r="BB31" s="93"/>
      <c r="BC31" s="48"/>
      <c r="BD31" s="310" t="str">
        <f t="shared" si="9"/>
        <v>正确</v>
      </c>
    </row>
    <row r="32" s="1" customFormat="1" ht="33" customHeight="1" spans="1:56">
      <c r="A32" s="289">
        <f t="shared" si="1"/>
        <v>28</v>
      </c>
      <c r="B32" s="585" t="s">
        <v>219</v>
      </c>
      <c r="C32" s="586" t="s">
        <v>190</v>
      </c>
      <c r="D32" s="382">
        <v>45809</v>
      </c>
      <c r="E32" s="386" t="s">
        <v>78</v>
      </c>
      <c r="F32" s="269">
        <f t="shared" si="2"/>
        <v>31</v>
      </c>
      <c r="G32" s="44" t="s">
        <v>79</v>
      </c>
      <c r="H32" s="41"/>
      <c r="I32" s="41"/>
      <c r="J32" s="41"/>
      <c r="K32" s="41"/>
      <c r="L32" s="41"/>
      <c r="M32" s="41"/>
      <c r="N32" s="41"/>
      <c r="O32" s="41">
        <v>6</v>
      </c>
      <c r="P32" s="41"/>
      <c r="Q32" s="41"/>
      <c r="R32" s="41"/>
      <c r="S32" s="311">
        <f t="shared" si="3"/>
        <v>0</v>
      </c>
      <c r="T32" s="335" t="s">
        <v>211</v>
      </c>
      <c r="U32" s="523">
        <v>3000</v>
      </c>
      <c r="V32" s="596">
        <v>2400</v>
      </c>
      <c r="W32" s="597">
        <v>100</v>
      </c>
      <c r="X32" s="597">
        <v>100</v>
      </c>
      <c r="Y32" s="597">
        <v>100</v>
      </c>
      <c r="Z32" s="597">
        <v>100</v>
      </c>
      <c r="AA32" s="597">
        <v>100</v>
      </c>
      <c r="AB32" s="321">
        <v>100</v>
      </c>
      <c r="AC32" s="320">
        <f t="shared" si="4"/>
        <v>0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>
        <f t="shared" si="10"/>
        <v>580.645161290323</v>
      </c>
      <c r="AS32" s="331">
        <f t="shared" si="5"/>
        <v>0</v>
      </c>
      <c r="AT32" s="320">
        <f t="shared" si="6"/>
        <v>0</v>
      </c>
      <c r="AU32" s="320">
        <f t="shared" si="7"/>
        <v>2419.35</v>
      </c>
      <c r="AV32" s="86"/>
      <c r="AW32" s="334"/>
      <c r="AX32" s="334"/>
      <c r="AY32" s="334"/>
      <c r="AZ32" s="334"/>
      <c r="BA32" s="320">
        <f t="shared" si="8"/>
        <v>2419.35</v>
      </c>
      <c r="BB32" s="93"/>
      <c r="BC32" s="48"/>
      <c r="BD32" s="310" t="str">
        <f t="shared" si="9"/>
        <v>正确</v>
      </c>
    </row>
    <row r="33" s="1" customFormat="1" ht="33" customHeight="1" spans="1:56">
      <c r="A33" s="289">
        <f t="shared" si="1"/>
        <v>29</v>
      </c>
      <c r="B33" s="585" t="s">
        <v>220</v>
      </c>
      <c r="C33" s="586" t="s">
        <v>221</v>
      </c>
      <c r="D33" s="382">
        <v>45809</v>
      </c>
      <c r="E33" s="386" t="s">
        <v>78</v>
      </c>
      <c r="F33" s="269">
        <f t="shared" si="2"/>
        <v>31</v>
      </c>
      <c r="G33" s="44" t="s">
        <v>79</v>
      </c>
      <c r="H33" s="41"/>
      <c r="I33" s="41"/>
      <c r="J33" s="41"/>
      <c r="K33" s="41"/>
      <c r="L33" s="41"/>
      <c r="M33" s="41"/>
      <c r="N33" s="41"/>
      <c r="O33" s="41">
        <v>31</v>
      </c>
      <c r="P33" s="41"/>
      <c r="Q33" s="41"/>
      <c r="R33" s="41"/>
      <c r="S33" s="311">
        <f t="shared" si="3"/>
        <v>0</v>
      </c>
      <c r="T33" s="335" t="s">
        <v>222</v>
      </c>
      <c r="U33" s="523">
        <v>3300</v>
      </c>
      <c r="V33" s="596">
        <v>2300</v>
      </c>
      <c r="W33" s="597">
        <v>500</v>
      </c>
      <c r="X33" s="597">
        <v>100</v>
      </c>
      <c r="Y33" s="597">
        <v>100</v>
      </c>
      <c r="Z33" s="597">
        <v>100</v>
      </c>
      <c r="AA33" s="597">
        <v>100</v>
      </c>
      <c r="AB33" s="321">
        <v>100</v>
      </c>
      <c r="AC33" s="320">
        <f t="shared" si="4"/>
        <v>0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>
        <f t="shared" si="10"/>
        <v>3300</v>
      </c>
      <c r="AS33" s="331">
        <f t="shared" si="5"/>
        <v>0</v>
      </c>
      <c r="AT33" s="320">
        <f t="shared" si="6"/>
        <v>0</v>
      </c>
      <c r="AU33" s="320">
        <f t="shared" si="7"/>
        <v>0</v>
      </c>
      <c r="AV33" s="86"/>
      <c r="AW33" s="334"/>
      <c r="AX33" s="334"/>
      <c r="AY33" s="334"/>
      <c r="AZ33" s="334"/>
      <c r="BA33" s="320">
        <f t="shared" si="8"/>
        <v>0</v>
      </c>
      <c r="BB33" s="93"/>
      <c r="BC33" s="48"/>
      <c r="BD33" s="310" t="str">
        <f t="shared" si="9"/>
        <v>正确</v>
      </c>
    </row>
    <row r="34" s="1" customFormat="1" ht="33" customHeight="1" spans="1:56">
      <c r="A34" s="289">
        <f t="shared" si="1"/>
        <v>30</v>
      </c>
      <c r="B34" s="585" t="s">
        <v>223</v>
      </c>
      <c r="C34" s="586" t="s">
        <v>190</v>
      </c>
      <c r="D34" s="382">
        <v>45809</v>
      </c>
      <c r="E34" s="386" t="s">
        <v>78</v>
      </c>
      <c r="F34" s="269">
        <f t="shared" si="2"/>
        <v>31</v>
      </c>
      <c r="G34" s="44" t="s">
        <v>79</v>
      </c>
      <c r="H34" s="41"/>
      <c r="I34" s="41"/>
      <c r="J34" s="41"/>
      <c r="K34" s="41"/>
      <c r="L34" s="41"/>
      <c r="M34" s="41"/>
      <c r="N34" s="41"/>
      <c r="O34" s="41">
        <v>13</v>
      </c>
      <c r="P34" s="41"/>
      <c r="Q34" s="41"/>
      <c r="R34" s="41"/>
      <c r="S34" s="311">
        <f t="shared" si="3"/>
        <v>0</v>
      </c>
      <c r="T34" s="335" t="s">
        <v>224</v>
      </c>
      <c r="U34" s="523">
        <v>3100</v>
      </c>
      <c r="V34" s="596">
        <v>2100</v>
      </c>
      <c r="W34" s="597">
        <v>500</v>
      </c>
      <c r="X34" s="597">
        <v>100</v>
      </c>
      <c r="Y34" s="597">
        <v>100</v>
      </c>
      <c r="Z34" s="597">
        <v>100</v>
      </c>
      <c r="AA34" s="597">
        <v>100</v>
      </c>
      <c r="AB34" s="321">
        <v>100</v>
      </c>
      <c r="AC34" s="320">
        <f t="shared" si="4"/>
        <v>0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>
        <f t="shared" si="10"/>
        <v>1300</v>
      </c>
      <c r="AS34" s="331">
        <f t="shared" si="5"/>
        <v>0</v>
      </c>
      <c r="AT34" s="320">
        <f t="shared" si="6"/>
        <v>0</v>
      </c>
      <c r="AU34" s="320">
        <f t="shared" si="7"/>
        <v>1800</v>
      </c>
      <c r="AV34" s="86"/>
      <c r="AW34" s="334"/>
      <c r="AX34" s="334"/>
      <c r="AY34" s="334"/>
      <c r="AZ34" s="334"/>
      <c r="BA34" s="320">
        <f t="shared" si="8"/>
        <v>1800</v>
      </c>
      <c r="BB34" s="93"/>
      <c r="BC34" s="48"/>
      <c r="BD34" s="310" t="str">
        <f t="shared" si="9"/>
        <v>正确</v>
      </c>
    </row>
    <row r="35" s="1" customFormat="1" ht="33" customHeight="1" spans="1:56">
      <c r="A35" s="289">
        <f t="shared" si="1"/>
        <v>31</v>
      </c>
      <c r="B35" s="585" t="s">
        <v>225</v>
      </c>
      <c r="C35" s="586" t="s">
        <v>190</v>
      </c>
      <c r="D35" s="382">
        <v>45809</v>
      </c>
      <c r="E35" s="386" t="s">
        <v>78</v>
      </c>
      <c r="F35" s="269">
        <f t="shared" si="2"/>
        <v>31</v>
      </c>
      <c r="G35" s="44" t="s">
        <v>191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11">
        <f t="shared" si="3"/>
        <v>0</v>
      </c>
      <c r="T35" s="74"/>
      <c r="U35" s="523">
        <v>3100</v>
      </c>
      <c r="V35" s="596">
        <v>2100</v>
      </c>
      <c r="W35" s="597">
        <v>500</v>
      </c>
      <c r="X35" s="597">
        <v>100</v>
      </c>
      <c r="Y35" s="597">
        <v>100</v>
      </c>
      <c r="Z35" s="597">
        <v>100</v>
      </c>
      <c r="AA35" s="597">
        <v>100</v>
      </c>
      <c r="AB35" s="321">
        <v>100</v>
      </c>
      <c r="AC35" s="320">
        <f t="shared" si="4"/>
        <v>30</v>
      </c>
      <c r="AD35" s="78"/>
      <c r="AE35" s="78"/>
      <c r="AF35" s="78"/>
      <c r="AG35" s="78"/>
      <c r="AH35" s="78"/>
      <c r="AI35" s="78"/>
      <c r="AJ35" s="78">
        <v>70</v>
      </c>
      <c r="AK35" s="78"/>
      <c r="AL35" s="78"/>
      <c r="AM35" s="78"/>
      <c r="AN35" s="78"/>
      <c r="AO35" s="78"/>
      <c r="AP35" s="78"/>
      <c r="AQ35" s="78"/>
      <c r="AR35" s="78">
        <f t="shared" si="10"/>
        <v>0</v>
      </c>
      <c r="AS35" s="331">
        <f t="shared" si="5"/>
        <v>0</v>
      </c>
      <c r="AT35" s="320">
        <f t="shared" si="6"/>
        <v>0</v>
      </c>
      <c r="AU35" s="320">
        <f t="shared" si="7"/>
        <v>3200</v>
      </c>
      <c r="AV35" s="86"/>
      <c r="AW35" s="334"/>
      <c r="AX35" s="334"/>
      <c r="AY35" s="334"/>
      <c r="AZ35" s="334"/>
      <c r="BA35" s="320">
        <f t="shared" si="8"/>
        <v>3200</v>
      </c>
      <c r="BB35" s="93"/>
      <c r="BC35" s="48"/>
      <c r="BD35" s="310" t="str">
        <f t="shared" si="9"/>
        <v>正确</v>
      </c>
    </row>
    <row r="36" s="1" customFormat="1" ht="33" customHeight="1" spans="1:56">
      <c r="A36" s="289">
        <f t="shared" si="1"/>
        <v>32</v>
      </c>
      <c r="B36" s="585" t="s">
        <v>226</v>
      </c>
      <c r="C36" s="586" t="s">
        <v>190</v>
      </c>
      <c r="D36" s="382">
        <v>45809</v>
      </c>
      <c r="E36" s="386" t="s">
        <v>78</v>
      </c>
      <c r="F36" s="269">
        <f t="shared" si="2"/>
        <v>31</v>
      </c>
      <c r="G36" s="44" t="s">
        <v>79</v>
      </c>
      <c r="H36" s="41"/>
      <c r="I36" s="41"/>
      <c r="J36" s="41"/>
      <c r="K36" s="41"/>
      <c r="L36" s="41"/>
      <c r="M36" s="41"/>
      <c r="N36" s="41"/>
      <c r="O36" s="41">
        <v>18</v>
      </c>
      <c r="P36" s="41"/>
      <c r="Q36" s="41"/>
      <c r="R36" s="41"/>
      <c r="S36" s="311">
        <f t="shared" si="3"/>
        <v>0</v>
      </c>
      <c r="T36" s="335" t="s">
        <v>227</v>
      </c>
      <c r="U36" s="523">
        <v>3100</v>
      </c>
      <c r="V36" s="596">
        <v>2100</v>
      </c>
      <c r="W36" s="597">
        <v>500</v>
      </c>
      <c r="X36" s="597">
        <v>100</v>
      </c>
      <c r="Y36" s="597">
        <v>100</v>
      </c>
      <c r="Z36" s="597">
        <v>100</v>
      </c>
      <c r="AA36" s="597">
        <v>100</v>
      </c>
      <c r="AB36" s="321">
        <v>100</v>
      </c>
      <c r="AC36" s="320">
        <f t="shared" si="4"/>
        <v>0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>
        <f t="shared" si="10"/>
        <v>1800</v>
      </c>
      <c r="AS36" s="331">
        <f t="shared" si="5"/>
        <v>0</v>
      </c>
      <c r="AT36" s="320">
        <f t="shared" si="6"/>
        <v>0</v>
      </c>
      <c r="AU36" s="320">
        <f t="shared" si="7"/>
        <v>1300</v>
      </c>
      <c r="AV36" s="86"/>
      <c r="AW36" s="334"/>
      <c r="AX36" s="334"/>
      <c r="AY36" s="334"/>
      <c r="AZ36" s="334"/>
      <c r="BA36" s="320">
        <f t="shared" si="8"/>
        <v>1300</v>
      </c>
      <c r="BB36" s="93"/>
      <c r="BC36" s="48"/>
      <c r="BD36" s="310" t="str">
        <f t="shared" si="9"/>
        <v>正确</v>
      </c>
    </row>
    <row r="37" s="1" customFormat="1" ht="33" customHeight="1" spans="1:56">
      <c r="A37" s="289">
        <f t="shared" si="1"/>
        <v>33</v>
      </c>
      <c r="B37" s="585" t="s">
        <v>228</v>
      </c>
      <c r="C37" s="586" t="s">
        <v>190</v>
      </c>
      <c r="D37" s="382">
        <v>45809</v>
      </c>
      <c r="E37" s="386" t="s">
        <v>78</v>
      </c>
      <c r="F37" s="269">
        <f t="shared" si="2"/>
        <v>31</v>
      </c>
      <c r="G37" s="44" t="s">
        <v>79</v>
      </c>
      <c r="H37" s="41"/>
      <c r="I37" s="41"/>
      <c r="J37" s="41"/>
      <c r="K37" s="41"/>
      <c r="L37" s="41"/>
      <c r="M37" s="41"/>
      <c r="N37" s="41"/>
      <c r="O37" s="41">
        <v>7</v>
      </c>
      <c r="P37" s="41"/>
      <c r="Q37" s="41"/>
      <c r="R37" s="41"/>
      <c r="S37" s="311">
        <f t="shared" si="3"/>
        <v>0</v>
      </c>
      <c r="T37" s="335" t="s">
        <v>229</v>
      </c>
      <c r="U37" s="523">
        <v>3100</v>
      </c>
      <c r="V37" s="596">
        <v>2100</v>
      </c>
      <c r="W37" s="597">
        <v>500</v>
      </c>
      <c r="X37" s="597">
        <v>100</v>
      </c>
      <c r="Y37" s="597">
        <v>100</v>
      </c>
      <c r="Z37" s="597">
        <v>100</v>
      </c>
      <c r="AA37" s="597">
        <v>100</v>
      </c>
      <c r="AB37" s="321">
        <v>100</v>
      </c>
      <c r="AC37" s="320">
        <f t="shared" si="4"/>
        <v>0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>
        <f t="shared" si="10"/>
        <v>700</v>
      </c>
      <c r="AS37" s="331">
        <f t="shared" si="5"/>
        <v>0</v>
      </c>
      <c r="AT37" s="320">
        <f t="shared" si="6"/>
        <v>0</v>
      </c>
      <c r="AU37" s="320">
        <f t="shared" si="7"/>
        <v>2400</v>
      </c>
      <c r="AV37" s="86"/>
      <c r="AW37" s="334"/>
      <c r="AX37" s="334"/>
      <c r="AY37" s="334"/>
      <c r="AZ37" s="334"/>
      <c r="BA37" s="320">
        <f t="shared" si="8"/>
        <v>2400</v>
      </c>
      <c r="BB37" s="93"/>
      <c r="BC37" s="48"/>
      <c r="BD37" s="310" t="str">
        <f t="shared" si="9"/>
        <v>正确</v>
      </c>
    </row>
    <row r="38" s="1" customFormat="1" ht="33" customHeight="1" spans="1:56">
      <c r="A38" s="289">
        <f t="shared" si="1"/>
        <v>34</v>
      </c>
      <c r="B38" s="585" t="s">
        <v>230</v>
      </c>
      <c r="C38" s="586" t="s">
        <v>190</v>
      </c>
      <c r="D38" s="382">
        <v>45809</v>
      </c>
      <c r="E38" s="386" t="s">
        <v>78</v>
      </c>
      <c r="F38" s="269">
        <f t="shared" si="2"/>
        <v>31</v>
      </c>
      <c r="G38" s="44" t="s">
        <v>191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11">
        <f t="shared" si="3"/>
        <v>0</v>
      </c>
      <c r="T38" s="74"/>
      <c r="U38" s="523">
        <v>3100</v>
      </c>
      <c r="V38" s="596">
        <v>2100</v>
      </c>
      <c r="W38" s="597">
        <v>500</v>
      </c>
      <c r="X38" s="597">
        <v>100</v>
      </c>
      <c r="Y38" s="597">
        <v>100</v>
      </c>
      <c r="Z38" s="597">
        <v>100</v>
      </c>
      <c r="AA38" s="597">
        <v>100</v>
      </c>
      <c r="AB38" s="321">
        <v>100</v>
      </c>
      <c r="AC38" s="320">
        <f t="shared" si="4"/>
        <v>30</v>
      </c>
      <c r="AD38" s="78"/>
      <c r="AE38" s="78"/>
      <c r="AF38" s="78"/>
      <c r="AG38" s="78"/>
      <c r="AH38" s="78"/>
      <c r="AI38" s="78"/>
      <c r="AJ38" s="78">
        <v>70</v>
      </c>
      <c r="AK38" s="78"/>
      <c r="AL38" s="78"/>
      <c r="AM38" s="78"/>
      <c r="AN38" s="78"/>
      <c r="AO38" s="78"/>
      <c r="AP38" s="78"/>
      <c r="AQ38" s="78"/>
      <c r="AR38" s="78">
        <f t="shared" si="10"/>
        <v>0</v>
      </c>
      <c r="AS38" s="331">
        <f t="shared" si="5"/>
        <v>0</v>
      </c>
      <c r="AT38" s="320">
        <f t="shared" si="6"/>
        <v>0</v>
      </c>
      <c r="AU38" s="320">
        <f t="shared" si="7"/>
        <v>3200</v>
      </c>
      <c r="AV38" s="86"/>
      <c r="AW38" s="334"/>
      <c r="AX38" s="334"/>
      <c r="AY38" s="334"/>
      <c r="AZ38" s="334"/>
      <c r="BA38" s="320">
        <f t="shared" si="8"/>
        <v>3200</v>
      </c>
      <c r="BB38" s="93"/>
      <c r="BC38" s="48"/>
      <c r="BD38" s="310" t="str">
        <f t="shared" si="9"/>
        <v>正确</v>
      </c>
    </row>
    <row r="39" s="1" customFormat="1" ht="33" customHeight="1" spans="1:56">
      <c r="A39" s="289">
        <f t="shared" si="1"/>
        <v>35</v>
      </c>
      <c r="B39" s="585" t="s">
        <v>231</v>
      </c>
      <c r="C39" s="586" t="s">
        <v>190</v>
      </c>
      <c r="D39" s="382">
        <v>45809</v>
      </c>
      <c r="E39" s="386" t="s">
        <v>78</v>
      </c>
      <c r="F39" s="269">
        <f t="shared" si="2"/>
        <v>31</v>
      </c>
      <c r="G39" s="44" t="s">
        <v>79</v>
      </c>
      <c r="H39" s="41"/>
      <c r="I39" s="41"/>
      <c r="J39" s="41"/>
      <c r="K39" s="41"/>
      <c r="L39" s="41"/>
      <c r="M39" s="41"/>
      <c r="N39" s="41"/>
      <c r="O39" s="41">
        <v>19</v>
      </c>
      <c r="P39" s="41"/>
      <c r="Q39" s="41"/>
      <c r="R39" s="41"/>
      <c r="S39" s="311">
        <f t="shared" si="3"/>
        <v>0</v>
      </c>
      <c r="T39" s="335" t="s">
        <v>232</v>
      </c>
      <c r="U39" s="523">
        <v>3100</v>
      </c>
      <c r="V39" s="596">
        <v>2100</v>
      </c>
      <c r="W39" s="597">
        <v>500</v>
      </c>
      <c r="X39" s="597">
        <v>100</v>
      </c>
      <c r="Y39" s="597">
        <v>100</v>
      </c>
      <c r="Z39" s="597">
        <v>100</v>
      </c>
      <c r="AA39" s="597">
        <v>100</v>
      </c>
      <c r="AB39" s="321">
        <v>100</v>
      </c>
      <c r="AC39" s="320">
        <f t="shared" si="4"/>
        <v>0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>
        <f t="shared" si="10"/>
        <v>1900</v>
      </c>
      <c r="AS39" s="331">
        <f t="shared" si="5"/>
        <v>0</v>
      </c>
      <c r="AT39" s="320">
        <f t="shared" si="6"/>
        <v>0</v>
      </c>
      <c r="AU39" s="320">
        <f t="shared" si="7"/>
        <v>1200</v>
      </c>
      <c r="AV39" s="86"/>
      <c r="AW39" s="334"/>
      <c r="AX39" s="334"/>
      <c r="AY39" s="334"/>
      <c r="AZ39" s="334"/>
      <c r="BA39" s="320">
        <f t="shared" si="8"/>
        <v>1200</v>
      </c>
      <c r="BB39" s="93"/>
      <c r="BC39" s="48"/>
      <c r="BD39" s="310" t="str">
        <f t="shared" si="9"/>
        <v>正确</v>
      </c>
    </row>
    <row r="40" s="1" customFormat="1" ht="33" customHeight="1" spans="1:56">
      <c r="A40" s="289">
        <f t="shared" si="1"/>
        <v>36</v>
      </c>
      <c r="B40" s="585" t="s">
        <v>233</v>
      </c>
      <c r="C40" s="586" t="s">
        <v>190</v>
      </c>
      <c r="D40" s="382">
        <v>45809</v>
      </c>
      <c r="E40" s="386" t="s">
        <v>78</v>
      </c>
      <c r="F40" s="269">
        <f t="shared" si="2"/>
        <v>31</v>
      </c>
      <c r="G40" s="44" t="s">
        <v>79</v>
      </c>
      <c r="H40" s="41"/>
      <c r="I40" s="41"/>
      <c r="J40" s="41"/>
      <c r="K40" s="41"/>
      <c r="L40" s="41"/>
      <c r="M40" s="41"/>
      <c r="N40" s="41"/>
      <c r="O40" s="41">
        <v>16</v>
      </c>
      <c r="P40" s="41"/>
      <c r="Q40" s="41"/>
      <c r="R40" s="41"/>
      <c r="S40" s="311">
        <f t="shared" si="3"/>
        <v>0</v>
      </c>
      <c r="T40" s="335" t="s">
        <v>234</v>
      </c>
      <c r="U40" s="523">
        <v>3100</v>
      </c>
      <c r="V40" s="596">
        <v>2100</v>
      </c>
      <c r="W40" s="597">
        <v>500</v>
      </c>
      <c r="X40" s="597">
        <v>100</v>
      </c>
      <c r="Y40" s="597">
        <v>100</v>
      </c>
      <c r="Z40" s="597">
        <v>100</v>
      </c>
      <c r="AA40" s="597">
        <v>100</v>
      </c>
      <c r="AB40" s="321">
        <v>100</v>
      </c>
      <c r="AC40" s="320">
        <f t="shared" si="4"/>
        <v>0</v>
      </c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>
        <f t="shared" si="10"/>
        <v>1600</v>
      </c>
      <c r="AS40" s="331">
        <f t="shared" si="5"/>
        <v>0</v>
      </c>
      <c r="AT40" s="320">
        <f t="shared" si="6"/>
        <v>0</v>
      </c>
      <c r="AU40" s="320">
        <f t="shared" si="7"/>
        <v>1500</v>
      </c>
      <c r="AV40" s="86"/>
      <c r="AW40" s="334"/>
      <c r="AX40" s="334"/>
      <c r="AY40" s="334"/>
      <c r="AZ40" s="334"/>
      <c r="BA40" s="320">
        <f t="shared" si="8"/>
        <v>1500</v>
      </c>
      <c r="BB40" s="93"/>
      <c r="BC40" s="48"/>
      <c r="BD40" s="310" t="str">
        <f t="shared" si="9"/>
        <v>正确</v>
      </c>
    </row>
    <row r="41" s="1" customFormat="1" ht="33" customHeight="1" spans="1:56">
      <c r="A41" s="289">
        <f t="shared" si="1"/>
        <v>37</v>
      </c>
      <c r="B41" s="585" t="s">
        <v>235</v>
      </c>
      <c r="C41" s="586" t="s">
        <v>190</v>
      </c>
      <c r="D41" s="382">
        <v>45809</v>
      </c>
      <c r="E41" s="386" t="s">
        <v>78</v>
      </c>
      <c r="F41" s="269">
        <f t="shared" si="2"/>
        <v>31</v>
      </c>
      <c r="G41" s="44" t="s">
        <v>79</v>
      </c>
      <c r="H41" s="41"/>
      <c r="I41" s="41"/>
      <c r="J41" s="41"/>
      <c r="K41" s="41"/>
      <c r="L41" s="41"/>
      <c r="M41" s="41"/>
      <c r="N41" s="41"/>
      <c r="O41" s="41">
        <v>21</v>
      </c>
      <c r="P41" s="41"/>
      <c r="Q41" s="41"/>
      <c r="R41" s="41"/>
      <c r="S41" s="311">
        <f t="shared" si="3"/>
        <v>0</v>
      </c>
      <c r="T41" s="335" t="s">
        <v>236</v>
      </c>
      <c r="U41" s="523">
        <v>3100</v>
      </c>
      <c r="V41" s="596">
        <v>2100</v>
      </c>
      <c r="W41" s="597">
        <v>500</v>
      </c>
      <c r="X41" s="597">
        <v>100</v>
      </c>
      <c r="Y41" s="597">
        <v>100</v>
      </c>
      <c r="Z41" s="597">
        <v>100</v>
      </c>
      <c r="AA41" s="597">
        <v>100</v>
      </c>
      <c r="AB41" s="321">
        <v>100</v>
      </c>
      <c r="AC41" s="320">
        <f t="shared" si="4"/>
        <v>0</v>
      </c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>
        <f t="shared" si="10"/>
        <v>2100</v>
      </c>
      <c r="AS41" s="331">
        <f t="shared" si="5"/>
        <v>0</v>
      </c>
      <c r="AT41" s="320">
        <f t="shared" si="6"/>
        <v>0</v>
      </c>
      <c r="AU41" s="320">
        <f t="shared" si="7"/>
        <v>1000</v>
      </c>
      <c r="AV41" s="86"/>
      <c r="AW41" s="334"/>
      <c r="AX41" s="334"/>
      <c r="AY41" s="334"/>
      <c r="AZ41" s="334"/>
      <c r="BA41" s="320">
        <f t="shared" si="8"/>
        <v>1000</v>
      </c>
      <c r="BB41" s="93"/>
      <c r="BC41" s="48"/>
      <c r="BD41" s="310" t="str">
        <f t="shared" si="9"/>
        <v>正确</v>
      </c>
    </row>
    <row r="42" s="1" customFormat="1" ht="33" customHeight="1" spans="1:56">
      <c r="A42" s="289">
        <f t="shared" si="1"/>
        <v>38</v>
      </c>
      <c r="B42" s="585" t="s">
        <v>237</v>
      </c>
      <c r="C42" s="586" t="s">
        <v>190</v>
      </c>
      <c r="D42" s="382">
        <v>45809</v>
      </c>
      <c r="E42" s="386" t="s">
        <v>78</v>
      </c>
      <c r="F42" s="269">
        <f t="shared" si="2"/>
        <v>31</v>
      </c>
      <c r="G42" s="44" t="s">
        <v>79</v>
      </c>
      <c r="H42" s="41"/>
      <c r="I42" s="41"/>
      <c r="J42" s="41"/>
      <c r="K42" s="41"/>
      <c r="L42" s="41"/>
      <c r="M42" s="41"/>
      <c r="N42" s="41"/>
      <c r="O42" s="41">
        <v>19</v>
      </c>
      <c r="P42" s="41"/>
      <c r="Q42" s="41"/>
      <c r="R42" s="41"/>
      <c r="S42" s="311">
        <f t="shared" si="3"/>
        <v>0</v>
      </c>
      <c r="T42" s="335" t="s">
        <v>232</v>
      </c>
      <c r="U42" s="523">
        <v>3100</v>
      </c>
      <c r="V42" s="596">
        <v>2100</v>
      </c>
      <c r="W42" s="597">
        <v>500</v>
      </c>
      <c r="X42" s="597">
        <v>100</v>
      </c>
      <c r="Y42" s="597">
        <v>100</v>
      </c>
      <c r="Z42" s="597">
        <v>100</v>
      </c>
      <c r="AA42" s="597">
        <v>100</v>
      </c>
      <c r="AB42" s="321">
        <v>100</v>
      </c>
      <c r="AC42" s="320">
        <f t="shared" si="4"/>
        <v>0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>
        <f t="shared" si="10"/>
        <v>1900</v>
      </c>
      <c r="AS42" s="331">
        <f t="shared" si="5"/>
        <v>0</v>
      </c>
      <c r="AT42" s="320">
        <f t="shared" si="6"/>
        <v>0</v>
      </c>
      <c r="AU42" s="320">
        <f t="shared" si="7"/>
        <v>1200</v>
      </c>
      <c r="AV42" s="86"/>
      <c r="AW42" s="334"/>
      <c r="AX42" s="334"/>
      <c r="AY42" s="334"/>
      <c r="AZ42" s="334"/>
      <c r="BA42" s="320">
        <f t="shared" si="8"/>
        <v>1200</v>
      </c>
      <c r="BB42" s="93"/>
      <c r="BC42" s="48"/>
      <c r="BD42" s="310" t="str">
        <f t="shared" si="9"/>
        <v>正确</v>
      </c>
    </row>
    <row r="43" s="1" customFormat="1" ht="33" customHeight="1" spans="1:56">
      <c r="A43" s="289">
        <f t="shared" si="1"/>
        <v>39</v>
      </c>
      <c r="B43" s="585" t="s">
        <v>238</v>
      </c>
      <c r="C43" s="586" t="s">
        <v>190</v>
      </c>
      <c r="D43" s="382">
        <v>45809</v>
      </c>
      <c r="E43" s="386" t="s">
        <v>78</v>
      </c>
      <c r="F43" s="269">
        <f t="shared" si="2"/>
        <v>31</v>
      </c>
      <c r="G43" s="44" t="s">
        <v>79</v>
      </c>
      <c r="H43" s="41"/>
      <c r="I43" s="41"/>
      <c r="J43" s="41"/>
      <c r="K43" s="41"/>
      <c r="L43" s="41"/>
      <c r="M43" s="41"/>
      <c r="N43" s="41"/>
      <c r="O43" s="41">
        <v>26</v>
      </c>
      <c r="P43" s="41"/>
      <c r="Q43" s="41"/>
      <c r="R43" s="41"/>
      <c r="S43" s="311">
        <f t="shared" si="3"/>
        <v>0</v>
      </c>
      <c r="T43" s="335" t="s">
        <v>213</v>
      </c>
      <c r="U43" s="523">
        <v>3000</v>
      </c>
      <c r="V43" s="596">
        <v>2000</v>
      </c>
      <c r="W43" s="597">
        <v>500</v>
      </c>
      <c r="X43" s="597">
        <v>100</v>
      </c>
      <c r="Y43" s="597">
        <v>100</v>
      </c>
      <c r="Z43" s="597">
        <v>100</v>
      </c>
      <c r="AA43" s="597">
        <v>100</v>
      </c>
      <c r="AB43" s="321">
        <v>100</v>
      </c>
      <c r="AC43" s="320">
        <f t="shared" si="4"/>
        <v>0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>
        <f t="shared" si="10"/>
        <v>2516.12903225806</v>
      </c>
      <c r="AS43" s="331">
        <f t="shared" si="5"/>
        <v>0</v>
      </c>
      <c r="AT43" s="320">
        <f t="shared" si="6"/>
        <v>0</v>
      </c>
      <c r="AU43" s="320">
        <f t="shared" si="7"/>
        <v>483.87</v>
      </c>
      <c r="AV43" s="86"/>
      <c r="AW43" s="334"/>
      <c r="AX43" s="334"/>
      <c r="AY43" s="334"/>
      <c r="AZ43" s="334"/>
      <c r="BA43" s="320">
        <f t="shared" si="8"/>
        <v>483.87</v>
      </c>
      <c r="BB43" s="93"/>
      <c r="BC43" s="48"/>
      <c r="BD43" s="310" t="str">
        <f t="shared" si="9"/>
        <v>正确</v>
      </c>
    </row>
    <row r="44" s="1" customFormat="1" ht="33" customHeight="1" spans="1:56">
      <c r="A44" s="289">
        <f t="shared" si="1"/>
        <v>40</v>
      </c>
      <c r="B44" s="585" t="s">
        <v>239</v>
      </c>
      <c r="C44" s="586" t="s">
        <v>190</v>
      </c>
      <c r="D44" s="382">
        <v>45809</v>
      </c>
      <c r="E44" s="386" t="s">
        <v>78</v>
      </c>
      <c r="F44" s="269">
        <f t="shared" si="2"/>
        <v>31</v>
      </c>
      <c r="G44" s="44" t="s">
        <v>79</v>
      </c>
      <c r="H44" s="41"/>
      <c r="I44" s="41"/>
      <c r="J44" s="41"/>
      <c r="K44" s="41"/>
      <c r="L44" s="41"/>
      <c r="M44" s="41"/>
      <c r="N44" s="41"/>
      <c r="O44" s="41">
        <v>20</v>
      </c>
      <c r="P44" s="41"/>
      <c r="Q44" s="41"/>
      <c r="R44" s="41"/>
      <c r="S44" s="311">
        <f t="shared" si="3"/>
        <v>0</v>
      </c>
      <c r="T44" s="335" t="s">
        <v>240</v>
      </c>
      <c r="U44" s="523">
        <v>3000</v>
      </c>
      <c r="V44" s="596">
        <v>2000</v>
      </c>
      <c r="W44" s="597">
        <v>500</v>
      </c>
      <c r="X44" s="597">
        <v>100</v>
      </c>
      <c r="Y44" s="597">
        <v>100</v>
      </c>
      <c r="Z44" s="597">
        <v>100</v>
      </c>
      <c r="AA44" s="597">
        <v>100</v>
      </c>
      <c r="AB44" s="321">
        <v>100</v>
      </c>
      <c r="AC44" s="320">
        <f t="shared" si="4"/>
        <v>0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>
        <f t="shared" si="10"/>
        <v>1935.48387096774</v>
      </c>
      <c r="AS44" s="331">
        <f t="shared" si="5"/>
        <v>0</v>
      </c>
      <c r="AT44" s="320">
        <f t="shared" si="6"/>
        <v>0</v>
      </c>
      <c r="AU44" s="320">
        <f t="shared" si="7"/>
        <v>1064.52</v>
      </c>
      <c r="AV44" s="86"/>
      <c r="AW44" s="334"/>
      <c r="AX44" s="334"/>
      <c r="AY44" s="334"/>
      <c r="AZ44" s="334"/>
      <c r="BA44" s="320">
        <f t="shared" si="8"/>
        <v>1064.52</v>
      </c>
      <c r="BB44" s="93"/>
      <c r="BC44" s="48"/>
      <c r="BD44" s="310" t="str">
        <f t="shared" si="9"/>
        <v>正确</v>
      </c>
    </row>
    <row r="45" s="1" customFormat="1" ht="33" customHeight="1" spans="1:56">
      <c r="A45" s="289">
        <f t="shared" si="1"/>
        <v>41</v>
      </c>
      <c r="B45" s="587" t="s">
        <v>241</v>
      </c>
      <c r="C45" s="588" t="s">
        <v>181</v>
      </c>
      <c r="D45" s="589">
        <v>45809</v>
      </c>
      <c r="E45" s="590" t="s">
        <v>78</v>
      </c>
      <c r="F45" s="269">
        <f t="shared" si="2"/>
        <v>31</v>
      </c>
      <c r="G45" s="44" t="s">
        <v>79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311">
        <f t="shared" si="3"/>
        <v>0</v>
      </c>
      <c r="T45" s="74" t="s">
        <v>242</v>
      </c>
      <c r="U45" s="71">
        <v>4300</v>
      </c>
      <c r="V45" s="596">
        <v>3600</v>
      </c>
      <c r="W45" s="597">
        <v>200</v>
      </c>
      <c r="X45" s="597">
        <v>100</v>
      </c>
      <c r="Y45" s="597">
        <v>100</v>
      </c>
      <c r="Z45" s="597">
        <v>100</v>
      </c>
      <c r="AA45" s="597">
        <v>100</v>
      </c>
      <c r="AB45" s="321">
        <v>100</v>
      </c>
      <c r="AC45" s="320">
        <f t="shared" si="4"/>
        <v>0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>
        <f t="shared" si="10"/>
        <v>0</v>
      </c>
      <c r="AS45" s="331">
        <f t="shared" si="5"/>
        <v>0</v>
      </c>
      <c r="AT45" s="320">
        <f t="shared" si="6"/>
        <v>0</v>
      </c>
      <c r="AU45" s="320">
        <f t="shared" si="7"/>
        <v>4300</v>
      </c>
      <c r="AV45" s="86"/>
      <c r="AW45" s="334"/>
      <c r="AX45" s="334"/>
      <c r="AY45" s="334"/>
      <c r="AZ45" s="334"/>
      <c r="BA45" s="320">
        <f t="shared" si="8"/>
        <v>4300</v>
      </c>
      <c r="BB45" s="93"/>
      <c r="BC45" s="48"/>
      <c r="BD45" s="310" t="str">
        <f t="shared" si="9"/>
        <v>正确</v>
      </c>
    </row>
    <row r="46" s="1" customFormat="1" ht="33" customHeight="1" spans="1:56">
      <c r="A46" s="289">
        <f t="shared" si="1"/>
        <v>42</v>
      </c>
      <c r="B46" s="591" t="s">
        <v>243</v>
      </c>
      <c r="C46" s="586" t="s">
        <v>190</v>
      </c>
      <c r="D46" s="589">
        <v>45887</v>
      </c>
      <c r="E46" s="592" t="s">
        <v>116</v>
      </c>
      <c r="F46" s="269">
        <f t="shared" si="2"/>
        <v>14</v>
      </c>
      <c r="G46" s="44" t="s">
        <v>79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311">
        <f t="shared" si="3"/>
        <v>0</v>
      </c>
      <c r="T46" s="595"/>
      <c r="U46" s="523">
        <v>3100</v>
      </c>
      <c r="V46" s="596">
        <f>U46/31*F46</f>
        <v>1400</v>
      </c>
      <c r="W46" s="597"/>
      <c r="X46" s="597"/>
      <c r="Y46" s="597"/>
      <c r="Z46" s="597"/>
      <c r="AA46" s="597"/>
      <c r="AB46" s="321"/>
      <c r="AC46" s="320">
        <f t="shared" si="4"/>
        <v>0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>
        <f t="shared" si="10"/>
        <v>0</v>
      </c>
      <c r="AS46" s="331">
        <f t="shared" si="5"/>
        <v>0</v>
      </c>
      <c r="AT46" s="320">
        <f t="shared" si="6"/>
        <v>0</v>
      </c>
      <c r="AU46" s="320">
        <f t="shared" si="7"/>
        <v>1400</v>
      </c>
      <c r="AV46" s="86"/>
      <c r="AW46" s="334"/>
      <c r="AX46" s="334"/>
      <c r="AY46" s="334"/>
      <c r="AZ46" s="334"/>
      <c r="BA46" s="320">
        <f t="shared" si="8"/>
        <v>1400</v>
      </c>
      <c r="BB46" s="93"/>
      <c r="BC46" s="48"/>
      <c r="BD46" s="310" t="str">
        <f t="shared" si="9"/>
        <v>错误</v>
      </c>
    </row>
    <row r="47" s="1" customFormat="1" ht="33" customHeight="1" spans="1:56">
      <c r="A47" s="289">
        <f t="shared" si="1"/>
        <v>43</v>
      </c>
      <c r="B47" s="593" t="s">
        <v>244</v>
      </c>
      <c r="C47" s="586" t="s">
        <v>190</v>
      </c>
      <c r="D47" s="589">
        <v>45887</v>
      </c>
      <c r="E47" s="592" t="s">
        <v>116</v>
      </c>
      <c r="F47" s="269">
        <f t="shared" si="2"/>
        <v>14</v>
      </c>
      <c r="G47" s="44" t="s">
        <v>79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311">
        <f t="shared" si="3"/>
        <v>0</v>
      </c>
      <c r="T47" s="74"/>
      <c r="U47" s="523">
        <v>3000</v>
      </c>
      <c r="V47" s="596">
        <f>U47/31*F47</f>
        <v>1354.83870967742</v>
      </c>
      <c r="W47" s="597"/>
      <c r="X47" s="597"/>
      <c r="Y47" s="597"/>
      <c r="Z47" s="597"/>
      <c r="AA47" s="597"/>
      <c r="AB47" s="321"/>
      <c r="AC47" s="320">
        <f t="shared" si="4"/>
        <v>0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>
        <f t="shared" si="10"/>
        <v>0</v>
      </c>
      <c r="AS47" s="331">
        <f t="shared" si="5"/>
        <v>0</v>
      </c>
      <c r="AT47" s="320">
        <f t="shared" si="6"/>
        <v>0</v>
      </c>
      <c r="AU47" s="320">
        <f t="shared" si="7"/>
        <v>1354.84</v>
      </c>
      <c r="AV47" s="86"/>
      <c r="AW47" s="334"/>
      <c r="AX47" s="334"/>
      <c r="AY47" s="334"/>
      <c r="AZ47" s="334"/>
      <c r="BA47" s="320">
        <f t="shared" si="8"/>
        <v>1354.84</v>
      </c>
      <c r="BB47" s="93"/>
      <c r="BC47" s="48"/>
      <c r="BD47" s="310" t="str">
        <f t="shared" si="9"/>
        <v>错误</v>
      </c>
    </row>
    <row r="48" s="1" customFormat="1" ht="33" customHeight="1" spans="1:56">
      <c r="A48" s="289">
        <f t="shared" si="1"/>
        <v>44</v>
      </c>
      <c r="B48" s="587"/>
      <c r="C48" s="588"/>
      <c r="D48" s="589"/>
      <c r="E48" s="590"/>
      <c r="F48" s="269">
        <f t="shared" si="2"/>
        <v>31</v>
      </c>
      <c r="G48" s="44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311">
        <f t="shared" si="3"/>
        <v>0</v>
      </c>
      <c r="T48" s="74"/>
      <c r="U48" s="523"/>
      <c r="V48" s="596"/>
      <c r="W48" s="597"/>
      <c r="X48" s="597"/>
      <c r="Y48" s="597"/>
      <c r="Z48" s="597"/>
      <c r="AA48" s="597"/>
      <c r="AB48" s="321"/>
      <c r="AC48" s="320">
        <f t="shared" si="4"/>
        <v>0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331">
        <f t="shared" si="5"/>
        <v>0</v>
      </c>
      <c r="AT48" s="320">
        <f t="shared" si="6"/>
        <v>0</v>
      </c>
      <c r="AU48" s="320">
        <f t="shared" si="7"/>
        <v>0</v>
      </c>
      <c r="AV48" s="86"/>
      <c r="AW48" s="334"/>
      <c r="AX48" s="334"/>
      <c r="AY48" s="334"/>
      <c r="AZ48" s="334"/>
      <c r="BA48" s="320">
        <f t="shared" si="8"/>
        <v>0</v>
      </c>
      <c r="BB48" s="93"/>
      <c r="BC48" s="48"/>
      <c r="BD48" s="310" t="str">
        <f t="shared" si="9"/>
        <v>正确</v>
      </c>
    </row>
    <row r="49" s="1" customFormat="1" ht="33" customHeight="1" spans="1:56">
      <c r="A49" s="289">
        <f t="shared" si="1"/>
        <v>45</v>
      </c>
      <c r="B49" s="594"/>
      <c r="C49" s="49"/>
      <c r="D49" s="50"/>
      <c r="E49" s="286"/>
      <c r="F49" s="269">
        <f t="shared" si="2"/>
        <v>31</v>
      </c>
      <c r="G49" s="44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11">
        <f t="shared" si="3"/>
        <v>0</v>
      </c>
      <c r="T49" s="74"/>
      <c r="U49" s="313"/>
      <c r="V49" s="71"/>
      <c r="W49" s="72"/>
      <c r="X49" s="72"/>
      <c r="Y49" s="72"/>
      <c r="Z49" s="72"/>
      <c r="AA49" s="72"/>
      <c r="AB49" s="78"/>
      <c r="AC49" s="320">
        <f t="shared" si="4"/>
        <v>0</v>
      </c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331">
        <f t="shared" si="5"/>
        <v>0</v>
      </c>
      <c r="AT49" s="320">
        <f t="shared" si="6"/>
        <v>0</v>
      </c>
      <c r="AU49" s="320">
        <f t="shared" si="7"/>
        <v>0</v>
      </c>
      <c r="AV49" s="86"/>
      <c r="AW49" s="334"/>
      <c r="AX49" s="334"/>
      <c r="AY49" s="334"/>
      <c r="AZ49" s="334"/>
      <c r="BA49" s="320">
        <f t="shared" si="8"/>
        <v>0</v>
      </c>
      <c r="BB49" s="93"/>
      <c r="BC49" s="48"/>
      <c r="BD49" s="310" t="str">
        <f t="shared" si="9"/>
        <v>正确</v>
      </c>
    </row>
    <row r="50" s="1" customFormat="1" ht="33" customHeight="1" spans="1:56">
      <c r="A50" s="289">
        <f t="shared" si="1"/>
        <v>46</v>
      </c>
      <c r="B50" s="594"/>
      <c r="C50" s="49"/>
      <c r="D50" s="50"/>
      <c r="E50" s="286"/>
      <c r="F50" s="269">
        <f t="shared" si="2"/>
        <v>31</v>
      </c>
      <c r="G50" s="44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311">
        <f t="shared" si="3"/>
        <v>0</v>
      </c>
      <c r="T50" s="74"/>
      <c r="U50" s="313"/>
      <c r="V50" s="71"/>
      <c r="W50" s="72"/>
      <c r="X50" s="72"/>
      <c r="Y50" s="72"/>
      <c r="Z50" s="72"/>
      <c r="AA50" s="72"/>
      <c r="AB50" s="78"/>
      <c r="AC50" s="320">
        <f t="shared" si="4"/>
        <v>0</v>
      </c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331">
        <f t="shared" si="5"/>
        <v>0</v>
      </c>
      <c r="AT50" s="320">
        <f t="shared" si="6"/>
        <v>0</v>
      </c>
      <c r="AU50" s="320">
        <f t="shared" si="7"/>
        <v>0</v>
      </c>
      <c r="AV50" s="86"/>
      <c r="AW50" s="334"/>
      <c r="AX50" s="334"/>
      <c r="AY50" s="334"/>
      <c r="AZ50" s="334"/>
      <c r="BA50" s="320">
        <f t="shared" si="8"/>
        <v>0</v>
      </c>
      <c r="BB50" s="93"/>
      <c r="BC50" s="48"/>
      <c r="BD50" s="310" t="str">
        <f t="shared" si="9"/>
        <v>正确</v>
      </c>
    </row>
    <row r="51" s="1" customFormat="1" ht="33" customHeight="1" spans="1:56">
      <c r="A51" s="289">
        <f t="shared" si="1"/>
        <v>47</v>
      </c>
      <c r="B51" s="594"/>
      <c r="C51" s="49"/>
      <c r="D51" s="50"/>
      <c r="E51" s="286"/>
      <c r="F51" s="269">
        <f t="shared" si="2"/>
        <v>31</v>
      </c>
      <c r="G51" s="44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311">
        <f t="shared" si="3"/>
        <v>0</v>
      </c>
      <c r="T51" s="74"/>
      <c r="U51" s="313"/>
      <c r="V51" s="71"/>
      <c r="W51" s="72"/>
      <c r="X51" s="72"/>
      <c r="Y51" s="72"/>
      <c r="Z51" s="72"/>
      <c r="AA51" s="72"/>
      <c r="AB51" s="78"/>
      <c r="AC51" s="320">
        <f t="shared" si="4"/>
        <v>0</v>
      </c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331">
        <f t="shared" si="5"/>
        <v>0</v>
      </c>
      <c r="AT51" s="320">
        <f t="shared" si="6"/>
        <v>0</v>
      </c>
      <c r="AU51" s="320">
        <f t="shared" si="7"/>
        <v>0</v>
      </c>
      <c r="AV51" s="86"/>
      <c r="AW51" s="334"/>
      <c r="AX51" s="334"/>
      <c r="AY51" s="334"/>
      <c r="AZ51" s="334"/>
      <c r="BA51" s="320">
        <f t="shared" si="8"/>
        <v>0</v>
      </c>
      <c r="BB51" s="93"/>
      <c r="BC51" s="48"/>
      <c r="BD51" s="310" t="str">
        <f t="shared" si="9"/>
        <v>正确</v>
      </c>
    </row>
    <row r="52" s="1" customFormat="1" ht="33" customHeight="1" spans="1:56">
      <c r="A52" s="289">
        <f t="shared" si="1"/>
        <v>48</v>
      </c>
      <c r="B52" s="594"/>
      <c r="C52" s="49"/>
      <c r="D52" s="50"/>
      <c r="E52" s="286"/>
      <c r="F52" s="269">
        <f t="shared" si="2"/>
        <v>31</v>
      </c>
      <c r="G52" s="44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311">
        <f t="shared" si="3"/>
        <v>0</v>
      </c>
      <c r="T52" s="74"/>
      <c r="U52" s="313"/>
      <c r="V52" s="71"/>
      <c r="W52" s="72"/>
      <c r="X52" s="72"/>
      <c r="Y52" s="72"/>
      <c r="Z52" s="72"/>
      <c r="AA52" s="72"/>
      <c r="AB52" s="78"/>
      <c r="AC52" s="320">
        <f t="shared" si="4"/>
        <v>0</v>
      </c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331">
        <f t="shared" si="5"/>
        <v>0</v>
      </c>
      <c r="AT52" s="320">
        <f t="shared" si="6"/>
        <v>0</v>
      </c>
      <c r="AU52" s="320">
        <f t="shared" si="7"/>
        <v>0</v>
      </c>
      <c r="AV52" s="86"/>
      <c r="AW52" s="334"/>
      <c r="AX52" s="334"/>
      <c r="AY52" s="334"/>
      <c r="AZ52" s="334"/>
      <c r="BA52" s="320">
        <f t="shared" si="8"/>
        <v>0</v>
      </c>
      <c r="BB52" s="93"/>
      <c r="BC52" s="48"/>
      <c r="BD52" s="310" t="str">
        <f t="shared" si="9"/>
        <v>正确</v>
      </c>
    </row>
    <row r="53" s="1" customFormat="1" ht="33" customHeight="1" spans="1:56">
      <c r="A53" s="289">
        <f t="shared" si="1"/>
        <v>49</v>
      </c>
      <c r="B53" s="594"/>
      <c r="C53" s="49"/>
      <c r="D53" s="50"/>
      <c r="E53" s="286"/>
      <c r="F53" s="269">
        <f t="shared" si="2"/>
        <v>31</v>
      </c>
      <c r="G53" s="44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311">
        <f t="shared" si="3"/>
        <v>0</v>
      </c>
      <c r="T53" s="74"/>
      <c r="U53" s="313"/>
      <c r="V53" s="71"/>
      <c r="W53" s="72"/>
      <c r="X53" s="72"/>
      <c r="Y53" s="72"/>
      <c r="Z53" s="72"/>
      <c r="AA53" s="72"/>
      <c r="AB53" s="78"/>
      <c r="AC53" s="320">
        <f t="shared" si="4"/>
        <v>0</v>
      </c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331">
        <f t="shared" si="5"/>
        <v>0</v>
      </c>
      <c r="AT53" s="320">
        <f t="shared" si="6"/>
        <v>0</v>
      </c>
      <c r="AU53" s="320">
        <f t="shared" si="7"/>
        <v>0</v>
      </c>
      <c r="AV53" s="86"/>
      <c r="AW53" s="334"/>
      <c r="AX53" s="334"/>
      <c r="AY53" s="334"/>
      <c r="AZ53" s="334"/>
      <c r="BA53" s="320">
        <f t="shared" si="8"/>
        <v>0</v>
      </c>
      <c r="BB53" s="93"/>
      <c r="BC53" s="48"/>
      <c r="BD53" s="310" t="str">
        <f t="shared" si="9"/>
        <v>正确</v>
      </c>
    </row>
    <row r="54" s="1" customFormat="1" ht="33" customHeight="1" spans="1:56">
      <c r="A54" s="289">
        <f t="shared" si="1"/>
        <v>50</v>
      </c>
      <c r="B54" s="594"/>
      <c r="C54" s="49"/>
      <c r="D54" s="50"/>
      <c r="E54" s="286"/>
      <c r="F54" s="269">
        <f t="shared" si="2"/>
        <v>31</v>
      </c>
      <c r="G54" s="44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311">
        <f t="shared" si="3"/>
        <v>0</v>
      </c>
      <c r="T54" s="74"/>
      <c r="U54" s="313"/>
      <c r="V54" s="71"/>
      <c r="W54" s="72"/>
      <c r="X54" s="72"/>
      <c r="Y54" s="72"/>
      <c r="Z54" s="72"/>
      <c r="AA54" s="72"/>
      <c r="AB54" s="78"/>
      <c r="AC54" s="320">
        <f t="shared" si="4"/>
        <v>0</v>
      </c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331">
        <f t="shared" si="5"/>
        <v>0</v>
      </c>
      <c r="AT54" s="320">
        <f t="shared" si="6"/>
        <v>0</v>
      </c>
      <c r="AU54" s="320">
        <f t="shared" si="7"/>
        <v>0</v>
      </c>
      <c r="AV54" s="86"/>
      <c r="AW54" s="334"/>
      <c r="AX54" s="334"/>
      <c r="AY54" s="334"/>
      <c r="AZ54" s="334"/>
      <c r="BA54" s="320">
        <f t="shared" si="8"/>
        <v>0</v>
      </c>
      <c r="BB54" s="93"/>
      <c r="BC54" s="48"/>
      <c r="BD54" s="310" t="str">
        <f t="shared" si="9"/>
        <v>正确</v>
      </c>
    </row>
    <row r="55" s="1" customFormat="1" ht="33" customHeight="1" spans="1:56">
      <c r="A55" s="289">
        <f t="shared" si="1"/>
        <v>51</v>
      </c>
      <c r="B55" s="594"/>
      <c r="C55" s="49"/>
      <c r="D55" s="50"/>
      <c r="E55" s="286"/>
      <c r="F55" s="269">
        <f t="shared" si="2"/>
        <v>31</v>
      </c>
      <c r="G55" s="44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311">
        <f t="shared" si="3"/>
        <v>0</v>
      </c>
      <c r="T55" s="74"/>
      <c r="U55" s="313"/>
      <c r="V55" s="71"/>
      <c r="W55" s="72"/>
      <c r="X55" s="72"/>
      <c r="Y55" s="72"/>
      <c r="Z55" s="72"/>
      <c r="AA55" s="72"/>
      <c r="AB55" s="78"/>
      <c r="AC55" s="320">
        <f t="shared" si="4"/>
        <v>0</v>
      </c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331">
        <f t="shared" si="5"/>
        <v>0</v>
      </c>
      <c r="AT55" s="320">
        <f t="shared" si="6"/>
        <v>0</v>
      </c>
      <c r="AU55" s="320">
        <f t="shared" si="7"/>
        <v>0</v>
      </c>
      <c r="AV55" s="86"/>
      <c r="AW55" s="334"/>
      <c r="AX55" s="334"/>
      <c r="AY55" s="334"/>
      <c r="AZ55" s="334"/>
      <c r="BA55" s="320">
        <f t="shared" si="8"/>
        <v>0</v>
      </c>
      <c r="BB55" s="93"/>
      <c r="BC55" s="48"/>
      <c r="BD55" s="310" t="str">
        <f t="shared" si="9"/>
        <v>正确</v>
      </c>
    </row>
    <row r="56" s="1" customFormat="1" ht="33" customHeight="1" spans="1:56">
      <c r="A56" s="289">
        <f t="shared" si="1"/>
        <v>52</v>
      </c>
      <c r="B56" s="594"/>
      <c r="C56" s="49"/>
      <c r="D56" s="50"/>
      <c r="E56" s="286"/>
      <c r="F56" s="269">
        <f t="shared" si="2"/>
        <v>31</v>
      </c>
      <c r="G56" s="44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311">
        <f t="shared" si="3"/>
        <v>0</v>
      </c>
      <c r="T56" s="74"/>
      <c r="U56" s="313"/>
      <c r="V56" s="71"/>
      <c r="W56" s="72"/>
      <c r="X56" s="72"/>
      <c r="Y56" s="72"/>
      <c r="Z56" s="72"/>
      <c r="AA56" s="72"/>
      <c r="AB56" s="78"/>
      <c r="AC56" s="320">
        <f t="shared" si="4"/>
        <v>0</v>
      </c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331">
        <f t="shared" si="5"/>
        <v>0</v>
      </c>
      <c r="AT56" s="320">
        <f t="shared" si="6"/>
        <v>0</v>
      </c>
      <c r="AU56" s="320">
        <f t="shared" si="7"/>
        <v>0</v>
      </c>
      <c r="AV56" s="86"/>
      <c r="AW56" s="334"/>
      <c r="AX56" s="334"/>
      <c r="AY56" s="334"/>
      <c r="AZ56" s="334"/>
      <c r="BA56" s="320">
        <f t="shared" si="8"/>
        <v>0</v>
      </c>
      <c r="BB56" s="93"/>
      <c r="BC56" s="48"/>
      <c r="BD56" s="310" t="str">
        <f t="shared" si="9"/>
        <v>正确</v>
      </c>
    </row>
    <row r="57" s="1" customFormat="1" ht="33" customHeight="1" spans="1:56">
      <c r="A57" s="289">
        <f t="shared" si="1"/>
        <v>53</v>
      </c>
      <c r="B57" s="594"/>
      <c r="C57" s="49"/>
      <c r="D57" s="50"/>
      <c r="E57" s="286"/>
      <c r="F57" s="269">
        <f t="shared" si="2"/>
        <v>31</v>
      </c>
      <c r="G57" s="44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311">
        <f t="shared" si="3"/>
        <v>0</v>
      </c>
      <c r="T57" s="74"/>
      <c r="U57" s="313"/>
      <c r="V57" s="71"/>
      <c r="W57" s="72"/>
      <c r="X57" s="72"/>
      <c r="Y57" s="72"/>
      <c r="Z57" s="72"/>
      <c r="AA57" s="72"/>
      <c r="AB57" s="78"/>
      <c r="AC57" s="320">
        <f t="shared" si="4"/>
        <v>0</v>
      </c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331">
        <f t="shared" si="5"/>
        <v>0</v>
      </c>
      <c r="AT57" s="320">
        <f t="shared" si="6"/>
        <v>0</v>
      </c>
      <c r="AU57" s="320">
        <f t="shared" si="7"/>
        <v>0</v>
      </c>
      <c r="AV57" s="86"/>
      <c r="AW57" s="334"/>
      <c r="AX57" s="334"/>
      <c r="AY57" s="334"/>
      <c r="AZ57" s="334"/>
      <c r="BA57" s="320">
        <f t="shared" si="8"/>
        <v>0</v>
      </c>
      <c r="BB57" s="93"/>
      <c r="BC57" s="48"/>
      <c r="BD57" s="310" t="str">
        <f t="shared" si="9"/>
        <v>正确</v>
      </c>
    </row>
    <row r="58" s="1" customFormat="1" ht="33" customHeight="1" spans="1:56">
      <c r="A58" s="289">
        <f t="shared" si="1"/>
        <v>54</v>
      </c>
      <c r="B58" s="594"/>
      <c r="C58" s="49"/>
      <c r="D58" s="50"/>
      <c r="E58" s="286"/>
      <c r="F58" s="269">
        <f t="shared" si="2"/>
        <v>31</v>
      </c>
      <c r="G58" s="44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311">
        <f t="shared" si="3"/>
        <v>0</v>
      </c>
      <c r="T58" s="74"/>
      <c r="U58" s="313"/>
      <c r="V58" s="71"/>
      <c r="W58" s="72"/>
      <c r="X58" s="72"/>
      <c r="Y58" s="72"/>
      <c r="Z58" s="72"/>
      <c r="AA58" s="72"/>
      <c r="AB58" s="78"/>
      <c r="AC58" s="320">
        <f t="shared" si="4"/>
        <v>0</v>
      </c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331">
        <f t="shared" si="5"/>
        <v>0</v>
      </c>
      <c r="AT58" s="320">
        <f t="shared" si="6"/>
        <v>0</v>
      </c>
      <c r="AU58" s="320">
        <f t="shared" si="7"/>
        <v>0</v>
      </c>
      <c r="AV58" s="86"/>
      <c r="AW58" s="334"/>
      <c r="AX58" s="334"/>
      <c r="AY58" s="334"/>
      <c r="AZ58" s="334"/>
      <c r="BA58" s="320">
        <f t="shared" si="8"/>
        <v>0</v>
      </c>
      <c r="BB58" s="93"/>
      <c r="BC58" s="48"/>
      <c r="BD58" s="310" t="str">
        <f t="shared" si="9"/>
        <v>正确</v>
      </c>
    </row>
    <row r="59" s="1" customFormat="1" ht="33" customHeight="1" spans="1:56">
      <c r="A59" s="289">
        <f t="shared" si="1"/>
        <v>55</v>
      </c>
      <c r="B59" s="594"/>
      <c r="C59" s="49"/>
      <c r="D59" s="50"/>
      <c r="E59" s="286"/>
      <c r="F59" s="269">
        <f t="shared" si="2"/>
        <v>31</v>
      </c>
      <c r="G59" s="44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311">
        <f t="shared" si="3"/>
        <v>0</v>
      </c>
      <c r="T59" s="74"/>
      <c r="U59" s="313"/>
      <c r="V59" s="71"/>
      <c r="W59" s="72"/>
      <c r="X59" s="72"/>
      <c r="Y59" s="72"/>
      <c r="Z59" s="72"/>
      <c r="AA59" s="72"/>
      <c r="AB59" s="78"/>
      <c r="AC59" s="320">
        <f t="shared" si="4"/>
        <v>0</v>
      </c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331">
        <f t="shared" si="5"/>
        <v>0</v>
      </c>
      <c r="AT59" s="320">
        <f t="shared" si="6"/>
        <v>0</v>
      </c>
      <c r="AU59" s="320">
        <f t="shared" si="7"/>
        <v>0</v>
      </c>
      <c r="AV59" s="86"/>
      <c r="AW59" s="334"/>
      <c r="AX59" s="334"/>
      <c r="AY59" s="334"/>
      <c r="AZ59" s="334"/>
      <c r="BA59" s="320">
        <f t="shared" si="8"/>
        <v>0</v>
      </c>
      <c r="BB59" s="93"/>
      <c r="BC59" s="48"/>
      <c r="BD59" s="310" t="str">
        <f t="shared" si="9"/>
        <v>正确</v>
      </c>
    </row>
    <row r="60" s="1" customFormat="1" ht="33" customHeight="1" spans="1:56">
      <c r="A60" s="289">
        <f t="shared" si="1"/>
        <v>56</v>
      </c>
      <c r="B60" s="594"/>
      <c r="C60" s="49"/>
      <c r="D60" s="50"/>
      <c r="E60" s="286"/>
      <c r="F60" s="269">
        <f t="shared" si="2"/>
        <v>31</v>
      </c>
      <c r="G60" s="44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311">
        <f t="shared" si="3"/>
        <v>0</v>
      </c>
      <c r="T60" s="74"/>
      <c r="U60" s="313"/>
      <c r="V60" s="71"/>
      <c r="W60" s="72"/>
      <c r="X60" s="72"/>
      <c r="Y60" s="72"/>
      <c r="Z60" s="72"/>
      <c r="AA60" s="72"/>
      <c r="AB60" s="78"/>
      <c r="AC60" s="320">
        <f t="shared" si="4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331">
        <f t="shared" si="5"/>
        <v>0</v>
      </c>
      <c r="AT60" s="320">
        <f t="shared" si="6"/>
        <v>0</v>
      </c>
      <c r="AU60" s="320">
        <f t="shared" si="7"/>
        <v>0</v>
      </c>
      <c r="AV60" s="86"/>
      <c r="AW60" s="334"/>
      <c r="AX60" s="334"/>
      <c r="AY60" s="334"/>
      <c r="AZ60" s="334"/>
      <c r="BA60" s="320">
        <f t="shared" si="8"/>
        <v>0</v>
      </c>
      <c r="BB60" s="93"/>
      <c r="BC60" s="48"/>
      <c r="BD60" s="310" t="str">
        <f t="shared" si="9"/>
        <v>正确</v>
      </c>
    </row>
    <row r="61" s="1" customFormat="1" ht="33" customHeight="1" spans="1:56">
      <c r="A61" s="289">
        <f t="shared" si="1"/>
        <v>57</v>
      </c>
      <c r="B61" s="594"/>
      <c r="C61" s="49"/>
      <c r="D61" s="50"/>
      <c r="E61" s="286"/>
      <c r="F61" s="269">
        <f t="shared" si="2"/>
        <v>31</v>
      </c>
      <c r="G61" s="44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311">
        <f t="shared" si="3"/>
        <v>0</v>
      </c>
      <c r="T61" s="74"/>
      <c r="U61" s="313"/>
      <c r="V61" s="71"/>
      <c r="W61" s="72"/>
      <c r="X61" s="72"/>
      <c r="Y61" s="72"/>
      <c r="Z61" s="72"/>
      <c r="AA61" s="72"/>
      <c r="AB61" s="78"/>
      <c r="AC61" s="320">
        <f t="shared" si="4"/>
        <v>0</v>
      </c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331">
        <f t="shared" si="5"/>
        <v>0</v>
      </c>
      <c r="AT61" s="320">
        <f t="shared" si="6"/>
        <v>0</v>
      </c>
      <c r="AU61" s="320">
        <f t="shared" si="7"/>
        <v>0</v>
      </c>
      <c r="AV61" s="86"/>
      <c r="AW61" s="334"/>
      <c r="AX61" s="334"/>
      <c r="AY61" s="334"/>
      <c r="AZ61" s="334"/>
      <c r="BA61" s="320">
        <f t="shared" si="8"/>
        <v>0</v>
      </c>
      <c r="BB61" s="93"/>
      <c r="BC61" s="48"/>
      <c r="BD61" s="310" t="str">
        <f t="shared" si="9"/>
        <v>正确</v>
      </c>
    </row>
    <row r="62" s="1" customFormat="1" ht="33" customHeight="1" spans="1:56">
      <c r="A62" s="289">
        <f t="shared" si="1"/>
        <v>58</v>
      </c>
      <c r="B62" s="594"/>
      <c r="C62" s="49"/>
      <c r="D62" s="50"/>
      <c r="E62" s="286"/>
      <c r="F62" s="269">
        <f t="shared" si="2"/>
        <v>31</v>
      </c>
      <c r="G62" s="44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311">
        <f t="shared" si="3"/>
        <v>0</v>
      </c>
      <c r="T62" s="74"/>
      <c r="U62" s="313"/>
      <c r="V62" s="71"/>
      <c r="W62" s="72"/>
      <c r="X62" s="72"/>
      <c r="Y62" s="72"/>
      <c r="Z62" s="72"/>
      <c r="AA62" s="72"/>
      <c r="AB62" s="78"/>
      <c r="AC62" s="320">
        <f t="shared" si="4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331">
        <f t="shared" si="5"/>
        <v>0</v>
      </c>
      <c r="AT62" s="320">
        <f t="shared" si="6"/>
        <v>0</v>
      </c>
      <c r="AU62" s="320">
        <f t="shared" si="7"/>
        <v>0</v>
      </c>
      <c r="AV62" s="86"/>
      <c r="AW62" s="334"/>
      <c r="AX62" s="334"/>
      <c r="AY62" s="334"/>
      <c r="AZ62" s="334"/>
      <c r="BA62" s="320">
        <f t="shared" si="8"/>
        <v>0</v>
      </c>
      <c r="BB62" s="93"/>
      <c r="BC62" s="48"/>
      <c r="BD62" s="310" t="str">
        <f t="shared" si="9"/>
        <v>正确</v>
      </c>
    </row>
    <row r="63" s="1" customFormat="1" ht="33" customHeight="1" spans="1:56">
      <c r="A63" s="289">
        <f t="shared" si="1"/>
        <v>59</v>
      </c>
      <c r="B63" s="594"/>
      <c r="C63" s="49"/>
      <c r="D63" s="50"/>
      <c r="E63" s="286"/>
      <c r="F63" s="269">
        <f t="shared" si="2"/>
        <v>31</v>
      </c>
      <c r="G63" s="44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311">
        <f t="shared" si="3"/>
        <v>0</v>
      </c>
      <c r="T63" s="74"/>
      <c r="U63" s="313"/>
      <c r="V63" s="71"/>
      <c r="W63" s="72"/>
      <c r="X63" s="72"/>
      <c r="Y63" s="72"/>
      <c r="Z63" s="72"/>
      <c r="AA63" s="72"/>
      <c r="AB63" s="78"/>
      <c r="AC63" s="320">
        <f t="shared" si="4"/>
        <v>0</v>
      </c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331">
        <f t="shared" si="5"/>
        <v>0</v>
      </c>
      <c r="AT63" s="320">
        <f t="shared" si="6"/>
        <v>0</v>
      </c>
      <c r="AU63" s="320">
        <f t="shared" si="7"/>
        <v>0</v>
      </c>
      <c r="AV63" s="86"/>
      <c r="AW63" s="334"/>
      <c r="AX63" s="334"/>
      <c r="AY63" s="334"/>
      <c r="AZ63" s="334"/>
      <c r="BA63" s="320">
        <f t="shared" si="8"/>
        <v>0</v>
      </c>
      <c r="BB63" s="93"/>
      <c r="BC63" s="48"/>
      <c r="BD63" s="310" t="str">
        <f t="shared" si="9"/>
        <v>正确</v>
      </c>
    </row>
    <row r="64" s="1" customFormat="1" ht="33" customHeight="1" spans="1:56">
      <c r="A64" s="289">
        <f t="shared" si="1"/>
        <v>60</v>
      </c>
      <c r="B64" s="594"/>
      <c r="C64" s="49"/>
      <c r="D64" s="50"/>
      <c r="E64" s="286"/>
      <c r="F64" s="269">
        <f t="shared" si="2"/>
        <v>31</v>
      </c>
      <c r="G64" s="44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311">
        <f t="shared" si="3"/>
        <v>0</v>
      </c>
      <c r="T64" s="74"/>
      <c r="U64" s="313"/>
      <c r="V64" s="71"/>
      <c r="W64" s="72"/>
      <c r="X64" s="72"/>
      <c r="Y64" s="72"/>
      <c r="Z64" s="72"/>
      <c r="AA64" s="72"/>
      <c r="AB64" s="78"/>
      <c r="AC64" s="320">
        <f t="shared" si="4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331">
        <f t="shared" si="5"/>
        <v>0</v>
      </c>
      <c r="AT64" s="320">
        <f t="shared" si="6"/>
        <v>0</v>
      </c>
      <c r="AU64" s="320">
        <f t="shared" si="7"/>
        <v>0</v>
      </c>
      <c r="AV64" s="86"/>
      <c r="AW64" s="334"/>
      <c r="AX64" s="334"/>
      <c r="AY64" s="334"/>
      <c r="AZ64" s="334"/>
      <c r="BA64" s="320">
        <f t="shared" si="8"/>
        <v>0</v>
      </c>
      <c r="BB64" s="93"/>
      <c r="BC64" s="48"/>
      <c r="BD64" s="310" t="str">
        <f t="shared" si="9"/>
        <v>正确</v>
      </c>
    </row>
    <row r="65" s="1" customFormat="1" ht="33" customHeight="1" spans="1:56">
      <c r="A65" s="289">
        <f t="shared" si="1"/>
        <v>61</v>
      </c>
      <c r="B65" s="594"/>
      <c r="C65" s="49"/>
      <c r="D65" s="50"/>
      <c r="E65" s="286"/>
      <c r="F65" s="269">
        <f t="shared" si="2"/>
        <v>31</v>
      </c>
      <c r="G65" s="44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311">
        <f t="shared" si="3"/>
        <v>0</v>
      </c>
      <c r="T65" s="74"/>
      <c r="U65" s="313"/>
      <c r="V65" s="71"/>
      <c r="W65" s="72"/>
      <c r="X65" s="72"/>
      <c r="Y65" s="72"/>
      <c r="Z65" s="72"/>
      <c r="AA65" s="72"/>
      <c r="AB65" s="78"/>
      <c r="AC65" s="320">
        <f t="shared" si="4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331">
        <f t="shared" si="5"/>
        <v>0</v>
      </c>
      <c r="AT65" s="320">
        <f t="shared" si="6"/>
        <v>0</v>
      </c>
      <c r="AU65" s="320">
        <f t="shared" si="7"/>
        <v>0</v>
      </c>
      <c r="AV65" s="86"/>
      <c r="AW65" s="334"/>
      <c r="AX65" s="334"/>
      <c r="AY65" s="334"/>
      <c r="AZ65" s="334"/>
      <c r="BA65" s="320">
        <f t="shared" si="8"/>
        <v>0</v>
      </c>
      <c r="BB65" s="93"/>
      <c r="BC65" s="48"/>
      <c r="BD65" s="310" t="str">
        <f t="shared" si="9"/>
        <v>正确</v>
      </c>
    </row>
    <row r="66" s="1" customFormat="1" ht="33" customHeight="1" spans="1:56">
      <c r="A66" s="289">
        <f t="shared" si="1"/>
        <v>62</v>
      </c>
      <c r="B66" s="594"/>
      <c r="C66" s="49"/>
      <c r="D66" s="50"/>
      <c r="E66" s="286"/>
      <c r="F66" s="269">
        <f t="shared" si="2"/>
        <v>31</v>
      </c>
      <c r="G66" s="44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311">
        <f t="shared" si="3"/>
        <v>0</v>
      </c>
      <c r="T66" s="74"/>
      <c r="U66" s="313"/>
      <c r="V66" s="71"/>
      <c r="W66" s="72"/>
      <c r="X66" s="72"/>
      <c r="Y66" s="72"/>
      <c r="Z66" s="72"/>
      <c r="AA66" s="72"/>
      <c r="AB66" s="78"/>
      <c r="AC66" s="320">
        <f t="shared" si="4"/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331">
        <f t="shared" si="5"/>
        <v>0</v>
      </c>
      <c r="AT66" s="320">
        <f t="shared" si="6"/>
        <v>0</v>
      </c>
      <c r="AU66" s="320">
        <f t="shared" si="7"/>
        <v>0</v>
      </c>
      <c r="AV66" s="86"/>
      <c r="AW66" s="334"/>
      <c r="AX66" s="334"/>
      <c r="AY66" s="334"/>
      <c r="AZ66" s="334"/>
      <c r="BA66" s="320">
        <f t="shared" si="8"/>
        <v>0</v>
      </c>
      <c r="BB66" s="93"/>
      <c r="BC66" s="48"/>
      <c r="BD66" s="310" t="str">
        <f t="shared" si="9"/>
        <v>正确</v>
      </c>
    </row>
    <row r="67" s="1" customFormat="1" ht="33" customHeight="1" spans="1:56">
      <c r="A67" s="289">
        <f t="shared" si="1"/>
        <v>63</v>
      </c>
      <c r="B67" s="594"/>
      <c r="C67" s="49"/>
      <c r="D67" s="50"/>
      <c r="E67" s="286"/>
      <c r="F67" s="269">
        <f t="shared" si="2"/>
        <v>31</v>
      </c>
      <c r="G67" s="44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311">
        <f t="shared" si="3"/>
        <v>0</v>
      </c>
      <c r="T67" s="74"/>
      <c r="U67" s="313"/>
      <c r="V67" s="71"/>
      <c r="W67" s="72"/>
      <c r="X67" s="72"/>
      <c r="Y67" s="72"/>
      <c r="Z67" s="72"/>
      <c r="AA67" s="72"/>
      <c r="AB67" s="78"/>
      <c r="AC67" s="320">
        <f t="shared" si="4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5"/>
        <v>0</v>
      </c>
      <c r="AT67" s="320">
        <f t="shared" si="6"/>
        <v>0</v>
      </c>
      <c r="AU67" s="320">
        <f t="shared" si="7"/>
        <v>0</v>
      </c>
      <c r="AV67" s="86"/>
      <c r="AW67" s="334"/>
      <c r="AX67" s="334"/>
      <c r="AY67" s="334"/>
      <c r="AZ67" s="334"/>
      <c r="BA67" s="320">
        <f t="shared" si="8"/>
        <v>0</v>
      </c>
      <c r="BB67" s="93"/>
      <c r="BC67" s="48"/>
      <c r="BD67" s="310" t="str">
        <f t="shared" si="9"/>
        <v>正确</v>
      </c>
    </row>
    <row r="68" s="1" customFormat="1" ht="33" customHeight="1" spans="1:56">
      <c r="A68" s="289">
        <f t="shared" si="1"/>
        <v>64</v>
      </c>
      <c r="B68" s="594"/>
      <c r="C68" s="49"/>
      <c r="D68" s="50"/>
      <c r="E68" s="286"/>
      <c r="F68" s="269">
        <f t="shared" si="2"/>
        <v>31</v>
      </c>
      <c r="G68" s="44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311">
        <f t="shared" si="3"/>
        <v>0</v>
      </c>
      <c r="T68" s="74"/>
      <c r="U68" s="313"/>
      <c r="V68" s="71"/>
      <c r="W68" s="72"/>
      <c r="X68" s="72"/>
      <c r="Y68" s="72"/>
      <c r="Z68" s="72"/>
      <c r="AA68" s="72"/>
      <c r="AB68" s="78"/>
      <c r="AC68" s="320">
        <f t="shared" si="4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331">
        <f t="shared" si="5"/>
        <v>0</v>
      </c>
      <c r="AT68" s="320">
        <f t="shared" si="6"/>
        <v>0</v>
      </c>
      <c r="AU68" s="320">
        <f t="shared" si="7"/>
        <v>0</v>
      </c>
      <c r="AV68" s="86"/>
      <c r="AW68" s="334"/>
      <c r="AX68" s="334"/>
      <c r="AY68" s="334"/>
      <c r="AZ68" s="334"/>
      <c r="BA68" s="320">
        <f t="shared" si="8"/>
        <v>0</v>
      </c>
      <c r="BB68" s="93"/>
      <c r="BC68" s="48"/>
      <c r="BD68" s="310" t="str">
        <f t="shared" si="9"/>
        <v>正确</v>
      </c>
    </row>
    <row r="69" s="1" customFormat="1" ht="33" customHeight="1" spans="1:56">
      <c r="A69" s="289">
        <f t="shared" ref="A69:A132" si="11">ROW()-4</f>
        <v>65</v>
      </c>
      <c r="B69" s="594"/>
      <c r="C69" s="49"/>
      <c r="D69" s="50"/>
      <c r="E69" s="286"/>
      <c r="F69" s="269">
        <f t="shared" ref="F69:F132" si="12">IF($C$2-D69+1&lt;$E$2,$C$2-D69+1,$E$2)</f>
        <v>31</v>
      </c>
      <c r="G69" s="44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11">
        <f t="shared" ref="S69:S132" si="13">P69+Q69-R69</f>
        <v>0</v>
      </c>
      <c r="T69" s="74"/>
      <c r="U69" s="313"/>
      <c r="V69" s="71"/>
      <c r="W69" s="72"/>
      <c r="X69" s="72"/>
      <c r="Y69" s="72"/>
      <c r="Z69" s="72"/>
      <c r="AA69" s="72"/>
      <c r="AB69" s="78"/>
      <c r="AC69" s="320">
        <f t="shared" ref="AC69:AC132" si="14">IF(G69="是",30,0)</f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331">
        <f t="shared" ref="AS69:AS132" si="15">IFERROR(U69/$E$2*2*H69+I69*2,0)</f>
        <v>0</v>
      </c>
      <c r="AT69" s="320">
        <f t="shared" ref="AT69:AT132" si="16">IFERROR(U69/$E$2*(J69+K69*0.2+L69+M69*0.5),0)</f>
        <v>0</v>
      </c>
      <c r="AU69" s="320">
        <f t="shared" ref="AU69:AU132" si="17">ROUND(SUM(V69:AP69)-SUM(AQ69:AT69),2)</f>
        <v>0</v>
      </c>
      <c r="AV69" s="86"/>
      <c r="AW69" s="334"/>
      <c r="AX69" s="334"/>
      <c r="AY69" s="334"/>
      <c r="AZ69" s="334"/>
      <c r="BA69" s="320">
        <f t="shared" ref="BA69:BA132" si="18">ROUND(AU69-SUM(AV69:AZ69),2)</f>
        <v>0</v>
      </c>
      <c r="BB69" s="93"/>
      <c r="BC69" s="48"/>
      <c r="BD69" s="310" t="str">
        <f t="shared" ref="BD69:BD132" si="19">IF(U69-SUM(V69:AB69)=0,"正确","错误")</f>
        <v>正确</v>
      </c>
    </row>
    <row r="70" s="1" customFormat="1" ht="33" customHeight="1" spans="1:56">
      <c r="A70" s="289">
        <f t="shared" si="11"/>
        <v>66</v>
      </c>
      <c r="B70" s="594"/>
      <c r="C70" s="49"/>
      <c r="D70" s="50"/>
      <c r="E70" s="286"/>
      <c r="F70" s="269">
        <f t="shared" si="12"/>
        <v>31</v>
      </c>
      <c r="G70" s="44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11">
        <f t="shared" si="13"/>
        <v>0</v>
      </c>
      <c r="T70" s="74"/>
      <c r="U70" s="313"/>
      <c r="V70" s="71"/>
      <c r="W70" s="72"/>
      <c r="X70" s="72"/>
      <c r="Y70" s="72"/>
      <c r="Z70" s="72"/>
      <c r="AA70" s="72"/>
      <c r="AB70" s="78"/>
      <c r="AC70" s="320">
        <f t="shared" si="14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331">
        <f t="shared" si="15"/>
        <v>0</v>
      </c>
      <c r="AT70" s="320">
        <f t="shared" si="16"/>
        <v>0</v>
      </c>
      <c r="AU70" s="320">
        <f t="shared" si="17"/>
        <v>0</v>
      </c>
      <c r="AV70" s="86"/>
      <c r="AW70" s="334"/>
      <c r="AX70" s="334"/>
      <c r="AY70" s="334"/>
      <c r="AZ70" s="334"/>
      <c r="BA70" s="320">
        <f t="shared" si="18"/>
        <v>0</v>
      </c>
      <c r="BB70" s="93"/>
      <c r="BC70" s="48"/>
      <c r="BD70" s="310" t="str">
        <f t="shared" si="19"/>
        <v>正确</v>
      </c>
    </row>
    <row r="71" s="1" customFormat="1" ht="33" customHeight="1" spans="1:56">
      <c r="A71" s="289">
        <f t="shared" si="11"/>
        <v>67</v>
      </c>
      <c r="B71" s="594"/>
      <c r="C71" s="49"/>
      <c r="D71" s="50"/>
      <c r="E71" s="286"/>
      <c r="F71" s="269">
        <f t="shared" si="12"/>
        <v>31</v>
      </c>
      <c r="G71" s="44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11">
        <f t="shared" si="13"/>
        <v>0</v>
      </c>
      <c r="T71" s="74"/>
      <c r="U71" s="313"/>
      <c r="V71" s="71"/>
      <c r="W71" s="72"/>
      <c r="X71" s="72"/>
      <c r="Y71" s="72"/>
      <c r="Z71" s="72"/>
      <c r="AA71" s="72"/>
      <c r="AB71" s="78"/>
      <c r="AC71" s="320">
        <f t="shared" si="14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331">
        <f t="shared" si="15"/>
        <v>0</v>
      </c>
      <c r="AT71" s="320">
        <f t="shared" si="16"/>
        <v>0</v>
      </c>
      <c r="AU71" s="320">
        <f t="shared" si="17"/>
        <v>0</v>
      </c>
      <c r="AV71" s="86"/>
      <c r="AW71" s="334"/>
      <c r="AX71" s="334"/>
      <c r="AY71" s="334"/>
      <c r="AZ71" s="334"/>
      <c r="BA71" s="320">
        <f t="shared" si="18"/>
        <v>0</v>
      </c>
      <c r="BB71" s="93"/>
      <c r="BC71" s="48"/>
      <c r="BD71" s="310" t="str">
        <f t="shared" si="19"/>
        <v>正确</v>
      </c>
    </row>
    <row r="72" s="1" customFormat="1" ht="33" customHeight="1" spans="1:56">
      <c r="A72" s="289">
        <f t="shared" si="11"/>
        <v>68</v>
      </c>
      <c r="B72" s="594"/>
      <c r="C72" s="49"/>
      <c r="D72" s="50"/>
      <c r="E72" s="286"/>
      <c r="F72" s="269">
        <f t="shared" si="12"/>
        <v>31</v>
      </c>
      <c r="G72" s="44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11">
        <f t="shared" si="13"/>
        <v>0</v>
      </c>
      <c r="T72" s="74"/>
      <c r="U72" s="313"/>
      <c r="V72" s="71"/>
      <c r="W72" s="72"/>
      <c r="X72" s="72"/>
      <c r="Y72" s="72"/>
      <c r="Z72" s="72"/>
      <c r="AA72" s="72"/>
      <c r="AB72" s="78"/>
      <c r="AC72" s="320">
        <f t="shared" si="14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 t="shared" si="15"/>
        <v>0</v>
      </c>
      <c r="AT72" s="320">
        <f t="shared" si="16"/>
        <v>0</v>
      </c>
      <c r="AU72" s="320">
        <f t="shared" si="17"/>
        <v>0</v>
      </c>
      <c r="AV72" s="86"/>
      <c r="AW72" s="334"/>
      <c r="AX72" s="334"/>
      <c r="AY72" s="334"/>
      <c r="AZ72" s="334"/>
      <c r="BA72" s="320">
        <f t="shared" si="18"/>
        <v>0</v>
      </c>
      <c r="BB72" s="93"/>
      <c r="BC72" s="48"/>
      <c r="BD72" s="310" t="str">
        <f t="shared" si="19"/>
        <v>正确</v>
      </c>
    </row>
    <row r="73" s="1" customFormat="1" ht="33" customHeight="1" spans="1:56">
      <c r="A73" s="289">
        <f t="shared" si="11"/>
        <v>69</v>
      </c>
      <c r="B73" s="594"/>
      <c r="C73" s="49"/>
      <c r="D73" s="50"/>
      <c r="E73" s="286"/>
      <c r="F73" s="269">
        <f t="shared" si="12"/>
        <v>31</v>
      </c>
      <c r="G73" s="44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11">
        <f t="shared" si="13"/>
        <v>0</v>
      </c>
      <c r="T73" s="74"/>
      <c r="U73" s="313"/>
      <c r="V73" s="71"/>
      <c r="W73" s="72"/>
      <c r="X73" s="72"/>
      <c r="Y73" s="72"/>
      <c r="Z73" s="72"/>
      <c r="AA73" s="72"/>
      <c r="AB73" s="78"/>
      <c r="AC73" s="320">
        <f t="shared" si="14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331">
        <f t="shared" si="15"/>
        <v>0</v>
      </c>
      <c r="AT73" s="320">
        <f t="shared" si="16"/>
        <v>0</v>
      </c>
      <c r="AU73" s="320">
        <f t="shared" si="17"/>
        <v>0</v>
      </c>
      <c r="AV73" s="86"/>
      <c r="AW73" s="334"/>
      <c r="AX73" s="334"/>
      <c r="AY73" s="334"/>
      <c r="AZ73" s="334"/>
      <c r="BA73" s="320">
        <f t="shared" si="18"/>
        <v>0</v>
      </c>
      <c r="BB73" s="93"/>
      <c r="BC73" s="48"/>
      <c r="BD73" s="310" t="str">
        <f t="shared" si="19"/>
        <v>正确</v>
      </c>
    </row>
    <row r="74" s="1" customFormat="1" ht="33" customHeight="1" spans="1:56">
      <c r="A74" s="289">
        <f t="shared" si="11"/>
        <v>70</v>
      </c>
      <c r="B74" s="594"/>
      <c r="C74" s="49"/>
      <c r="D74" s="50"/>
      <c r="E74" s="286"/>
      <c r="F74" s="269">
        <f t="shared" si="12"/>
        <v>31</v>
      </c>
      <c r="G74" s="44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311">
        <f t="shared" si="13"/>
        <v>0</v>
      </c>
      <c r="T74" s="74"/>
      <c r="U74" s="313"/>
      <c r="V74" s="71"/>
      <c r="W74" s="72"/>
      <c r="X74" s="72"/>
      <c r="Y74" s="72"/>
      <c r="Z74" s="72"/>
      <c r="AA74" s="72"/>
      <c r="AB74" s="78"/>
      <c r="AC74" s="320">
        <f t="shared" si="14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331">
        <f t="shared" si="15"/>
        <v>0</v>
      </c>
      <c r="AT74" s="320">
        <f t="shared" si="16"/>
        <v>0</v>
      </c>
      <c r="AU74" s="320">
        <f t="shared" si="17"/>
        <v>0</v>
      </c>
      <c r="AV74" s="86"/>
      <c r="AW74" s="334"/>
      <c r="AX74" s="334"/>
      <c r="AY74" s="334"/>
      <c r="AZ74" s="334"/>
      <c r="BA74" s="320">
        <f t="shared" si="18"/>
        <v>0</v>
      </c>
      <c r="BB74" s="93"/>
      <c r="BC74" s="48"/>
      <c r="BD74" s="310" t="str">
        <f t="shared" si="19"/>
        <v>正确</v>
      </c>
    </row>
    <row r="75" s="1" customFormat="1" ht="33" customHeight="1" spans="1:56">
      <c r="A75" s="289">
        <f t="shared" si="11"/>
        <v>71</v>
      </c>
      <c r="B75" s="594"/>
      <c r="C75" s="49"/>
      <c r="D75" s="50"/>
      <c r="E75" s="286"/>
      <c r="F75" s="269">
        <f t="shared" si="12"/>
        <v>31</v>
      </c>
      <c r="G75" s="44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311">
        <f t="shared" si="13"/>
        <v>0</v>
      </c>
      <c r="T75" s="74"/>
      <c r="U75" s="313"/>
      <c r="V75" s="71"/>
      <c r="W75" s="72"/>
      <c r="X75" s="72"/>
      <c r="Y75" s="72"/>
      <c r="Z75" s="72"/>
      <c r="AA75" s="72"/>
      <c r="AB75" s="78"/>
      <c r="AC75" s="320">
        <f t="shared" si="14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 t="shared" si="15"/>
        <v>0</v>
      </c>
      <c r="AT75" s="320">
        <f t="shared" si="16"/>
        <v>0</v>
      </c>
      <c r="AU75" s="320">
        <f t="shared" si="17"/>
        <v>0</v>
      </c>
      <c r="AV75" s="86"/>
      <c r="AW75" s="334"/>
      <c r="AX75" s="334"/>
      <c r="AY75" s="334"/>
      <c r="AZ75" s="334"/>
      <c r="BA75" s="320">
        <f t="shared" si="18"/>
        <v>0</v>
      </c>
      <c r="BB75" s="93"/>
      <c r="BC75" s="48"/>
      <c r="BD75" s="310" t="str">
        <f t="shared" si="19"/>
        <v>正确</v>
      </c>
    </row>
    <row r="76" s="1" customFormat="1" ht="33" customHeight="1" spans="1:56">
      <c r="A76" s="289">
        <f t="shared" si="11"/>
        <v>72</v>
      </c>
      <c r="B76" s="594"/>
      <c r="C76" s="49"/>
      <c r="D76" s="50"/>
      <c r="E76" s="286"/>
      <c r="F76" s="269">
        <f t="shared" si="12"/>
        <v>31</v>
      </c>
      <c r="G76" s="44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11">
        <f t="shared" si="13"/>
        <v>0</v>
      </c>
      <c r="T76" s="74"/>
      <c r="U76" s="313"/>
      <c r="V76" s="71"/>
      <c r="W76" s="72"/>
      <c r="X76" s="72"/>
      <c r="Y76" s="72"/>
      <c r="Z76" s="72"/>
      <c r="AA76" s="72"/>
      <c r="AB76" s="78"/>
      <c r="AC76" s="320">
        <f t="shared" si="14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f t="shared" si="15"/>
        <v>0</v>
      </c>
      <c r="AT76" s="320">
        <f t="shared" si="16"/>
        <v>0</v>
      </c>
      <c r="AU76" s="320">
        <f t="shared" si="17"/>
        <v>0</v>
      </c>
      <c r="AV76" s="86"/>
      <c r="AW76" s="334"/>
      <c r="AX76" s="334"/>
      <c r="AY76" s="334"/>
      <c r="AZ76" s="334"/>
      <c r="BA76" s="320">
        <f t="shared" si="18"/>
        <v>0</v>
      </c>
      <c r="BB76" s="93"/>
      <c r="BC76" s="48"/>
      <c r="BD76" s="310" t="str">
        <f t="shared" si="19"/>
        <v>正确</v>
      </c>
    </row>
    <row r="77" s="1" customFormat="1" ht="33" customHeight="1" spans="1:56">
      <c r="A77" s="289">
        <f t="shared" si="11"/>
        <v>73</v>
      </c>
      <c r="B77" s="594"/>
      <c r="C77" s="49"/>
      <c r="D77" s="50"/>
      <c r="E77" s="286"/>
      <c r="F77" s="269">
        <f t="shared" si="12"/>
        <v>31</v>
      </c>
      <c r="G77" s="44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11">
        <f t="shared" si="13"/>
        <v>0</v>
      </c>
      <c r="T77" s="74"/>
      <c r="U77" s="313"/>
      <c r="V77" s="71"/>
      <c r="W77" s="72"/>
      <c r="X77" s="72"/>
      <c r="Y77" s="72"/>
      <c r="Z77" s="72"/>
      <c r="AA77" s="72"/>
      <c r="AB77" s="78"/>
      <c r="AC77" s="320">
        <f t="shared" si="14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si="15"/>
        <v>0</v>
      </c>
      <c r="AT77" s="320">
        <f t="shared" si="16"/>
        <v>0</v>
      </c>
      <c r="AU77" s="320">
        <f t="shared" si="17"/>
        <v>0</v>
      </c>
      <c r="AV77" s="86"/>
      <c r="AW77" s="334"/>
      <c r="AX77" s="334"/>
      <c r="AY77" s="334"/>
      <c r="AZ77" s="334"/>
      <c r="BA77" s="320">
        <f t="shared" si="18"/>
        <v>0</v>
      </c>
      <c r="BB77" s="93"/>
      <c r="BC77" s="48"/>
      <c r="BD77" s="310" t="str">
        <f t="shared" si="19"/>
        <v>正确</v>
      </c>
    </row>
    <row r="78" s="1" customFormat="1" ht="33" customHeight="1" spans="1:56">
      <c r="A78" s="289">
        <f t="shared" si="11"/>
        <v>74</v>
      </c>
      <c r="B78" s="594"/>
      <c r="C78" s="49"/>
      <c r="D78" s="50"/>
      <c r="E78" s="286"/>
      <c r="F78" s="269">
        <f t="shared" si="12"/>
        <v>31</v>
      </c>
      <c r="G78" s="44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11">
        <f t="shared" si="13"/>
        <v>0</v>
      </c>
      <c r="T78" s="74"/>
      <c r="U78" s="313"/>
      <c r="V78" s="71"/>
      <c r="W78" s="72"/>
      <c r="X78" s="72"/>
      <c r="Y78" s="72"/>
      <c r="Z78" s="72"/>
      <c r="AA78" s="72"/>
      <c r="AB78" s="78"/>
      <c r="AC78" s="320">
        <f t="shared" si="14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15"/>
        <v>0</v>
      </c>
      <c r="AT78" s="320">
        <f t="shared" si="16"/>
        <v>0</v>
      </c>
      <c r="AU78" s="320">
        <f t="shared" si="17"/>
        <v>0</v>
      </c>
      <c r="AV78" s="86"/>
      <c r="AW78" s="334"/>
      <c r="AX78" s="334"/>
      <c r="AY78" s="334"/>
      <c r="AZ78" s="334"/>
      <c r="BA78" s="320">
        <f t="shared" si="18"/>
        <v>0</v>
      </c>
      <c r="BB78" s="93"/>
      <c r="BC78" s="48"/>
      <c r="BD78" s="310" t="str">
        <f t="shared" si="19"/>
        <v>正确</v>
      </c>
    </row>
    <row r="79" s="1" customFormat="1" ht="33" customHeight="1" spans="1:56">
      <c r="A79" s="289">
        <f t="shared" si="11"/>
        <v>75</v>
      </c>
      <c r="B79" s="594"/>
      <c r="C79" s="49"/>
      <c r="D79" s="50"/>
      <c r="E79" s="286"/>
      <c r="F79" s="269">
        <f t="shared" si="12"/>
        <v>31</v>
      </c>
      <c r="G79" s="44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11">
        <f t="shared" si="13"/>
        <v>0</v>
      </c>
      <c r="T79" s="74"/>
      <c r="U79" s="313"/>
      <c r="V79" s="71"/>
      <c r="W79" s="72"/>
      <c r="X79" s="72"/>
      <c r="Y79" s="72"/>
      <c r="Z79" s="72"/>
      <c r="AA79" s="72"/>
      <c r="AB79" s="78"/>
      <c r="AC79" s="320">
        <f t="shared" si="14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15"/>
        <v>0</v>
      </c>
      <c r="AT79" s="320">
        <f t="shared" si="16"/>
        <v>0</v>
      </c>
      <c r="AU79" s="320">
        <f t="shared" si="17"/>
        <v>0</v>
      </c>
      <c r="AV79" s="86"/>
      <c r="AW79" s="334"/>
      <c r="AX79" s="334"/>
      <c r="AY79" s="334"/>
      <c r="AZ79" s="334"/>
      <c r="BA79" s="320">
        <f t="shared" si="18"/>
        <v>0</v>
      </c>
      <c r="BB79" s="93"/>
      <c r="BC79" s="48"/>
      <c r="BD79" s="310" t="str">
        <f t="shared" si="19"/>
        <v>正确</v>
      </c>
    </row>
    <row r="80" s="1" customFormat="1" ht="33" customHeight="1" spans="1:56">
      <c r="A80" s="289">
        <f t="shared" si="11"/>
        <v>76</v>
      </c>
      <c r="B80" s="594"/>
      <c r="C80" s="49"/>
      <c r="D80" s="50"/>
      <c r="E80" s="286"/>
      <c r="F80" s="269">
        <f t="shared" si="12"/>
        <v>31</v>
      </c>
      <c r="G80" s="44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11">
        <f t="shared" si="13"/>
        <v>0</v>
      </c>
      <c r="T80" s="74"/>
      <c r="U80" s="313"/>
      <c r="V80" s="71"/>
      <c r="W80" s="72"/>
      <c r="X80" s="72"/>
      <c r="Y80" s="72"/>
      <c r="Z80" s="72"/>
      <c r="AA80" s="72"/>
      <c r="AB80" s="78"/>
      <c r="AC80" s="320">
        <f t="shared" si="14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15"/>
        <v>0</v>
      </c>
      <c r="AT80" s="320">
        <f t="shared" si="16"/>
        <v>0</v>
      </c>
      <c r="AU80" s="320">
        <f t="shared" si="17"/>
        <v>0</v>
      </c>
      <c r="AV80" s="86"/>
      <c r="AW80" s="334"/>
      <c r="AX80" s="334"/>
      <c r="AY80" s="334"/>
      <c r="AZ80" s="334"/>
      <c r="BA80" s="320">
        <f t="shared" si="18"/>
        <v>0</v>
      </c>
      <c r="BB80" s="93"/>
      <c r="BC80" s="48"/>
      <c r="BD80" s="310" t="str">
        <f t="shared" si="19"/>
        <v>正确</v>
      </c>
    </row>
    <row r="81" s="1" customFormat="1" ht="33" customHeight="1" spans="1:56">
      <c r="A81" s="289">
        <f t="shared" si="11"/>
        <v>77</v>
      </c>
      <c r="B81" s="594"/>
      <c r="C81" s="49"/>
      <c r="D81" s="50"/>
      <c r="E81" s="286"/>
      <c r="F81" s="269">
        <f t="shared" si="12"/>
        <v>31</v>
      </c>
      <c r="G81" s="44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11">
        <f t="shared" si="13"/>
        <v>0</v>
      </c>
      <c r="T81" s="74"/>
      <c r="U81" s="313"/>
      <c r="V81" s="71"/>
      <c r="W81" s="72"/>
      <c r="X81" s="72"/>
      <c r="Y81" s="72"/>
      <c r="Z81" s="72"/>
      <c r="AA81" s="72"/>
      <c r="AB81" s="78"/>
      <c r="AC81" s="320">
        <f t="shared" si="14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15"/>
        <v>0</v>
      </c>
      <c r="AT81" s="320">
        <f t="shared" si="16"/>
        <v>0</v>
      </c>
      <c r="AU81" s="320">
        <f t="shared" si="17"/>
        <v>0</v>
      </c>
      <c r="AV81" s="86"/>
      <c r="AW81" s="334"/>
      <c r="AX81" s="334"/>
      <c r="AY81" s="334"/>
      <c r="AZ81" s="334"/>
      <c r="BA81" s="320">
        <f t="shared" si="18"/>
        <v>0</v>
      </c>
      <c r="BB81" s="93"/>
      <c r="BC81" s="48"/>
      <c r="BD81" s="310" t="str">
        <f t="shared" si="19"/>
        <v>正确</v>
      </c>
    </row>
    <row r="82" s="1" customFormat="1" ht="33" customHeight="1" spans="1:56">
      <c r="A82" s="289">
        <f t="shared" si="11"/>
        <v>78</v>
      </c>
      <c r="B82" s="594"/>
      <c r="C82" s="49"/>
      <c r="D82" s="50"/>
      <c r="E82" s="286"/>
      <c r="F82" s="269">
        <f t="shared" si="12"/>
        <v>31</v>
      </c>
      <c r="G82" s="44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11">
        <f t="shared" si="13"/>
        <v>0</v>
      </c>
      <c r="T82" s="74"/>
      <c r="U82" s="313"/>
      <c r="V82" s="71"/>
      <c r="W82" s="72"/>
      <c r="X82" s="72"/>
      <c r="Y82" s="72"/>
      <c r="Z82" s="72"/>
      <c r="AA82" s="72"/>
      <c r="AB82" s="78"/>
      <c r="AC82" s="320">
        <f t="shared" si="14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15"/>
        <v>0</v>
      </c>
      <c r="AT82" s="320">
        <f t="shared" si="16"/>
        <v>0</v>
      </c>
      <c r="AU82" s="320">
        <f t="shared" si="17"/>
        <v>0</v>
      </c>
      <c r="AV82" s="86"/>
      <c r="AW82" s="334"/>
      <c r="AX82" s="334"/>
      <c r="AY82" s="334"/>
      <c r="AZ82" s="334"/>
      <c r="BA82" s="320">
        <f t="shared" si="18"/>
        <v>0</v>
      </c>
      <c r="BB82" s="93"/>
      <c r="BC82" s="48"/>
      <c r="BD82" s="310" t="str">
        <f t="shared" si="19"/>
        <v>正确</v>
      </c>
    </row>
    <row r="83" s="1" customFormat="1" ht="33" customHeight="1" spans="1:56">
      <c r="A83" s="289">
        <f t="shared" si="11"/>
        <v>79</v>
      </c>
      <c r="B83" s="594"/>
      <c r="C83" s="49"/>
      <c r="D83" s="50"/>
      <c r="E83" s="286"/>
      <c r="F83" s="269">
        <f t="shared" si="12"/>
        <v>31</v>
      </c>
      <c r="G83" s="44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11">
        <f t="shared" si="13"/>
        <v>0</v>
      </c>
      <c r="T83" s="74"/>
      <c r="U83" s="313"/>
      <c r="V83" s="71"/>
      <c r="W83" s="72"/>
      <c r="X83" s="72"/>
      <c r="Y83" s="72"/>
      <c r="Z83" s="72"/>
      <c r="AA83" s="72"/>
      <c r="AB83" s="78"/>
      <c r="AC83" s="320">
        <f t="shared" si="14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15"/>
        <v>0</v>
      </c>
      <c r="AT83" s="320">
        <f t="shared" si="16"/>
        <v>0</v>
      </c>
      <c r="AU83" s="320">
        <f t="shared" si="17"/>
        <v>0</v>
      </c>
      <c r="AV83" s="86"/>
      <c r="AW83" s="334"/>
      <c r="AX83" s="334"/>
      <c r="AY83" s="334"/>
      <c r="AZ83" s="334"/>
      <c r="BA83" s="320">
        <f t="shared" si="18"/>
        <v>0</v>
      </c>
      <c r="BB83" s="93"/>
      <c r="BC83" s="48"/>
      <c r="BD83" s="310" t="str">
        <f t="shared" si="19"/>
        <v>正确</v>
      </c>
    </row>
    <row r="84" s="1" customFormat="1" ht="33" customHeight="1" spans="1:56">
      <c r="A84" s="289">
        <f t="shared" si="11"/>
        <v>80</v>
      </c>
      <c r="B84" s="594"/>
      <c r="C84" s="49"/>
      <c r="D84" s="50"/>
      <c r="E84" s="286"/>
      <c r="F84" s="269">
        <f t="shared" si="12"/>
        <v>31</v>
      </c>
      <c r="G84" s="44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11">
        <f t="shared" si="13"/>
        <v>0</v>
      </c>
      <c r="T84" s="74"/>
      <c r="U84" s="313"/>
      <c r="V84" s="71"/>
      <c r="W84" s="72"/>
      <c r="X84" s="72"/>
      <c r="Y84" s="72"/>
      <c r="Z84" s="72"/>
      <c r="AA84" s="72"/>
      <c r="AB84" s="78"/>
      <c r="AC84" s="320">
        <f t="shared" si="14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15"/>
        <v>0</v>
      </c>
      <c r="AT84" s="320">
        <f t="shared" si="16"/>
        <v>0</v>
      </c>
      <c r="AU84" s="320">
        <f t="shared" si="17"/>
        <v>0</v>
      </c>
      <c r="AV84" s="86"/>
      <c r="AW84" s="334"/>
      <c r="AX84" s="334"/>
      <c r="AY84" s="334"/>
      <c r="AZ84" s="334"/>
      <c r="BA84" s="320">
        <f t="shared" si="18"/>
        <v>0</v>
      </c>
      <c r="BB84" s="93"/>
      <c r="BC84" s="48"/>
      <c r="BD84" s="310" t="str">
        <f t="shared" si="19"/>
        <v>正确</v>
      </c>
    </row>
    <row r="85" s="1" customFormat="1" ht="33" customHeight="1" spans="1:56">
      <c r="A85" s="289">
        <f t="shared" si="11"/>
        <v>81</v>
      </c>
      <c r="B85" s="594"/>
      <c r="C85" s="49"/>
      <c r="D85" s="50"/>
      <c r="E85" s="286"/>
      <c r="F85" s="269">
        <f t="shared" si="12"/>
        <v>31</v>
      </c>
      <c r="G85" s="44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11">
        <f t="shared" si="13"/>
        <v>0</v>
      </c>
      <c r="T85" s="74"/>
      <c r="U85" s="313"/>
      <c r="V85" s="71"/>
      <c r="W85" s="72"/>
      <c r="X85" s="72"/>
      <c r="Y85" s="72"/>
      <c r="Z85" s="72"/>
      <c r="AA85" s="72"/>
      <c r="AB85" s="78"/>
      <c r="AC85" s="320">
        <f t="shared" si="14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15"/>
        <v>0</v>
      </c>
      <c r="AT85" s="320">
        <f t="shared" si="16"/>
        <v>0</v>
      </c>
      <c r="AU85" s="320">
        <f t="shared" si="17"/>
        <v>0</v>
      </c>
      <c r="AV85" s="86"/>
      <c r="AW85" s="334"/>
      <c r="AX85" s="334"/>
      <c r="AY85" s="334"/>
      <c r="AZ85" s="334"/>
      <c r="BA85" s="320">
        <f t="shared" si="18"/>
        <v>0</v>
      </c>
      <c r="BB85" s="93"/>
      <c r="BC85" s="48"/>
      <c r="BD85" s="310" t="str">
        <f t="shared" si="19"/>
        <v>正确</v>
      </c>
    </row>
    <row r="86" s="1" customFormat="1" ht="33" customHeight="1" spans="1:56">
      <c r="A86" s="289">
        <f t="shared" si="11"/>
        <v>82</v>
      </c>
      <c r="B86" s="594"/>
      <c r="C86" s="49"/>
      <c r="D86" s="50"/>
      <c r="E86" s="286"/>
      <c r="F86" s="269">
        <f t="shared" si="12"/>
        <v>31</v>
      </c>
      <c r="G86" s="44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311">
        <f t="shared" si="13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14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15"/>
        <v>0</v>
      </c>
      <c r="AT86" s="320">
        <f t="shared" si="16"/>
        <v>0</v>
      </c>
      <c r="AU86" s="320">
        <f t="shared" si="17"/>
        <v>0</v>
      </c>
      <c r="AV86" s="86"/>
      <c r="AW86" s="334"/>
      <c r="AX86" s="334"/>
      <c r="AY86" s="334"/>
      <c r="AZ86" s="334"/>
      <c r="BA86" s="320">
        <f t="shared" si="18"/>
        <v>0</v>
      </c>
      <c r="BB86" s="93"/>
      <c r="BC86" s="48"/>
      <c r="BD86" s="310" t="str">
        <f t="shared" si="19"/>
        <v>正确</v>
      </c>
    </row>
    <row r="87" s="1" customFormat="1" ht="33" customHeight="1" spans="1:56">
      <c r="A87" s="289">
        <f t="shared" si="11"/>
        <v>83</v>
      </c>
      <c r="B87" s="594"/>
      <c r="C87" s="49"/>
      <c r="D87" s="50"/>
      <c r="E87" s="286"/>
      <c r="F87" s="269">
        <f t="shared" si="12"/>
        <v>31</v>
      </c>
      <c r="G87" s="44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311">
        <f t="shared" si="13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14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15"/>
        <v>0</v>
      </c>
      <c r="AT87" s="320">
        <f t="shared" si="16"/>
        <v>0</v>
      </c>
      <c r="AU87" s="320">
        <f t="shared" si="17"/>
        <v>0</v>
      </c>
      <c r="AV87" s="86"/>
      <c r="AW87" s="334"/>
      <c r="AX87" s="334"/>
      <c r="AY87" s="334"/>
      <c r="AZ87" s="334"/>
      <c r="BA87" s="320">
        <f t="shared" si="18"/>
        <v>0</v>
      </c>
      <c r="BB87" s="93"/>
      <c r="BC87" s="48"/>
      <c r="BD87" s="310" t="str">
        <f t="shared" si="19"/>
        <v>正确</v>
      </c>
    </row>
    <row r="88" s="1" customFormat="1" ht="33" customHeight="1" spans="1:56">
      <c r="A88" s="289">
        <f t="shared" si="11"/>
        <v>84</v>
      </c>
      <c r="B88" s="594"/>
      <c r="C88" s="49"/>
      <c r="D88" s="50"/>
      <c r="E88" s="286"/>
      <c r="F88" s="269">
        <f t="shared" si="12"/>
        <v>31</v>
      </c>
      <c r="G88" s="44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311">
        <f t="shared" si="13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14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15"/>
        <v>0</v>
      </c>
      <c r="AT88" s="320">
        <f t="shared" si="16"/>
        <v>0</v>
      </c>
      <c r="AU88" s="320">
        <f t="shared" si="17"/>
        <v>0</v>
      </c>
      <c r="AV88" s="86"/>
      <c r="AW88" s="334"/>
      <c r="AX88" s="334"/>
      <c r="AY88" s="334"/>
      <c r="AZ88" s="334"/>
      <c r="BA88" s="320">
        <f t="shared" si="18"/>
        <v>0</v>
      </c>
      <c r="BB88" s="93"/>
      <c r="BC88" s="48"/>
      <c r="BD88" s="310" t="str">
        <f t="shared" si="19"/>
        <v>正确</v>
      </c>
    </row>
    <row r="89" s="1" customFormat="1" ht="33" customHeight="1" spans="1:56">
      <c r="A89" s="289">
        <f t="shared" si="11"/>
        <v>85</v>
      </c>
      <c r="B89" s="594"/>
      <c r="C89" s="49"/>
      <c r="D89" s="50"/>
      <c r="E89" s="286"/>
      <c r="F89" s="269">
        <f t="shared" si="12"/>
        <v>31</v>
      </c>
      <c r="G89" s="44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311">
        <f t="shared" si="13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14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15"/>
        <v>0</v>
      </c>
      <c r="AT89" s="320">
        <f t="shared" si="16"/>
        <v>0</v>
      </c>
      <c r="AU89" s="320">
        <f t="shared" si="17"/>
        <v>0</v>
      </c>
      <c r="AV89" s="86"/>
      <c r="AW89" s="334"/>
      <c r="AX89" s="334"/>
      <c r="AY89" s="334"/>
      <c r="AZ89" s="334"/>
      <c r="BA89" s="320">
        <f t="shared" si="18"/>
        <v>0</v>
      </c>
      <c r="BB89" s="93"/>
      <c r="BC89" s="48"/>
      <c r="BD89" s="310" t="str">
        <f t="shared" si="19"/>
        <v>正确</v>
      </c>
    </row>
    <row r="90" s="1" customFormat="1" ht="33" customHeight="1" spans="1:56">
      <c r="A90" s="289">
        <f t="shared" si="11"/>
        <v>86</v>
      </c>
      <c r="B90" s="594"/>
      <c r="C90" s="49"/>
      <c r="D90" s="50"/>
      <c r="E90" s="286"/>
      <c r="F90" s="269">
        <f t="shared" si="12"/>
        <v>31</v>
      </c>
      <c r="G90" s="44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311">
        <f t="shared" si="13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14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15"/>
        <v>0</v>
      </c>
      <c r="AT90" s="320">
        <f t="shared" si="16"/>
        <v>0</v>
      </c>
      <c r="AU90" s="320">
        <f t="shared" si="17"/>
        <v>0</v>
      </c>
      <c r="AV90" s="86"/>
      <c r="AW90" s="334"/>
      <c r="AX90" s="334"/>
      <c r="AY90" s="334"/>
      <c r="AZ90" s="334"/>
      <c r="BA90" s="320">
        <f t="shared" si="18"/>
        <v>0</v>
      </c>
      <c r="BB90" s="93"/>
      <c r="BC90" s="48"/>
      <c r="BD90" s="310" t="str">
        <f t="shared" si="19"/>
        <v>正确</v>
      </c>
    </row>
    <row r="91" s="1" customFormat="1" ht="33" customHeight="1" spans="1:56">
      <c r="A91" s="289">
        <f t="shared" si="11"/>
        <v>87</v>
      </c>
      <c r="B91" s="594"/>
      <c r="C91" s="49"/>
      <c r="D91" s="50"/>
      <c r="E91" s="286"/>
      <c r="F91" s="269">
        <f t="shared" si="12"/>
        <v>31</v>
      </c>
      <c r="G91" s="44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311">
        <f t="shared" si="13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14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15"/>
        <v>0</v>
      </c>
      <c r="AT91" s="320">
        <f t="shared" si="16"/>
        <v>0</v>
      </c>
      <c r="AU91" s="320">
        <f t="shared" si="17"/>
        <v>0</v>
      </c>
      <c r="AV91" s="86"/>
      <c r="AW91" s="334"/>
      <c r="AX91" s="334"/>
      <c r="AY91" s="334"/>
      <c r="AZ91" s="334"/>
      <c r="BA91" s="320">
        <f t="shared" si="18"/>
        <v>0</v>
      </c>
      <c r="BB91" s="93"/>
      <c r="BC91" s="48"/>
      <c r="BD91" s="310" t="str">
        <f t="shared" si="19"/>
        <v>正确</v>
      </c>
    </row>
    <row r="92" s="1" customFormat="1" ht="33" customHeight="1" spans="1:56">
      <c r="A92" s="289">
        <f t="shared" si="11"/>
        <v>88</v>
      </c>
      <c r="B92" s="594"/>
      <c r="C92" s="49"/>
      <c r="D92" s="50"/>
      <c r="E92" s="286"/>
      <c r="F92" s="269">
        <f t="shared" si="12"/>
        <v>31</v>
      </c>
      <c r="G92" s="44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311">
        <f t="shared" si="13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14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15"/>
        <v>0</v>
      </c>
      <c r="AT92" s="320">
        <f t="shared" si="16"/>
        <v>0</v>
      </c>
      <c r="AU92" s="320">
        <f t="shared" si="17"/>
        <v>0</v>
      </c>
      <c r="AV92" s="86"/>
      <c r="AW92" s="334"/>
      <c r="AX92" s="334"/>
      <c r="AY92" s="334"/>
      <c r="AZ92" s="334"/>
      <c r="BA92" s="320">
        <f t="shared" si="18"/>
        <v>0</v>
      </c>
      <c r="BB92" s="93"/>
      <c r="BC92" s="48"/>
      <c r="BD92" s="310" t="str">
        <f t="shared" si="19"/>
        <v>正确</v>
      </c>
    </row>
    <row r="93" s="1" customFormat="1" ht="33" customHeight="1" spans="1:56">
      <c r="A93" s="289">
        <f t="shared" si="11"/>
        <v>89</v>
      </c>
      <c r="B93" s="594"/>
      <c r="C93" s="49"/>
      <c r="D93" s="50"/>
      <c r="E93" s="286"/>
      <c r="F93" s="269">
        <f t="shared" si="12"/>
        <v>31</v>
      </c>
      <c r="G93" s="44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311">
        <f t="shared" si="13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14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15"/>
        <v>0</v>
      </c>
      <c r="AT93" s="320">
        <f t="shared" si="16"/>
        <v>0</v>
      </c>
      <c r="AU93" s="320">
        <f t="shared" si="17"/>
        <v>0</v>
      </c>
      <c r="AV93" s="86"/>
      <c r="AW93" s="334"/>
      <c r="AX93" s="334"/>
      <c r="AY93" s="334"/>
      <c r="AZ93" s="334"/>
      <c r="BA93" s="320">
        <f t="shared" si="18"/>
        <v>0</v>
      </c>
      <c r="BB93" s="93"/>
      <c r="BC93" s="48"/>
      <c r="BD93" s="310" t="str">
        <f t="shared" si="19"/>
        <v>正确</v>
      </c>
    </row>
    <row r="94" s="1" customFormat="1" ht="33" customHeight="1" spans="1:56">
      <c r="A94" s="289">
        <f t="shared" si="11"/>
        <v>90</v>
      </c>
      <c r="B94" s="594"/>
      <c r="C94" s="49"/>
      <c r="D94" s="50"/>
      <c r="E94" s="286"/>
      <c r="F94" s="269">
        <f t="shared" si="12"/>
        <v>31</v>
      </c>
      <c r="G94" s="44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311">
        <f t="shared" si="13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14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15"/>
        <v>0</v>
      </c>
      <c r="AT94" s="320">
        <f t="shared" si="16"/>
        <v>0</v>
      </c>
      <c r="AU94" s="320">
        <f t="shared" si="17"/>
        <v>0</v>
      </c>
      <c r="AV94" s="86"/>
      <c r="AW94" s="334"/>
      <c r="AX94" s="334"/>
      <c r="AY94" s="334"/>
      <c r="AZ94" s="334"/>
      <c r="BA94" s="320">
        <f t="shared" si="18"/>
        <v>0</v>
      </c>
      <c r="BB94" s="93"/>
      <c r="BC94" s="48"/>
      <c r="BD94" s="310" t="str">
        <f t="shared" si="19"/>
        <v>正确</v>
      </c>
    </row>
    <row r="95" s="1" customFormat="1" ht="33" customHeight="1" spans="1:56">
      <c r="A95" s="289">
        <f t="shared" si="11"/>
        <v>91</v>
      </c>
      <c r="B95" s="594"/>
      <c r="C95" s="49"/>
      <c r="D95" s="50"/>
      <c r="E95" s="286"/>
      <c r="F95" s="269">
        <f t="shared" si="12"/>
        <v>31</v>
      </c>
      <c r="G95" s="44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311">
        <f t="shared" si="13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14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15"/>
        <v>0</v>
      </c>
      <c r="AT95" s="320">
        <f t="shared" si="16"/>
        <v>0</v>
      </c>
      <c r="AU95" s="320">
        <f t="shared" si="17"/>
        <v>0</v>
      </c>
      <c r="AV95" s="86"/>
      <c r="AW95" s="334"/>
      <c r="AX95" s="334"/>
      <c r="AY95" s="334"/>
      <c r="AZ95" s="334"/>
      <c r="BA95" s="320">
        <f t="shared" si="18"/>
        <v>0</v>
      </c>
      <c r="BB95" s="93"/>
      <c r="BC95" s="48"/>
      <c r="BD95" s="310" t="str">
        <f t="shared" si="19"/>
        <v>正确</v>
      </c>
    </row>
    <row r="96" s="1" customFormat="1" ht="33" customHeight="1" spans="1:56">
      <c r="A96" s="289">
        <f t="shared" si="11"/>
        <v>92</v>
      </c>
      <c r="B96" s="594"/>
      <c r="C96" s="49"/>
      <c r="D96" s="50"/>
      <c r="E96" s="286"/>
      <c r="F96" s="269">
        <f t="shared" si="12"/>
        <v>31</v>
      </c>
      <c r="G96" s="44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311">
        <f t="shared" si="13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14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15"/>
        <v>0</v>
      </c>
      <c r="AT96" s="320">
        <f t="shared" si="16"/>
        <v>0</v>
      </c>
      <c r="AU96" s="320">
        <f t="shared" si="17"/>
        <v>0</v>
      </c>
      <c r="AV96" s="86"/>
      <c r="AW96" s="334"/>
      <c r="AX96" s="334"/>
      <c r="AY96" s="334"/>
      <c r="AZ96" s="334"/>
      <c r="BA96" s="320">
        <f t="shared" si="18"/>
        <v>0</v>
      </c>
      <c r="BB96" s="93"/>
      <c r="BC96" s="48"/>
      <c r="BD96" s="310" t="str">
        <f t="shared" si="19"/>
        <v>正确</v>
      </c>
    </row>
    <row r="97" s="1" customFormat="1" ht="33" customHeight="1" spans="1:56">
      <c r="A97" s="289">
        <f t="shared" si="11"/>
        <v>93</v>
      </c>
      <c r="B97" s="594"/>
      <c r="C97" s="49"/>
      <c r="D97" s="50"/>
      <c r="E97" s="286"/>
      <c r="F97" s="269">
        <f t="shared" si="12"/>
        <v>31</v>
      </c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311">
        <f t="shared" si="13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14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15"/>
        <v>0</v>
      </c>
      <c r="AT97" s="320">
        <f t="shared" si="16"/>
        <v>0</v>
      </c>
      <c r="AU97" s="320">
        <f t="shared" si="17"/>
        <v>0</v>
      </c>
      <c r="AV97" s="86"/>
      <c r="AW97" s="334"/>
      <c r="AX97" s="334"/>
      <c r="AY97" s="334"/>
      <c r="AZ97" s="334"/>
      <c r="BA97" s="320">
        <f t="shared" si="18"/>
        <v>0</v>
      </c>
      <c r="BB97" s="93"/>
      <c r="BC97" s="48"/>
      <c r="BD97" s="310" t="str">
        <f t="shared" si="19"/>
        <v>正确</v>
      </c>
    </row>
    <row r="98" s="1" customFormat="1" ht="33" customHeight="1" spans="1:56">
      <c r="A98" s="289">
        <f t="shared" si="11"/>
        <v>94</v>
      </c>
      <c r="B98" s="594"/>
      <c r="C98" s="49"/>
      <c r="D98" s="50"/>
      <c r="E98" s="286"/>
      <c r="F98" s="269">
        <f t="shared" si="12"/>
        <v>31</v>
      </c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311">
        <f t="shared" si="13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14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15"/>
        <v>0</v>
      </c>
      <c r="AT98" s="320">
        <f t="shared" si="16"/>
        <v>0</v>
      </c>
      <c r="AU98" s="320">
        <f t="shared" si="17"/>
        <v>0</v>
      </c>
      <c r="AV98" s="86"/>
      <c r="AW98" s="334"/>
      <c r="AX98" s="334"/>
      <c r="AY98" s="334"/>
      <c r="AZ98" s="334"/>
      <c r="BA98" s="320">
        <f t="shared" si="18"/>
        <v>0</v>
      </c>
      <c r="BB98" s="93"/>
      <c r="BC98" s="48"/>
      <c r="BD98" s="310" t="str">
        <f t="shared" si="19"/>
        <v>正确</v>
      </c>
    </row>
    <row r="99" s="1" customFormat="1" ht="33" customHeight="1" spans="1:56">
      <c r="A99" s="289">
        <f t="shared" si="11"/>
        <v>95</v>
      </c>
      <c r="B99" s="594"/>
      <c r="C99" s="49"/>
      <c r="D99" s="50"/>
      <c r="E99" s="286"/>
      <c r="F99" s="269">
        <f t="shared" si="12"/>
        <v>31</v>
      </c>
      <c r="G99" s="44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311">
        <f t="shared" si="13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14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15"/>
        <v>0</v>
      </c>
      <c r="AT99" s="320">
        <f t="shared" si="16"/>
        <v>0</v>
      </c>
      <c r="AU99" s="320">
        <f t="shared" si="17"/>
        <v>0</v>
      </c>
      <c r="AV99" s="86"/>
      <c r="AW99" s="334"/>
      <c r="AX99" s="334"/>
      <c r="AY99" s="334"/>
      <c r="AZ99" s="334"/>
      <c r="BA99" s="320">
        <f t="shared" si="18"/>
        <v>0</v>
      </c>
      <c r="BB99" s="93"/>
      <c r="BC99" s="48"/>
      <c r="BD99" s="310" t="str">
        <f t="shared" si="19"/>
        <v>正确</v>
      </c>
    </row>
    <row r="100" s="1" customFormat="1" ht="33" customHeight="1" spans="1:56">
      <c r="A100" s="289">
        <f t="shared" si="11"/>
        <v>96</v>
      </c>
      <c r="B100" s="594"/>
      <c r="C100" s="49"/>
      <c r="D100" s="50"/>
      <c r="E100" s="286"/>
      <c r="F100" s="269">
        <f t="shared" si="12"/>
        <v>31</v>
      </c>
      <c r="G100" s="44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311">
        <f t="shared" si="13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14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15"/>
        <v>0</v>
      </c>
      <c r="AT100" s="320">
        <f t="shared" si="16"/>
        <v>0</v>
      </c>
      <c r="AU100" s="320">
        <f t="shared" si="17"/>
        <v>0</v>
      </c>
      <c r="AV100" s="86"/>
      <c r="AW100" s="334"/>
      <c r="AX100" s="334"/>
      <c r="AY100" s="334"/>
      <c r="AZ100" s="334"/>
      <c r="BA100" s="320">
        <f t="shared" si="18"/>
        <v>0</v>
      </c>
      <c r="BB100" s="93"/>
      <c r="BC100" s="48"/>
      <c r="BD100" s="310" t="str">
        <f t="shared" si="19"/>
        <v>正确</v>
      </c>
    </row>
    <row r="101" s="1" customFormat="1" ht="33" customHeight="1" spans="1:56">
      <c r="A101" s="289">
        <f t="shared" si="11"/>
        <v>97</v>
      </c>
      <c r="B101" s="594"/>
      <c r="C101" s="49"/>
      <c r="D101" s="50"/>
      <c r="E101" s="286"/>
      <c r="F101" s="269">
        <f t="shared" si="12"/>
        <v>31</v>
      </c>
      <c r="G101" s="44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311">
        <f t="shared" si="13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14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15"/>
        <v>0</v>
      </c>
      <c r="AT101" s="320">
        <f t="shared" si="16"/>
        <v>0</v>
      </c>
      <c r="AU101" s="320">
        <f t="shared" si="17"/>
        <v>0</v>
      </c>
      <c r="AV101" s="86"/>
      <c r="AW101" s="334"/>
      <c r="AX101" s="334"/>
      <c r="AY101" s="334"/>
      <c r="AZ101" s="334"/>
      <c r="BA101" s="320">
        <f t="shared" si="18"/>
        <v>0</v>
      </c>
      <c r="BB101" s="93"/>
      <c r="BC101" s="48"/>
      <c r="BD101" s="310" t="str">
        <f t="shared" si="19"/>
        <v>正确</v>
      </c>
    </row>
    <row r="102" s="1" customFormat="1" ht="33" customHeight="1" spans="1:56">
      <c r="A102" s="289">
        <f t="shared" si="11"/>
        <v>98</v>
      </c>
      <c r="B102" s="594"/>
      <c r="C102" s="49"/>
      <c r="D102" s="50"/>
      <c r="E102" s="286"/>
      <c r="F102" s="269">
        <f t="shared" si="12"/>
        <v>31</v>
      </c>
      <c r="G102" s="44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311">
        <f t="shared" si="13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14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15"/>
        <v>0</v>
      </c>
      <c r="AT102" s="320">
        <f t="shared" si="16"/>
        <v>0</v>
      </c>
      <c r="AU102" s="320">
        <f t="shared" si="17"/>
        <v>0</v>
      </c>
      <c r="AV102" s="86"/>
      <c r="AW102" s="334"/>
      <c r="AX102" s="334"/>
      <c r="AY102" s="334"/>
      <c r="AZ102" s="334"/>
      <c r="BA102" s="320">
        <f t="shared" si="18"/>
        <v>0</v>
      </c>
      <c r="BB102" s="93"/>
      <c r="BC102" s="48"/>
      <c r="BD102" s="310" t="str">
        <f t="shared" si="19"/>
        <v>正确</v>
      </c>
    </row>
    <row r="103" s="1" customFormat="1" ht="33" customHeight="1" spans="1:56">
      <c r="A103" s="289">
        <f t="shared" si="11"/>
        <v>99</v>
      </c>
      <c r="B103" s="594"/>
      <c r="C103" s="49"/>
      <c r="D103" s="50"/>
      <c r="E103" s="286"/>
      <c r="F103" s="269">
        <f t="shared" si="12"/>
        <v>31</v>
      </c>
      <c r="G103" s="44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311">
        <f t="shared" si="13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14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15"/>
        <v>0</v>
      </c>
      <c r="AT103" s="320">
        <f t="shared" si="16"/>
        <v>0</v>
      </c>
      <c r="AU103" s="320">
        <f t="shared" si="17"/>
        <v>0</v>
      </c>
      <c r="AV103" s="86"/>
      <c r="AW103" s="334"/>
      <c r="AX103" s="334"/>
      <c r="AY103" s="334"/>
      <c r="AZ103" s="334"/>
      <c r="BA103" s="320">
        <f t="shared" si="18"/>
        <v>0</v>
      </c>
      <c r="BB103" s="93"/>
      <c r="BC103" s="48"/>
      <c r="BD103" s="310" t="str">
        <f t="shared" si="19"/>
        <v>正确</v>
      </c>
    </row>
    <row r="104" s="1" customFormat="1" ht="33" customHeight="1" spans="1:56">
      <c r="A104" s="289">
        <f t="shared" si="11"/>
        <v>100</v>
      </c>
      <c r="B104" s="594"/>
      <c r="C104" s="49"/>
      <c r="D104" s="50"/>
      <c r="E104" s="286"/>
      <c r="F104" s="269">
        <f t="shared" si="12"/>
        <v>31</v>
      </c>
      <c r="G104" s="44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311">
        <f t="shared" si="13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14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15"/>
        <v>0</v>
      </c>
      <c r="AT104" s="320">
        <f t="shared" si="16"/>
        <v>0</v>
      </c>
      <c r="AU104" s="320">
        <f t="shared" si="17"/>
        <v>0</v>
      </c>
      <c r="AV104" s="86"/>
      <c r="AW104" s="334"/>
      <c r="AX104" s="334"/>
      <c r="AY104" s="334"/>
      <c r="AZ104" s="334"/>
      <c r="BA104" s="320">
        <f t="shared" si="18"/>
        <v>0</v>
      </c>
      <c r="BB104" s="93"/>
      <c r="BC104" s="48"/>
      <c r="BD104" s="310" t="str">
        <f t="shared" si="19"/>
        <v>正确</v>
      </c>
    </row>
    <row r="105" s="1" customFormat="1" ht="33" customHeight="1" spans="1:56">
      <c r="A105" s="289">
        <f t="shared" si="11"/>
        <v>101</v>
      </c>
      <c r="B105" s="594"/>
      <c r="C105" s="49"/>
      <c r="D105" s="50"/>
      <c r="E105" s="286"/>
      <c r="F105" s="269">
        <f t="shared" si="12"/>
        <v>31</v>
      </c>
      <c r="G105" s="44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311">
        <f t="shared" si="13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14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15"/>
        <v>0</v>
      </c>
      <c r="AT105" s="320">
        <f t="shared" si="16"/>
        <v>0</v>
      </c>
      <c r="AU105" s="320">
        <f t="shared" si="17"/>
        <v>0</v>
      </c>
      <c r="AV105" s="86"/>
      <c r="AW105" s="334"/>
      <c r="AX105" s="334"/>
      <c r="AY105" s="334"/>
      <c r="AZ105" s="334"/>
      <c r="BA105" s="320">
        <f t="shared" si="18"/>
        <v>0</v>
      </c>
      <c r="BB105" s="93"/>
      <c r="BC105" s="48"/>
      <c r="BD105" s="310" t="str">
        <f t="shared" si="19"/>
        <v>正确</v>
      </c>
    </row>
    <row r="106" s="1" customFormat="1" ht="33" customHeight="1" spans="1:56">
      <c r="A106" s="289">
        <f t="shared" si="11"/>
        <v>102</v>
      </c>
      <c r="B106" s="594"/>
      <c r="C106" s="49"/>
      <c r="D106" s="50"/>
      <c r="E106" s="286"/>
      <c r="F106" s="269">
        <f t="shared" si="12"/>
        <v>31</v>
      </c>
      <c r="G106" s="44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311">
        <f t="shared" si="13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14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15"/>
        <v>0</v>
      </c>
      <c r="AT106" s="320">
        <f t="shared" si="16"/>
        <v>0</v>
      </c>
      <c r="AU106" s="320">
        <f t="shared" si="17"/>
        <v>0</v>
      </c>
      <c r="AV106" s="86"/>
      <c r="AW106" s="334"/>
      <c r="AX106" s="334"/>
      <c r="AY106" s="334"/>
      <c r="AZ106" s="334"/>
      <c r="BA106" s="320">
        <f t="shared" si="18"/>
        <v>0</v>
      </c>
      <c r="BB106" s="93"/>
      <c r="BC106" s="48"/>
      <c r="BD106" s="310" t="str">
        <f t="shared" si="19"/>
        <v>正确</v>
      </c>
    </row>
    <row r="107" s="1" customFormat="1" ht="33" customHeight="1" spans="1:56">
      <c r="A107" s="289">
        <f t="shared" si="11"/>
        <v>103</v>
      </c>
      <c r="B107" s="594"/>
      <c r="C107" s="49"/>
      <c r="D107" s="50"/>
      <c r="E107" s="286"/>
      <c r="F107" s="269">
        <f t="shared" si="12"/>
        <v>31</v>
      </c>
      <c r="G107" s="44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311">
        <f t="shared" si="13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14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15"/>
        <v>0</v>
      </c>
      <c r="AT107" s="320">
        <f t="shared" si="16"/>
        <v>0</v>
      </c>
      <c r="AU107" s="320">
        <f t="shared" si="17"/>
        <v>0</v>
      </c>
      <c r="AV107" s="86"/>
      <c r="AW107" s="334"/>
      <c r="AX107" s="334"/>
      <c r="AY107" s="334"/>
      <c r="AZ107" s="334"/>
      <c r="BA107" s="320">
        <f t="shared" si="18"/>
        <v>0</v>
      </c>
      <c r="BB107" s="93"/>
      <c r="BC107" s="48"/>
      <c r="BD107" s="310" t="str">
        <f t="shared" si="19"/>
        <v>正确</v>
      </c>
    </row>
    <row r="108" s="1" customFormat="1" ht="33" customHeight="1" spans="1:56">
      <c r="A108" s="289">
        <f t="shared" si="11"/>
        <v>104</v>
      </c>
      <c r="B108" s="594"/>
      <c r="C108" s="49"/>
      <c r="D108" s="50"/>
      <c r="E108" s="286"/>
      <c r="F108" s="269">
        <f t="shared" si="12"/>
        <v>31</v>
      </c>
      <c r="G108" s="44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311">
        <f t="shared" si="13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14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15"/>
        <v>0</v>
      </c>
      <c r="AT108" s="320">
        <f t="shared" si="16"/>
        <v>0</v>
      </c>
      <c r="AU108" s="320">
        <f t="shared" si="17"/>
        <v>0</v>
      </c>
      <c r="AV108" s="86"/>
      <c r="AW108" s="334"/>
      <c r="AX108" s="334"/>
      <c r="AY108" s="334"/>
      <c r="AZ108" s="334"/>
      <c r="BA108" s="320">
        <f t="shared" si="18"/>
        <v>0</v>
      </c>
      <c r="BB108" s="93"/>
      <c r="BC108" s="48"/>
      <c r="BD108" s="310" t="str">
        <f t="shared" si="19"/>
        <v>正确</v>
      </c>
    </row>
    <row r="109" s="1" customFormat="1" ht="33" customHeight="1" spans="1:56">
      <c r="A109" s="289">
        <f t="shared" si="11"/>
        <v>105</v>
      </c>
      <c r="B109" s="594"/>
      <c r="C109" s="49"/>
      <c r="D109" s="50"/>
      <c r="E109" s="286"/>
      <c r="F109" s="269">
        <f t="shared" si="12"/>
        <v>31</v>
      </c>
      <c r="G109" s="44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311">
        <f t="shared" si="13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14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15"/>
        <v>0</v>
      </c>
      <c r="AT109" s="320">
        <f t="shared" si="16"/>
        <v>0</v>
      </c>
      <c r="AU109" s="320">
        <f t="shared" si="17"/>
        <v>0</v>
      </c>
      <c r="AV109" s="86"/>
      <c r="AW109" s="334"/>
      <c r="AX109" s="334"/>
      <c r="AY109" s="334"/>
      <c r="AZ109" s="334"/>
      <c r="BA109" s="320">
        <f t="shared" si="18"/>
        <v>0</v>
      </c>
      <c r="BB109" s="93"/>
      <c r="BC109" s="48"/>
      <c r="BD109" s="310" t="str">
        <f t="shared" si="19"/>
        <v>正确</v>
      </c>
    </row>
    <row r="110" s="1" customFormat="1" ht="33" customHeight="1" spans="1:56">
      <c r="A110" s="289">
        <f t="shared" si="11"/>
        <v>106</v>
      </c>
      <c r="B110" s="594"/>
      <c r="C110" s="49"/>
      <c r="D110" s="50"/>
      <c r="E110" s="286"/>
      <c r="F110" s="269">
        <f t="shared" si="12"/>
        <v>31</v>
      </c>
      <c r="G110" s="44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311">
        <f t="shared" si="13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14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15"/>
        <v>0</v>
      </c>
      <c r="AT110" s="320">
        <f t="shared" si="16"/>
        <v>0</v>
      </c>
      <c r="AU110" s="320">
        <f t="shared" si="17"/>
        <v>0</v>
      </c>
      <c r="AV110" s="86"/>
      <c r="AW110" s="334"/>
      <c r="AX110" s="334"/>
      <c r="AY110" s="334"/>
      <c r="AZ110" s="334"/>
      <c r="BA110" s="320">
        <f t="shared" si="18"/>
        <v>0</v>
      </c>
      <c r="BB110" s="93"/>
      <c r="BC110" s="48"/>
      <c r="BD110" s="310" t="str">
        <f t="shared" si="19"/>
        <v>正确</v>
      </c>
    </row>
    <row r="111" s="1" customFormat="1" ht="33" customHeight="1" spans="1:56">
      <c r="A111" s="289">
        <f t="shared" si="11"/>
        <v>107</v>
      </c>
      <c r="B111" s="594"/>
      <c r="C111" s="49"/>
      <c r="D111" s="50"/>
      <c r="E111" s="286"/>
      <c r="F111" s="269">
        <f t="shared" si="12"/>
        <v>31</v>
      </c>
      <c r="G111" s="44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311">
        <f t="shared" si="13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14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15"/>
        <v>0</v>
      </c>
      <c r="AT111" s="320">
        <f t="shared" si="16"/>
        <v>0</v>
      </c>
      <c r="AU111" s="320">
        <f t="shared" si="17"/>
        <v>0</v>
      </c>
      <c r="AV111" s="86"/>
      <c r="AW111" s="334"/>
      <c r="AX111" s="334"/>
      <c r="AY111" s="334"/>
      <c r="AZ111" s="334"/>
      <c r="BA111" s="320">
        <f t="shared" si="18"/>
        <v>0</v>
      </c>
      <c r="BB111" s="93"/>
      <c r="BC111" s="48"/>
      <c r="BD111" s="310" t="str">
        <f t="shared" si="19"/>
        <v>正确</v>
      </c>
    </row>
    <row r="112" s="1" customFormat="1" ht="33" customHeight="1" spans="1:56">
      <c r="A112" s="289">
        <f t="shared" si="11"/>
        <v>108</v>
      </c>
      <c r="B112" s="594"/>
      <c r="C112" s="49"/>
      <c r="D112" s="50"/>
      <c r="E112" s="286"/>
      <c r="F112" s="269">
        <f t="shared" si="12"/>
        <v>31</v>
      </c>
      <c r="G112" s="44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311">
        <f t="shared" si="13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14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15"/>
        <v>0</v>
      </c>
      <c r="AT112" s="320">
        <f t="shared" si="16"/>
        <v>0</v>
      </c>
      <c r="AU112" s="320">
        <f t="shared" si="17"/>
        <v>0</v>
      </c>
      <c r="AV112" s="86"/>
      <c r="AW112" s="334"/>
      <c r="AX112" s="334"/>
      <c r="AY112" s="334"/>
      <c r="AZ112" s="334"/>
      <c r="BA112" s="320">
        <f t="shared" si="18"/>
        <v>0</v>
      </c>
      <c r="BB112" s="93"/>
      <c r="BC112" s="48"/>
      <c r="BD112" s="310" t="str">
        <f t="shared" si="19"/>
        <v>正确</v>
      </c>
    </row>
    <row r="113" s="1" customFormat="1" ht="33" customHeight="1" spans="1:56">
      <c r="A113" s="289">
        <f t="shared" si="11"/>
        <v>109</v>
      </c>
      <c r="B113" s="594"/>
      <c r="C113" s="49"/>
      <c r="D113" s="50"/>
      <c r="E113" s="286"/>
      <c r="F113" s="269">
        <f t="shared" si="12"/>
        <v>31</v>
      </c>
      <c r="G113" s="44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11">
        <f t="shared" si="13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14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15"/>
        <v>0</v>
      </c>
      <c r="AT113" s="320">
        <f t="shared" si="16"/>
        <v>0</v>
      </c>
      <c r="AU113" s="320">
        <f t="shared" si="17"/>
        <v>0</v>
      </c>
      <c r="AV113" s="86"/>
      <c r="AW113" s="334"/>
      <c r="AX113" s="334"/>
      <c r="AY113" s="334"/>
      <c r="AZ113" s="334"/>
      <c r="BA113" s="320">
        <f t="shared" si="18"/>
        <v>0</v>
      </c>
      <c r="BB113" s="93"/>
      <c r="BC113" s="48"/>
      <c r="BD113" s="310" t="str">
        <f t="shared" si="19"/>
        <v>正确</v>
      </c>
    </row>
    <row r="114" s="1" customFormat="1" ht="33" customHeight="1" spans="1:56">
      <c r="A114" s="289">
        <f t="shared" si="11"/>
        <v>110</v>
      </c>
      <c r="B114" s="594"/>
      <c r="C114" s="49"/>
      <c r="D114" s="50"/>
      <c r="E114" s="286"/>
      <c r="F114" s="269">
        <f t="shared" si="12"/>
        <v>31</v>
      </c>
      <c r="G114" s="44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311">
        <f t="shared" si="13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14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15"/>
        <v>0</v>
      </c>
      <c r="AT114" s="320">
        <f t="shared" si="16"/>
        <v>0</v>
      </c>
      <c r="AU114" s="320">
        <f t="shared" si="17"/>
        <v>0</v>
      </c>
      <c r="AV114" s="86"/>
      <c r="AW114" s="334"/>
      <c r="AX114" s="334"/>
      <c r="AY114" s="334"/>
      <c r="AZ114" s="334"/>
      <c r="BA114" s="320">
        <f t="shared" si="18"/>
        <v>0</v>
      </c>
      <c r="BB114" s="93"/>
      <c r="BC114" s="48"/>
      <c r="BD114" s="310" t="str">
        <f t="shared" si="19"/>
        <v>正确</v>
      </c>
    </row>
    <row r="115" s="1" customFormat="1" ht="33" customHeight="1" spans="1:56">
      <c r="A115" s="289">
        <f t="shared" si="11"/>
        <v>111</v>
      </c>
      <c r="B115" s="594"/>
      <c r="C115" s="49"/>
      <c r="D115" s="50"/>
      <c r="E115" s="286"/>
      <c r="F115" s="269">
        <f t="shared" si="12"/>
        <v>31</v>
      </c>
      <c r="G115" s="44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311">
        <f t="shared" si="13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14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15"/>
        <v>0</v>
      </c>
      <c r="AT115" s="320">
        <f t="shared" si="16"/>
        <v>0</v>
      </c>
      <c r="AU115" s="320">
        <f t="shared" si="17"/>
        <v>0</v>
      </c>
      <c r="AV115" s="86"/>
      <c r="AW115" s="334"/>
      <c r="AX115" s="334"/>
      <c r="AY115" s="334"/>
      <c r="AZ115" s="334"/>
      <c r="BA115" s="320">
        <f t="shared" si="18"/>
        <v>0</v>
      </c>
      <c r="BB115" s="93"/>
      <c r="BC115" s="48"/>
      <c r="BD115" s="310" t="str">
        <f t="shared" si="19"/>
        <v>正确</v>
      </c>
    </row>
    <row r="116" s="1" customFormat="1" ht="33" customHeight="1" spans="1:56">
      <c r="A116" s="289">
        <f t="shared" si="11"/>
        <v>112</v>
      </c>
      <c r="B116" s="594"/>
      <c r="C116" s="49"/>
      <c r="D116" s="50"/>
      <c r="E116" s="286"/>
      <c r="F116" s="269">
        <f t="shared" si="12"/>
        <v>31</v>
      </c>
      <c r="G116" s="44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311">
        <f t="shared" si="13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14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15"/>
        <v>0</v>
      </c>
      <c r="AT116" s="320">
        <f t="shared" si="16"/>
        <v>0</v>
      </c>
      <c r="AU116" s="320">
        <f t="shared" si="17"/>
        <v>0</v>
      </c>
      <c r="AV116" s="86"/>
      <c r="AW116" s="334"/>
      <c r="AX116" s="334"/>
      <c r="AY116" s="334"/>
      <c r="AZ116" s="334"/>
      <c r="BA116" s="320">
        <f t="shared" si="18"/>
        <v>0</v>
      </c>
      <c r="BB116" s="93"/>
      <c r="BC116" s="48"/>
      <c r="BD116" s="310" t="str">
        <f t="shared" si="19"/>
        <v>正确</v>
      </c>
    </row>
    <row r="117" s="1" customFormat="1" ht="33" customHeight="1" spans="1:56">
      <c r="A117" s="289">
        <f t="shared" si="11"/>
        <v>113</v>
      </c>
      <c r="B117" s="594"/>
      <c r="C117" s="49"/>
      <c r="D117" s="50"/>
      <c r="E117" s="286"/>
      <c r="F117" s="269">
        <f t="shared" si="12"/>
        <v>31</v>
      </c>
      <c r="G117" s="44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311">
        <f t="shared" si="13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14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15"/>
        <v>0</v>
      </c>
      <c r="AT117" s="320">
        <f t="shared" si="16"/>
        <v>0</v>
      </c>
      <c r="AU117" s="320">
        <f t="shared" si="17"/>
        <v>0</v>
      </c>
      <c r="AV117" s="86"/>
      <c r="AW117" s="334"/>
      <c r="AX117" s="334"/>
      <c r="AY117" s="334"/>
      <c r="AZ117" s="334"/>
      <c r="BA117" s="320">
        <f t="shared" si="18"/>
        <v>0</v>
      </c>
      <c r="BB117" s="93"/>
      <c r="BC117" s="48"/>
      <c r="BD117" s="310" t="str">
        <f t="shared" si="19"/>
        <v>正确</v>
      </c>
    </row>
    <row r="118" s="1" customFormat="1" ht="33" customHeight="1" spans="1:56">
      <c r="A118" s="289">
        <f t="shared" si="11"/>
        <v>114</v>
      </c>
      <c r="B118" s="594"/>
      <c r="C118" s="49"/>
      <c r="D118" s="50"/>
      <c r="E118" s="286"/>
      <c r="F118" s="269">
        <f t="shared" si="12"/>
        <v>31</v>
      </c>
      <c r="G118" s="44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311">
        <f t="shared" si="13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14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15"/>
        <v>0</v>
      </c>
      <c r="AT118" s="320">
        <f t="shared" si="16"/>
        <v>0</v>
      </c>
      <c r="AU118" s="320">
        <f t="shared" si="17"/>
        <v>0</v>
      </c>
      <c r="AV118" s="86"/>
      <c r="AW118" s="334"/>
      <c r="AX118" s="334"/>
      <c r="AY118" s="334"/>
      <c r="AZ118" s="334"/>
      <c r="BA118" s="320">
        <f t="shared" si="18"/>
        <v>0</v>
      </c>
      <c r="BB118" s="93"/>
      <c r="BC118" s="48"/>
      <c r="BD118" s="310" t="str">
        <f t="shared" si="19"/>
        <v>正确</v>
      </c>
    </row>
    <row r="119" s="1" customFormat="1" ht="33" customHeight="1" spans="1:56">
      <c r="A119" s="289">
        <f t="shared" si="11"/>
        <v>115</v>
      </c>
      <c r="B119" s="594"/>
      <c r="C119" s="49"/>
      <c r="D119" s="50"/>
      <c r="E119" s="286"/>
      <c r="F119" s="269">
        <f t="shared" si="12"/>
        <v>31</v>
      </c>
      <c r="G119" s="44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311">
        <f t="shared" si="13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14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15"/>
        <v>0</v>
      </c>
      <c r="AT119" s="320">
        <f t="shared" si="16"/>
        <v>0</v>
      </c>
      <c r="AU119" s="320">
        <f t="shared" si="17"/>
        <v>0</v>
      </c>
      <c r="AV119" s="86"/>
      <c r="AW119" s="334"/>
      <c r="AX119" s="334"/>
      <c r="AY119" s="334"/>
      <c r="AZ119" s="334"/>
      <c r="BA119" s="320">
        <f t="shared" si="18"/>
        <v>0</v>
      </c>
      <c r="BB119" s="93"/>
      <c r="BC119" s="48"/>
      <c r="BD119" s="310" t="str">
        <f t="shared" si="19"/>
        <v>正确</v>
      </c>
    </row>
    <row r="120" s="1" customFormat="1" ht="33" customHeight="1" spans="1:56">
      <c r="A120" s="289">
        <f t="shared" si="11"/>
        <v>116</v>
      </c>
      <c r="B120" s="594"/>
      <c r="C120" s="49"/>
      <c r="D120" s="50"/>
      <c r="E120" s="286"/>
      <c r="F120" s="269">
        <f t="shared" si="12"/>
        <v>31</v>
      </c>
      <c r="G120" s="44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311">
        <f t="shared" si="13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14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15"/>
        <v>0</v>
      </c>
      <c r="AT120" s="320">
        <f t="shared" si="16"/>
        <v>0</v>
      </c>
      <c r="AU120" s="320">
        <f t="shared" si="17"/>
        <v>0</v>
      </c>
      <c r="AV120" s="86"/>
      <c r="AW120" s="334"/>
      <c r="AX120" s="334"/>
      <c r="AY120" s="334"/>
      <c r="AZ120" s="334"/>
      <c r="BA120" s="320">
        <f t="shared" si="18"/>
        <v>0</v>
      </c>
      <c r="BB120" s="93"/>
      <c r="BC120" s="48"/>
      <c r="BD120" s="310" t="str">
        <f t="shared" si="19"/>
        <v>正确</v>
      </c>
    </row>
    <row r="121" s="1" customFormat="1" ht="33" customHeight="1" spans="1:56">
      <c r="A121" s="289">
        <f t="shared" si="11"/>
        <v>117</v>
      </c>
      <c r="B121" s="594"/>
      <c r="C121" s="49"/>
      <c r="D121" s="50"/>
      <c r="E121" s="286"/>
      <c r="F121" s="269">
        <f t="shared" si="12"/>
        <v>31</v>
      </c>
      <c r="G121" s="44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311">
        <f t="shared" si="13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14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15"/>
        <v>0</v>
      </c>
      <c r="AT121" s="320">
        <f t="shared" si="16"/>
        <v>0</v>
      </c>
      <c r="AU121" s="320">
        <f t="shared" si="17"/>
        <v>0</v>
      </c>
      <c r="AV121" s="86"/>
      <c r="AW121" s="334"/>
      <c r="AX121" s="334"/>
      <c r="AY121" s="334"/>
      <c r="AZ121" s="334"/>
      <c r="BA121" s="320">
        <f t="shared" si="18"/>
        <v>0</v>
      </c>
      <c r="BB121" s="93"/>
      <c r="BC121" s="48"/>
      <c r="BD121" s="310" t="str">
        <f t="shared" si="19"/>
        <v>正确</v>
      </c>
    </row>
    <row r="122" s="1" customFormat="1" ht="33" customHeight="1" spans="1:56">
      <c r="A122" s="289">
        <f t="shared" si="11"/>
        <v>118</v>
      </c>
      <c r="B122" s="594"/>
      <c r="C122" s="49"/>
      <c r="D122" s="50"/>
      <c r="E122" s="286"/>
      <c r="F122" s="269">
        <f t="shared" si="12"/>
        <v>31</v>
      </c>
      <c r="G122" s="44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311">
        <f t="shared" si="13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14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15"/>
        <v>0</v>
      </c>
      <c r="AT122" s="320">
        <f t="shared" si="16"/>
        <v>0</v>
      </c>
      <c r="AU122" s="320">
        <f t="shared" si="17"/>
        <v>0</v>
      </c>
      <c r="AV122" s="86"/>
      <c r="AW122" s="334"/>
      <c r="AX122" s="334"/>
      <c r="AY122" s="334"/>
      <c r="AZ122" s="334"/>
      <c r="BA122" s="320">
        <f t="shared" si="18"/>
        <v>0</v>
      </c>
      <c r="BB122" s="93"/>
      <c r="BC122" s="48"/>
      <c r="BD122" s="310" t="str">
        <f t="shared" si="19"/>
        <v>正确</v>
      </c>
    </row>
    <row r="123" s="1" customFormat="1" ht="33" customHeight="1" spans="1:56">
      <c r="A123" s="289">
        <f t="shared" si="11"/>
        <v>119</v>
      </c>
      <c r="B123" s="594"/>
      <c r="C123" s="49"/>
      <c r="D123" s="50"/>
      <c r="E123" s="286"/>
      <c r="F123" s="269">
        <f t="shared" si="12"/>
        <v>31</v>
      </c>
      <c r="G123" s="44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311">
        <f t="shared" si="13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14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15"/>
        <v>0</v>
      </c>
      <c r="AT123" s="320">
        <f t="shared" si="16"/>
        <v>0</v>
      </c>
      <c r="AU123" s="320">
        <f t="shared" si="17"/>
        <v>0</v>
      </c>
      <c r="AV123" s="86"/>
      <c r="AW123" s="334"/>
      <c r="AX123" s="334"/>
      <c r="AY123" s="334"/>
      <c r="AZ123" s="334"/>
      <c r="BA123" s="320">
        <f t="shared" si="18"/>
        <v>0</v>
      </c>
      <c r="BB123" s="93"/>
      <c r="BC123" s="48"/>
      <c r="BD123" s="310" t="str">
        <f t="shared" si="19"/>
        <v>正确</v>
      </c>
    </row>
    <row r="124" s="1" customFormat="1" ht="33" customHeight="1" spans="1:56">
      <c r="A124" s="289">
        <f t="shared" si="11"/>
        <v>120</v>
      </c>
      <c r="B124" s="594"/>
      <c r="C124" s="49"/>
      <c r="D124" s="50"/>
      <c r="E124" s="286"/>
      <c r="F124" s="269">
        <f t="shared" si="12"/>
        <v>31</v>
      </c>
      <c r="G124" s="44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311">
        <f t="shared" si="13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14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15"/>
        <v>0</v>
      </c>
      <c r="AT124" s="320">
        <f t="shared" si="16"/>
        <v>0</v>
      </c>
      <c r="AU124" s="320">
        <f t="shared" si="17"/>
        <v>0</v>
      </c>
      <c r="AV124" s="86"/>
      <c r="AW124" s="334"/>
      <c r="AX124" s="334"/>
      <c r="AY124" s="334"/>
      <c r="AZ124" s="334"/>
      <c r="BA124" s="320">
        <f t="shared" si="18"/>
        <v>0</v>
      </c>
      <c r="BB124" s="93"/>
      <c r="BC124" s="48"/>
      <c r="BD124" s="310" t="str">
        <f t="shared" si="19"/>
        <v>正确</v>
      </c>
    </row>
    <row r="125" s="1" customFormat="1" ht="33" customHeight="1" spans="1:56">
      <c r="A125" s="289">
        <f t="shared" si="11"/>
        <v>121</v>
      </c>
      <c r="B125" s="594"/>
      <c r="C125" s="49"/>
      <c r="D125" s="50"/>
      <c r="E125" s="286"/>
      <c r="F125" s="269">
        <f t="shared" si="12"/>
        <v>31</v>
      </c>
      <c r="G125" s="44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311">
        <f t="shared" si="13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14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15"/>
        <v>0</v>
      </c>
      <c r="AT125" s="320">
        <f t="shared" si="16"/>
        <v>0</v>
      </c>
      <c r="AU125" s="320">
        <f t="shared" si="17"/>
        <v>0</v>
      </c>
      <c r="AV125" s="86"/>
      <c r="AW125" s="334"/>
      <c r="AX125" s="334"/>
      <c r="AY125" s="334"/>
      <c r="AZ125" s="334"/>
      <c r="BA125" s="320">
        <f t="shared" si="18"/>
        <v>0</v>
      </c>
      <c r="BB125" s="93"/>
      <c r="BC125" s="48"/>
      <c r="BD125" s="310" t="str">
        <f t="shared" si="19"/>
        <v>正确</v>
      </c>
    </row>
    <row r="126" s="1" customFormat="1" ht="33" customHeight="1" spans="1:56">
      <c r="A126" s="289">
        <f t="shared" si="11"/>
        <v>122</v>
      </c>
      <c r="B126" s="594"/>
      <c r="C126" s="49"/>
      <c r="D126" s="50"/>
      <c r="E126" s="286"/>
      <c r="F126" s="269">
        <f t="shared" si="12"/>
        <v>31</v>
      </c>
      <c r="G126" s="44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311">
        <f t="shared" si="13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14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15"/>
        <v>0</v>
      </c>
      <c r="AT126" s="320">
        <f t="shared" si="16"/>
        <v>0</v>
      </c>
      <c r="AU126" s="320">
        <f t="shared" si="17"/>
        <v>0</v>
      </c>
      <c r="AV126" s="86"/>
      <c r="AW126" s="334"/>
      <c r="AX126" s="334"/>
      <c r="AY126" s="334"/>
      <c r="AZ126" s="334"/>
      <c r="BA126" s="320">
        <f t="shared" si="18"/>
        <v>0</v>
      </c>
      <c r="BB126" s="93"/>
      <c r="BC126" s="48"/>
      <c r="BD126" s="310" t="str">
        <f t="shared" si="19"/>
        <v>正确</v>
      </c>
    </row>
    <row r="127" s="1" customFormat="1" ht="33" customHeight="1" spans="1:56">
      <c r="A127" s="289">
        <f t="shared" si="11"/>
        <v>123</v>
      </c>
      <c r="B127" s="594"/>
      <c r="C127" s="49"/>
      <c r="D127" s="50"/>
      <c r="E127" s="286"/>
      <c r="F127" s="269">
        <f t="shared" si="12"/>
        <v>31</v>
      </c>
      <c r="G127" s="44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311">
        <f t="shared" si="13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14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15"/>
        <v>0</v>
      </c>
      <c r="AT127" s="320">
        <f t="shared" si="16"/>
        <v>0</v>
      </c>
      <c r="AU127" s="320">
        <f t="shared" si="17"/>
        <v>0</v>
      </c>
      <c r="AV127" s="86"/>
      <c r="AW127" s="334"/>
      <c r="AX127" s="334"/>
      <c r="AY127" s="334"/>
      <c r="AZ127" s="334"/>
      <c r="BA127" s="320">
        <f t="shared" si="18"/>
        <v>0</v>
      </c>
      <c r="BB127" s="93"/>
      <c r="BC127" s="48"/>
      <c r="BD127" s="310" t="str">
        <f t="shared" si="19"/>
        <v>正确</v>
      </c>
    </row>
    <row r="128" s="1" customFormat="1" ht="33" customHeight="1" spans="1:56">
      <c r="A128" s="289">
        <f t="shared" si="11"/>
        <v>124</v>
      </c>
      <c r="B128" s="594"/>
      <c r="C128" s="49"/>
      <c r="D128" s="50"/>
      <c r="E128" s="286"/>
      <c r="F128" s="269">
        <f t="shared" si="12"/>
        <v>31</v>
      </c>
      <c r="G128" s="44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311">
        <f t="shared" si="13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14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15"/>
        <v>0</v>
      </c>
      <c r="AT128" s="320">
        <f t="shared" si="16"/>
        <v>0</v>
      </c>
      <c r="AU128" s="320">
        <f t="shared" si="17"/>
        <v>0</v>
      </c>
      <c r="AV128" s="86"/>
      <c r="AW128" s="334"/>
      <c r="AX128" s="334"/>
      <c r="AY128" s="334"/>
      <c r="AZ128" s="334"/>
      <c r="BA128" s="320">
        <f t="shared" si="18"/>
        <v>0</v>
      </c>
      <c r="BB128" s="93"/>
      <c r="BC128" s="48"/>
      <c r="BD128" s="310" t="str">
        <f t="shared" si="19"/>
        <v>正确</v>
      </c>
    </row>
    <row r="129" s="1" customFormat="1" ht="33" customHeight="1" spans="1:56">
      <c r="A129" s="289">
        <f t="shared" si="11"/>
        <v>125</v>
      </c>
      <c r="B129" s="594"/>
      <c r="C129" s="49"/>
      <c r="D129" s="50"/>
      <c r="E129" s="286"/>
      <c r="F129" s="269">
        <f t="shared" si="12"/>
        <v>31</v>
      </c>
      <c r="G129" s="44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311">
        <f t="shared" si="13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14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15"/>
        <v>0</v>
      </c>
      <c r="AT129" s="320">
        <f t="shared" si="16"/>
        <v>0</v>
      </c>
      <c r="AU129" s="320">
        <f t="shared" si="17"/>
        <v>0</v>
      </c>
      <c r="AV129" s="86"/>
      <c r="AW129" s="334"/>
      <c r="AX129" s="334"/>
      <c r="AY129" s="334"/>
      <c r="AZ129" s="334"/>
      <c r="BA129" s="320">
        <f t="shared" si="18"/>
        <v>0</v>
      </c>
      <c r="BB129" s="93"/>
      <c r="BC129" s="48"/>
      <c r="BD129" s="310" t="str">
        <f t="shared" si="19"/>
        <v>正确</v>
      </c>
    </row>
    <row r="130" s="1" customFormat="1" ht="33" customHeight="1" spans="1:56">
      <c r="A130" s="289">
        <f t="shared" si="11"/>
        <v>126</v>
      </c>
      <c r="B130" s="594"/>
      <c r="C130" s="49"/>
      <c r="D130" s="50"/>
      <c r="E130" s="286"/>
      <c r="F130" s="269">
        <f t="shared" si="12"/>
        <v>31</v>
      </c>
      <c r="G130" s="44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311">
        <f t="shared" si="13"/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si="14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si="15"/>
        <v>0</v>
      </c>
      <c r="AT130" s="320">
        <f t="shared" si="16"/>
        <v>0</v>
      </c>
      <c r="AU130" s="320">
        <f t="shared" si="17"/>
        <v>0</v>
      </c>
      <c r="AV130" s="86"/>
      <c r="AW130" s="334"/>
      <c r="AX130" s="334"/>
      <c r="AY130" s="334"/>
      <c r="AZ130" s="334"/>
      <c r="BA130" s="320">
        <f t="shared" si="18"/>
        <v>0</v>
      </c>
      <c r="BB130" s="93"/>
      <c r="BC130" s="48"/>
      <c r="BD130" s="310" t="str">
        <f t="shared" si="19"/>
        <v>正确</v>
      </c>
    </row>
    <row r="131" s="1" customFormat="1" ht="33" customHeight="1" spans="1:56">
      <c r="A131" s="289">
        <f t="shared" si="11"/>
        <v>127</v>
      </c>
      <c r="B131" s="594"/>
      <c r="C131" s="49"/>
      <c r="D131" s="50"/>
      <c r="E131" s="286"/>
      <c r="F131" s="269">
        <f t="shared" si="12"/>
        <v>31</v>
      </c>
      <c r="G131" s="44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311">
        <f t="shared" si="13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14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15"/>
        <v>0</v>
      </c>
      <c r="AT131" s="320">
        <f t="shared" si="16"/>
        <v>0</v>
      </c>
      <c r="AU131" s="320">
        <f t="shared" si="17"/>
        <v>0</v>
      </c>
      <c r="AV131" s="86"/>
      <c r="AW131" s="334"/>
      <c r="AX131" s="334"/>
      <c r="AY131" s="334"/>
      <c r="AZ131" s="334"/>
      <c r="BA131" s="320">
        <f t="shared" si="18"/>
        <v>0</v>
      </c>
      <c r="BB131" s="93"/>
      <c r="BC131" s="48"/>
      <c r="BD131" s="310" t="str">
        <f t="shared" si="19"/>
        <v>正确</v>
      </c>
    </row>
    <row r="132" s="1" customFormat="1" ht="33" customHeight="1" spans="1:56">
      <c r="A132" s="289">
        <f t="shared" si="11"/>
        <v>128</v>
      </c>
      <c r="B132" s="594"/>
      <c r="C132" s="49"/>
      <c r="D132" s="50"/>
      <c r="E132" s="286"/>
      <c r="F132" s="269">
        <f t="shared" si="12"/>
        <v>31</v>
      </c>
      <c r="G132" s="44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311">
        <f t="shared" si="13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si="14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15"/>
        <v>0</v>
      </c>
      <c r="AT132" s="320">
        <f t="shared" si="16"/>
        <v>0</v>
      </c>
      <c r="AU132" s="320">
        <f t="shared" si="17"/>
        <v>0</v>
      </c>
      <c r="AV132" s="86"/>
      <c r="AW132" s="334"/>
      <c r="AX132" s="334"/>
      <c r="AY132" s="334"/>
      <c r="AZ132" s="334"/>
      <c r="BA132" s="320">
        <f t="shared" si="18"/>
        <v>0</v>
      </c>
      <c r="BB132" s="93"/>
      <c r="BC132" s="48"/>
      <c r="BD132" s="310" t="str">
        <f t="shared" si="19"/>
        <v>正确</v>
      </c>
    </row>
    <row r="133" s="1" customFormat="1" ht="33" customHeight="1" spans="1:56">
      <c r="A133" s="289">
        <f t="shared" ref="A133:A165" si="20">ROW()-4</f>
        <v>129</v>
      </c>
      <c r="B133" s="594"/>
      <c r="C133" s="49"/>
      <c r="D133" s="50"/>
      <c r="E133" s="286"/>
      <c r="F133" s="269">
        <f t="shared" ref="F133:F165" si="21">IF($C$2-D133+1&lt;$E$2,$C$2-D133+1,$E$2)</f>
        <v>31</v>
      </c>
      <c r="G133" s="44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311">
        <f t="shared" ref="S133:S165" si="22">P133+Q133-R133</f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ref="AC133:AC165" si="23">IF(G133="是",30,0)</f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ref="AS133:AS165" si="24">IFERROR(U133/$E$2*2*H133+I133*2,0)</f>
        <v>0</v>
      </c>
      <c r="AT133" s="320">
        <f t="shared" ref="AT133:AT165" si="25">IFERROR(U133/$E$2*(J133+K133*0.2+L133+M133*0.5),0)</f>
        <v>0</v>
      </c>
      <c r="AU133" s="320">
        <f t="shared" ref="AU133:AU165" si="26">ROUND(SUM(V133:AP133)-SUM(AQ133:AT133),2)</f>
        <v>0</v>
      </c>
      <c r="AV133" s="86"/>
      <c r="AW133" s="334"/>
      <c r="AX133" s="334"/>
      <c r="AY133" s="334"/>
      <c r="AZ133" s="334"/>
      <c r="BA133" s="320">
        <f t="shared" ref="BA133:BA165" si="27">ROUND(AU133-SUM(AV133:AZ133),2)</f>
        <v>0</v>
      </c>
      <c r="BB133" s="93"/>
      <c r="BC133" s="48"/>
      <c r="BD133" s="310" t="str">
        <f t="shared" ref="BD133:BD165" si="28">IF(U133-SUM(V133:AB133)=0,"正确","错误")</f>
        <v>正确</v>
      </c>
    </row>
    <row r="134" s="1" customFormat="1" ht="33" customHeight="1" spans="1:56">
      <c r="A134" s="289">
        <f t="shared" si="20"/>
        <v>130</v>
      </c>
      <c r="B134" s="594"/>
      <c r="C134" s="49"/>
      <c r="D134" s="50"/>
      <c r="E134" s="286"/>
      <c r="F134" s="269">
        <f t="shared" si="21"/>
        <v>31</v>
      </c>
      <c r="G134" s="44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311">
        <f t="shared" si="22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23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24"/>
        <v>0</v>
      </c>
      <c r="AT134" s="320">
        <f t="shared" si="25"/>
        <v>0</v>
      </c>
      <c r="AU134" s="320">
        <f t="shared" si="26"/>
        <v>0</v>
      </c>
      <c r="AV134" s="86"/>
      <c r="AW134" s="334"/>
      <c r="AX134" s="334"/>
      <c r="AY134" s="334"/>
      <c r="AZ134" s="334"/>
      <c r="BA134" s="320">
        <f t="shared" si="27"/>
        <v>0</v>
      </c>
      <c r="BB134" s="93"/>
      <c r="BC134" s="48"/>
      <c r="BD134" s="310" t="str">
        <f t="shared" si="28"/>
        <v>正确</v>
      </c>
    </row>
    <row r="135" s="1" customFormat="1" ht="33" customHeight="1" spans="1:56">
      <c r="A135" s="289">
        <f t="shared" si="20"/>
        <v>131</v>
      </c>
      <c r="B135" s="594"/>
      <c r="C135" s="49"/>
      <c r="D135" s="50"/>
      <c r="E135" s="286"/>
      <c r="F135" s="269">
        <f t="shared" si="21"/>
        <v>31</v>
      </c>
      <c r="G135" s="44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311">
        <f t="shared" si="22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23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24"/>
        <v>0</v>
      </c>
      <c r="AT135" s="320">
        <f t="shared" si="25"/>
        <v>0</v>
      </c>
      <c r="AU135" s="320">
        <f t="shared" si="26"/>
        <v>0</v>
      </c>
      <c r="AV135" s="86"/>
      <c r="AW135" s="334"/>
      <c r="AX135" s="334"/>
      <c r="AY135" s="334"/>
      <c r="AZ135" s="334"/>
      <c r="BA135" s="320">
        <f t="shared" si="27"/>
        <v>0</v>
      </c>
      <c r="BB135" s="93"/>
      <c r="BC135" s="48"/>
      <c r="BD135" s="310" t="str">
        <f t="shared" si="28"/>
        <v>正确</v>
      </c>
    </row>
    <row r="136" s="1" customFormat="1" ht="33" customHeight="1" spans="1:56">
      <c r="A136" s="289">
        <f t="shared" si="20"/>
        <v>132</v>
      </c>
      <c r="B136" s="594"/>
      <c r="C136" s="49"/>
      <c r="D136" s="50"/>
      <c r="E136" s="286"/>
      <c r="F136" s="269">
        <f t="shared" si="21"/>
        <v>31</v>
      </c>
      <c r="G136" s="44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311">
        <f t="shared" si="22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23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24"/>
        <v>0</v>
      </c>
      <c r="AT136" s="320">
        <f t="shared" si="25"/>
        <v>0</v>
      </c>
      <c r="AU136" s="320">
        <f t="shared" si="26"/>
        <v>0</v>
      </c>
      <c r="AV136" s="86"/>
      <c r="AW136" s="334"/>
      <c r="AX136" s="334"/>
      <c r="AY136" s="334"/>
      <c r="AZ136" s="334"/>
      <c r="BA136" s="320">
        <f t="shared" si="27"/>
        <v>0</v>
      </c>
      <c r="BB136" s="93"/>
      <c r="BC136" s="48"/>
      <c r="BD136" s="310" t="str">
        <f t="shared" si="28"/>
        <v>正确</v>
      </c>
    </row>
    <row r="137" s="1" customFormat="1" ht="33" customHeight="1" spans="1:56">
      <c r="A137" s="289">
        <f t="shared" si="20"/>
        <v>133</v>
      </c>
      <c r="B137" s="594"/>
      <c r="C137" s="49"/>
      <c r="D137" s="50"/>
      <c r="E137" s="286"/>
      <c r="F137" s="269">
        <f t="shared" si="21"/>
        <v>31</v>
      </c>
      <c r="G137" s="44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311">
        <f t="shared" si="22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23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24"/>
        <v>0</v>
      </c>
      <c r="AT137" s="320">
        <f t="shared" si="25"/>
        <v>0</v>
      </c>
      <c r="AU137" s="320">
        <f t="shared" si="26"/>
        <v>0</v>
      </c>
      <c r="AV137" s="86"/>
      <c r="AW137" s="334"/>
      <c r="AX137" s="334"/>
      <c r="AY137" s="334"/>
      <c r="AZ137" s="334"/>
      <c r="BA137" s="320">
        <f t="shared" si="27"/>
        <v>0</v>
      </c>
      <c r="BB137" s="93"/>
      <c r="BC137" s="48"/>
      <c r="BD137" s="310" t="str">
        <f t="shared" si="28"/>
        <v>正确</v>
      </c>
    </row>
    <row r="138" s="1" customFormat="1" ht="33" customHeight="1" spans="1:56">
      <c r="A138" s="289">
        <f t="shared" si="20"/>
        <v>134</v>
      </c>
      <c r="B138" s="594"/>
      <c r="C138" s="49"/>
      <c r="D138" s="50"/>
      <c r="E138" s="286"/>
      <c r="F138" s="269">
        <f t="shared" si="21"/>
        <v>31</v>
      </c>
      <c r="G138" s="44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311">
        <f t="shared" si="22"/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23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24"/>
        <v>0</v>
      </c>
      <c r="AT138" s="320">
        <f t="shared" si="25"/>
        <v>0</v>
      </c>
      <c r="AU138" s="320">
        <f t="shared" si="26"/>
        <v>0</v>
      </c>
      <c r="AV138" s="86"/>
      <c r="AW138" s="334"/>
      <c r="AX138" s="334"/>
      <c r="AY138" s="334"/>
      <c r="AZ138" s="334"/>
      <c r="BA138" s="320">
        <f t="shared" si="27"/>
        <v>0</v>
      </c>
      <c r="BB138" s="93"/>
      <c r="BC138" s="48"/>
      <c r="BD138" s="310" t="str">
        <f t="shared" si="28"/>
        <v>正确</v>
      </c>
    </row>
    <row r="139" s="1" customFormat="1" ht="33" customHeight="1" spans="1:56">
      <c r="A139" s="289">
        <f t="shared" si="20"/>
        <v>135</v>
      </c>
      <c r="B139" s="594"/>
      <c r="C139" s="49"/>
      <c r="D139" s="50"/>
      <c r="E139" s="286"/>
      <c r="F139" s="269">
        <f t="shared" si="21"/>
        <v>31</v>
      </c>
      <c r="G139" s="44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311">
        <f t="shared" si="22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23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24"/>
        <v>0</v>
      </c>
      <c r="AT139" s="320">
        <f t="shared" si="25"/>
        <v>0</v>
      </c>
      <c r="AU139" s="320">
        <f t="shared" si="26"/>
        <v>0</v>
      </c>
      <c r="AV139" s="86"/>
      <c r="AW139" s="334"/>
      <c r="AX139" s="334"/>
      <c r="AY139" s="334"/>
      <c r="AZ139" s="334"/>
      <c r="BA139" s="320">
        <f t="shared" si="27"/>
        <v>0</v>
      </c>
      <c r="BB139" s="93"/>
      <c r="BC139" s="48"/>
      <c r="BD139" s="310" t="str">
        <f t="shared" si="28"/>
        <v>正确</v>
      </c>
    </row>
    <row r="140" s="1" customFormat="1" ht="33" customHeight="1" spans="1:56">
      <c r="A140" s="289">
        <f t="shared" si="20"/>
        <v>136</v>
      </c>
      <c r="B140" s="594"/>
      <c r="C140" s="49"/>
      <c r="D140" s="50"/>
      <c r="E140" s="286"/>
      <c r="F140" s="269">
        <f t="shared" si="21"/>
        <v>31</v>
      </c>
      <c r="G140" s="44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311">
        <f t="shared" si="22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23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24"/>
        <v>0</v>
      </c>
      <c r="AT140" s="320">
        <f t="shared" si="25"/>
        <v>0</v>
      </c>
      <c r="AU140" s="320">
        <f t="shared" si="26"/>
        <v>0</v>
      </c>
      <c r="AV140" s="86"/>
      <c r="AW140" s="334"/>
      <c r="AX140" s="334"/>
      <c r="AY140" s="334"/>
      <c r="AZ140" s="334"/>
      <c r="BA140" s="320">
        <f t="shared" si="27"/>
        <v>0</v>
      </c>
      <c r="BB140" s="93"/>
      <c r="BC140" s="48"/>
      <c r="BD140" s="310" t="str">
        <f t="shared" si="28"/>
        <v>正确</v>
      </c>
    </row>
    <row r="141" s="1" customFormat="1" ht="33" customHeight="1" spans="1:56">
      <c r="A141" s="289">
        <f t="shared" si="20"/>
        <v>137</v>
      </c>
      <c r="B141" s="594"/>
      <c r="C141" s="49"/>
      <c r="D141" s="50"/>
      <c r="E141" s="286"/>
      <c r="F141" s="269">
        <f t="shared" si="21"/>
        <v>31</v>
      </c>
      <c r="G141" s="44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311">
        <f t="shared" si="22"/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si="23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si="24"/>
        <v>0</v>
      </c>
      <c r="AT141" s="320">
        <f t="shared" si="25"/>
        <v>0</v>
      </c>
      <c r="AU141" s="320">
        <f t="shared" si="26"/>
        <v>0</v>
      </c>
      <c r="AV141" s="86"/>
      <c r="AW141" s="334"/>
      <c r="AX141" s="334"/>
      <c r="AY141" s="334"/>
      <c r="AZ141" s="334"/>
      <c r="BA141" s="320">
        <f t="shared" si="27"/>
        <v>0</v>
      </c>
      <c r="BB141" s="93"/>
      <c r="BC141" s="48"/>
      <c r="BD141" s="310" t="str">
        <f t="shared" si="28"/>
        <v>正确</v>
      </c>
    </row>
    <row r="142" s="1" customFormat="1" ht="33" customHeight="1" spans="1:56">
      <c r="A142" s="289">
        <f t="shared" si="20"/>
        <v>138</v>
      </c>
      <c r="B142" s="594"/>
      <c r="C142" s="49"/>
      <c r="D142" s="50"/>
      <c r="E142" s="286"/>
      <c r="F142" s="269">
        <f t="shared" si="21"/>
        <v>31</v>
      </c>
      <c r="G142" s="44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311">
        <f t="shared" si="22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23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24"/>
        <v>0</v>
      </c>
      <c r="AT142" s="320">
        <f t="shared" si="25"/>
        <v>0</v>
      </c>
      <c r="AU142" s="320">
        <f t="shared" si="26"/>
        <v>0</v>
      </c>
      <c r="AV142" s="86"/>
      <c r="AW142" s="334"/>
      <c r="AX142" s="334"/>
      <c r="AY142" s="334"/>
      <c r="AZ142" s="334"/>
      <c r="BA142" s="320">
        <f t="shared" si="27"/>
        <v>0</v>
      </c>
      <c r="BB142" s="93"/>
      <c r="BC142" s="48"/>
      <c r="BD142" s="310" t="str">
        <f t="shared" si="28"/>
        <v>正确</v>
      </c>
    </row>
    <row r="143" s="1" customFormat="1" ht="33" customHeight="1" spans="1:56">
      <c r="A143" s="289">
        <f t="shared" si="20"/>
        <v>139</v>
      </c>
      <c r="B143" s="594"/>
      <c r="C143" s="49"/>
      <c r="D143" s="50"/>
      <c r="E143" s="286"/>
      <c r="F143" s="269">
        <f t="shared" si="21"/>
        <v>31</v>
      </c>
      <c r="G143" s="44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311">
        <f t="shared" si="22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23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24"/>
        <v>0</v>
      </c>
      <c r="AT143" s="320">
        <f t="shared" si="25"/>
        <v>0</v>
      </c>
      <c r="AU143" s="320">
        <f t="shared" si="26"/>
        <v>0</v>
      </c>
      <c r="AV143" s="86"/>
      <c r="AW143" s="334"/>
      <c r="AX143" s="334"/>
      <c r="AY143" s="334"/>
      <c r="AZ143" s="334"/>
      <c r="BA143" s="320">
        <f t="shared" si="27"/>
        <v>0</v>
      </c>
      <c r="BB143" s="93"/>
      <c r="BC143" s="48"/>
      <c r="BD143" s="310" t="str">
        <f t="shared" si="28"/>
        <v>正确</v>
      </c>
    </row>
    <row r="144" s="1" customFormat="1" ht="33" customHeight="1" spans="1:56">
      <c r="A144" s="289">
        <f t="shared" si="20"/>
        <v>140</v>
      </c>
      <c r="B144" s="594"/>
      <c r="C144" s="49"/>
      <c r="D144" s="50"/>
      <c r="E144" s="286"/>
      <c r="F144" s="269">
        <f t="shared" si="21"/>
        <v>31</v>
      </c>
      <c r="G144" s="44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311">
        <f t="shared" si="22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23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24"/>
        <v>0</v>
      </c>
      <c r="AT144" s="320">
        <f t="shared" si="25"/>
        <v>0</v>
      </c>
      <c r="AU144" s="320">
        <f t="shared" si="26"/>
        <v>0</v>
      </c>
      <c r="AV144" s="86"/>
      <c r="AW144" s="334"/>
      <c r="AX144" s="334"/>
      <c r="AY144" s="334"/>
      <c r="AZ144" s="334"/>
      <c r="BA144" s="320">
        <f t="shared" si="27"/>
        <v>0</v>
      </c>
      <c r="BB144" s="93"/>
      <c r="BC144" s="48"/>
      <c r="BD144" s="310" t="str">
        <f t="shared" si="28"/>
        <v>正确</v>
      </c>
    </row>
    <row r="145" s="1" customFormat="1" ht="33" customHeight="1" spans="1:56">
      <c r="A145" s="289">
        <f t="shared" si="20"/>
        <v>141</v>
      </c>
      <c r="B145" s="594"/>
      <c r="C145" s="49"/>
      <c r="D145" s="50"/>
      <c r="E145" s="286"/>
      <c r="F145" s="269">
        <f t="shared" si="21"/>
        <v>31</v>
      </c>
      <c r="G145" s="44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311">
        <f t="shared" si="22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23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24"/>
        <v>0</v>
      </c>
      <c r="AT145" s="320">
        <f t="shared" si="25"/>
        <v>0</v>
      </c>
      <c r="AU145" s="320">
        <f t="shared" si="26"/>
        <v>0</v>
      </c>
      <c r="AV145" s="86"/>
      <c r="AW145" s="334"/>
      <c r="AX145" s="334"/>
      <c r="AY145" s="334"/>
      <c r="AZ145" s="334"/>
      <c r="BA145" s="320">
        <f t="shared" si="27"/>
        <v>0</v>
      </c>
      <c r="BB145" s="93"/>
      <c r="BC145" s="48"/>
      <c r="BD145" s="310" t="str">
        <f t="shared" si="28"/>
        <v>正确</v>
      </c>
    </row>
    <row r="146" s="1" customFormat="1" ht="33" customHeight="1" spans="1:56">
      <c r="A146" s="289">
        <f t="shared" si="20"/>
        <v>142</v>
      </c>
      <c r="B146" s="594"/>
      <c r="C146" s="49"/>
      <c r="D146" s="50"/>
      <c r="E146" s="286"/>
      <c r="F146" s="269">
        <f t="shared" si="21"/>
        <v>31</v>
      </c>
      <c r="G146" s="44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311">
        <f t="shared" si="22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23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24"/>
        <v>0</v>
      </c>
      <c r="AT146" s="320">
        <f t="shared" si="25"/>
        <v>0</v>
      </c>
      <c r="AU146" s="320">
        <f t="shared" si="26"/>
        <v>0</v>
      </c>
      <c r="AV146" s="86"/>
      <c r="AW146" s="334"/>
      <c r="AX146" s="334"/>
      <c r="AY146" s="334"/>
      <c r="AZ146" s="334"/>
      <c r="BA146" s="320">
        <f t="shared" si="27"/>
        <v>0</v>
      </c>
      <c r="BB146" s="93"/>
      <c r="BC146" s="48"/>
      <c r="BD146" s="310" t="str">
        <f t="shared" si="28"/>
        <v>正确</v>
      </c>
    </row>
    <row r="147" s="1" customFormat="1" ht="33" customHeight="1" spans="1:56">
      <c r="A147" s="289">
        <f t="shared" si="20"/>
        <v>143</v>
      </c>
      <c r="B147" s="594"/>
      <c r="C147" s="49"/>
      <c r="D147" s="50"/>
      <c r="E147" s="286"/>
      <c r="F147" s="269">
        <f t="shared" si="21"/>
        <v>31</v>
      </c>
      <c r="G147" s="44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311">
        <f t="shared" si="22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23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24"/>
        <v>0</v>
      </c>
      <c r="AT147" s="320">
        <f t="shared" si="25"/>
        <v>0</v>
      </c>
      <c r="AU147" s="320">
        <f t="shared" si="26"/>
        <v>0</v>
      </c>
      <c r="AV147" s="86"/>
      <c r="AW147" s="334"/>
      <c r="AX147" s="334"/>
      <c r="AY147" s="334"/>
      <c r="AZ147" s="334"/>
      <c r="BA147" s="320">
        <f t="shared" si="27"/>
        <v>0</v>
      </c>
      <c r="BB147" s="93"/>
      <c r="BC147" s="48"/>
      <c r="BD147" s="310" t="str">
        <f t="shared" si="28"/>
        <v>正确</v>
      </c>
    </row>
    <row r="148" s="1" customFormat="1" ht="33" customHeight="1" spans="1:56">
      <c r="A148" s="289">
        <f t="shared" si="20"/>
        <v>144</v>
      </c>
      <c r="B148" s="594"/>
      <c r="C148" s="49"/>
      <c r="D148" s="50"/>
      <c r="E148" s="286"/>
      <c r="F148" s="269">
        <f t="shared" si="21"/>
        <v>31</v>
      </c>
      <c r="G148" s="44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311">
        <f t="shared" si="22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23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24"/>
        <v>0</v>
      </c>
      <c r="AT148" s="320">
        <f t="shared" si="25"/>
        <v>0</v>
      </c>
      <c r="AU148" s="320">
        <f t="shared" si="26"/>
        <v>0</v>
      </c>
      <c r="AV148" s="86"/>
      <c r="AW148" s="334"/>
      <c r="AX148" s="334"/>
      <c r="AY148" s="334"/>
      <c r="AZ148" s="334"/>
      <c r="BA148" s="320">
        <f t="shared" si="27"/>
        <v>0</v>
      </c>
      <c r="BB148" s="93"/>
      <c r="BC148" s="48"/>
      <c r="BD148" s="310" t="str">
        <f t="shared" si="28"/>
        <v>正确</v>
      </c>
    </row>
    <row r="149" s="1" customFormat="1" ht="33" customHeight="1" spans="1:56">
      <c r="A149" s="289">
        <f t="shared" si="20"/>
        <v>145</v>
      </c>
      <c r="B149" s="594"/>
      <c r="C149" s="49"/>
      <c r="D149" s="50"/>
      <c r="E149" s="286"/>
      <c r="F149" s="269">
        <f t="shared" si="21"/>
        <v>31</v>
      </c>
      <c r="G149" s="44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311">
        <f t="shared" si="22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23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24"/>
        <v>0</v>
      </c>
      <c r="AT149" s="320">
        <f t="shared" si="25"/>
        <v>0</v>
      </c>
      <c r="AU149" s="320">
        <f t="shared" si="26"/>
        <v>0</v>
      </c>
      <c r="AV149" s="86"/>
      <c r="AW149" s="334"/>
      <c r="AX149" s="334"/>
      <c r="AY149" s="334"/>
      <c r="AZ149" s="334"/>
      <c r="BA149" s="320">
        <f t="shared" si="27"/>
        <v>0</v>
      </c>
      <c r="BB149" s="93"/>
      <c r="BC149" s="48"/>
      <c r="BD149" s="310" t="str">
        <f t="shared" si="28"/>
        <v>正确</v>
      </c>
    </row>
    <row r="150" s="1" customFormat="1" ht="33" customHeight="1" spans="1:56">
      <c r="A150" s="289">
        <f t="shared" si="20"/>
        <v>146</v>
      </c>
      <c r="B150" s="594"/>
      <c r="C150" s="49"/>
      <c r="D150" s="50"/>
      <c r="E150" s="286"/>
      <c r="F150" s="269">
        <f t="shared" si="21"/>
        <v>31</v>
      </c>
      <c r="G150" s="44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311">
        <f t="shared" si="22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23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24"/>
        <v>0</v>
      </c>
      <c r="AT150" s="320">
        <f t="shared" si="25"/>
        <v>0</v>
      </c>
      <c r="AU150" s="320">
        <f t="shared" si="26"/>
        <v>0</v>
      </c>
      <c r="AV150" s="86"/>
      <c r="AW150" s="334"/>
      <c r="AX150" s="334"/>
      <c r="AY150" s="334"/>
      <c r="AZ150" s="334"/>
      <c r="BA150" s="320">
        <f t="shared" si="27"/>
        <v>0</v>
      </c>
      <c r="BB150" s="93"/>
      <c r="BC150" s="48"/>
      <c r="BD150" s="310" t="str">
        <f t="shared" si="28"/>
        <v>正确</v>
      </c>
    </row>
    <row r="151" s="1" customFormat="1" ht="33" customHeight="1" spans="1:56">
      <c r="A151" s="289">
        <f t="shared" si="20"/>
        <v>147</v>
      </c>
      <c r="B151" s="594"/>
      <c r="C151" s="49"/>
      <c r="D151" s="50"/>
      <c r="E151" s="286"/>
      <c r="F151" s="269">
        <f t="shared" si="21"/>
        <v>31</v>
      </c>
      <c r="G151" s="44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311">
        <f t="shared" si="22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23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24"/>
        <v>0</v>
      </c>
      <c r="AT151" s="320">
        <f t="shared" si="25"/>
        <v>0</v>
      </c>
      <c r="AU151" s="320">
        <f t="shared" si="26"/>
        <v>0</v>
      </c>
      <c r="AV151" s="86"/>
      <c r="AW151" s="334"/>
      <c r="AX151" s="334"/>
      <c r="AY151" s="334"/>
      <c r="AZ151" s="334"/>
      <c r="BA151" s="320">
        <f t="shared" si="27"/>
        <v>0</v>
      </c>
      <c r="BB151" s="93"/>
      <c r="BC151" s="48"/>
      <c r="BD151" s="310" t="str">
        <f t="shared" si="28"/>
        <v>正确</v>
      </c>
    </row>
    <row r="152" s="1" customFormat="1" ht="33" customHeight="1" spans="1:56">
      <c r="A152" s="289">
        <f t="shared" si="20"/>
        <v>148</v>
      </c>
      <c r="B152" s="594"/>
      <c r="C152" s="49"/>
      <c r="D152" s="50"/>
      <c r="E152" s="286"/>
      <c r="F152" s="269">
        <f t="shared" si="21"/>
        <v>31</v>
      </c>
      <c r="G152" s="44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311">
        <f t="shared" si="22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23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24"/>
        <v>0</v>
      </c>
      <c r="AT152" s="320">
        <f t="shared" si="25"/>
        <v>0</v>
      </c>
      <c r="AU152" s="320">
        <f t="shared" si="26"/>
        <v>0</v>
      </c>
      <c r="AV152" s="86"/>
      <c r="AW152" s="334"/>
      <c r="AX152" s="334"/>
      <c r="AY152" s="334"/>
      <c r="AZ152" s="334"/>
      <c r="BA152" s="320">
        <f t="shared" si="27"/>
        <v>0</v>
      </c>
      <c r="BB152" s="93"/>
      <c r="BC152" s="48"/>
      <c r="BD152" s="310" t="str">
        <f t="shared" si="28"/>
        <v>正确</v>
      </c>
    </row>
    <row r="153" s="1" customFormat="1" ht="33" customHeight="1" spans="1:56">
      <c r="A153" s="289">
        <f t="shared" si="20"/>
        <v>149</v>
      </c>
      <c r="B153" s="594"/>
      <c r="C153" s="49"/>
      <c r="D153" s="50"/>
      <c r="E153" s="286"/>
      <c r="F153" s="269">
        <f t="shared" si="21"/>
        <v>31</v>
      </c>
      <c r="G153" s="44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311">
        <f t="shared" si="22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23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24"/>
        <v>0</v>
      </c>
      <c r="AT153" s="320">
        <f t="shared" si="25"/>
        <v>0</v>
      </c>
      <c r="AU153" s="320">
        <f t="shared" si="26"/>
        <v>0</v>
      </c>
      <c r="AV153" s="86"/>
      <c r="AW153" s="334"/>
      <c r="AX153" s="334"/>
      <c r="AY153" s="334"/>
      <c r="AZ153" s="334"/>
      <c r="BA153" s="320">
        <f t="shared" si="27"/>
        <v>0</v>
      </c>
      <c r="BB153" s="93"/>
      <c r="BC153" s="48"/>
      <c r="BD153" s="310" t="str">
        <f t="shared" si="28"/>
        <v>正确</v>
      </c>
    </row>
    <row r="154" s="1" customFormat="1" ht="33" customHeight="1" spans="1:56">
      <c r="A154" s="289">
        <f t="shared" si="20"/>
        <v>150</v>
      </c>
      <c r="B154" s="594"/>
      <c r="C154" s="49"/>
      <c r="D154" s="50"/>
      <c r="E154" s="286"/>
      <c r="F154" s="269">
        <f t="shared" si="21"/>
        <v>31</v>
      </c>
      <c r="G154" s="44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311">
        <f t="shared" si="22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23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24"/>
        <v>0</v>
      </c>
      <c r="AT154" s="320">
        <f t="shared" si="25"/>
        <v>0</v>
      </c>
      <c r="AU154" s="320">
        <f t="shared" si="26"/>
        <v>0</v>
      </c>
      <c r="AV154" s="86"/>
      <c r="AW154" s="334"/>
      <c r="AX154" s="334"/>
      <c r="AY154" s="334"/>
      <c r="AZ154" s="334"/>
      <c r="BA154" s="320">
        <f t="shared" si="27"/>
        <v>0</v>
      </c>
      <c r="BB154" s="93"/>
      <c r="BC154" s="48"/>
      <c r="BD154" s="310" t="str">
        <f t="shared" si="28"/>
        <v>正确</v>
      </c>
    </row>
    <row r="155" s="1" customFormat="1" ht="33" customHeight="1" spans="1:56">
      <c r="A155" s="289">
        <f t="shared" si="20"/>
        <v>151</v>
      </c>
      <c r="B155" s="594"/>
      <c r="C155" s="49"/>
      <c r="D155" s="50"/>
      <c r="E155" s="286"/>
      <c r="F155" s="269">
        <f t="shared" si="21"/>
        <v>31</v>
      </c>
      <c r="G155" s="44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311">
        <f t="shared" si="22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23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24"/>
        <v>0</v>
      </c>
      <c r="AT155" s="320">
        <f t="shared" si="25"/>
        <v>0</v>
      </c>
      <c r="AU155" s="320">
        <f t="shared" si="26"/>
        <v>0</v>
      </c>
      <c r="AV155" s="86"/>
      <c r="AW155" s="334"/>
      <c r="AX155" s="334"/>
      <c r="AY155" s="334"/>
      <c r="AZ155" s="334"/>
      <c r="BA155" s="320">
        <f t="shared" si="27"/>
        <v>0</v>
      </c>
      <c r="BB155" s="93"/>
      <c r="BC155" s="48"/>
      <c r="BD155" s="310" t="str">
        <f t="shared" si="28"/>
        <v>正确</v>
      </c>
    </row>
    <row r="156" s="1" customFormat="1" ht="33" customHeight="1" spans="1:56">
      <c r="A156" s="289">
        <f t="shared" si="20"/>
        <v>152</v>
      </c>
      <c r="B156" s="594"/>
      <c r="C156" s="49"/>
      <c r="D156" s="50"/>
      <c r="E156" s="286"/>
      <c r="F156" s="269">
        <f t="shared" si="21"/>
        <v>31</v>
      </c>
      <c r="G156" s="44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311">
        <f t="shared" si="22"/>
        <v>0</v>
      </c>
      <c r="T156" s="74"/>
      <c r="U156" s="313"/>
      <c r="V156" s="71"/>
      <c r="W156" s="72"/>
      <c r="X156" s="72"/>
      <c r="Y156" s="72"/>
      <c r="Z156" s="72"/>
      <c r="AA156" s="72"/>
      <c r="AB156" s="78"/>
      <c r="AC156" s="320">
        <f t="shared" si="23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31">
        <f t="shared" si="24"/>
        <v>0</v>
      </c>
      <c r="AT156" s="320">
        <f t="shared" si="25"/>
        <v>0</v>
      </c>
      <c r="AU156" s="320">
        <f t="shared" si="26"/>
        <v>0</v>
      </c>
      <c r="AV156" s="86"/>
      <c r="AW156" s="334"/>
      <c r="AX156" s="334"/>
      <c r="AY156" s="334"/>
      <c r="AZ156" s="334"/>
      <c r="BA156" s="320">
        <f t="shared" si="27"/>
        <v>0</v>
      </c>
      <c r="BB156" s="93"/>
      <c r="BC156" s="48"/>
      <c r="BD156" s="310" t="str">
        <f t="shared" si="28"/>
        <v>正确</v>
      </c>
    </row>
    <row r="157" s="1" customFormat="1" ht="33" customHeight="1" spans="1:56">
      <c r="A157" s="289">
        <f t="shared" si="20"/>
        <v>153</v>
      </c>
      <c r="B157" s="594"/>
      <c r="C157" s="49"/>
      <c r="D157" s="50"/>
      <c r="E157" s="286"/>
      <c r="F157" s="269">
        <f t="shared" si="21"/>
        <v>31</v>
      </c>
      <c r="G157" s="44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311">
        <f t="shared" si="22"/>
        <v>0</v>
      </c>
      <c r="T157" s="74"/>
      <c r="U157" s="313"/>
      <c r="V157" s="71"/>
      <c r="W157" s="72"/>
      <c r="X157" s="72"/>
      <c r="Y157" s="72"/>
      <c r="Z157" s="72"/>
      <c r="AA157" s="72"/>
      <c r="AB157" s="78"/>
      <c r="AC157" s="320">
        <f t="shared" si="23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331">
        <f t="shared" si="24"/>
        <v>0</v>
      </c>
      <c r="AT157" s="320">
        <f t="shared" si="25"/>
        <v>0</v>
      </c>
      <c r="AU157" s="320">
        <f t="shared" si="26"/>
        <v>0</v>
      </c>
      <c r="AV157" s="86"/>
      <c r="AW157" s="334"/>
      <c r="AX157" s="334"/>
      <c r="AY157" s="334"/>
      <c r="AZ157" s="334"/>
      <c r="BA157" s="320">
        <f t="shared" si="27"/>
        <v>0</v>
      </c>
      <c r="BB157" s="93"/>
      <c r="BC157" s="48"/>
      <c r="BD157" s="310" t="str">
        <f t="shared" si="28"/>
        <v>正确</v>
      </c>
    </row>
    <row r="158" s="1" customFormat="1" ht="33" customHeight="1" spans="1:56">
      <c r="A158" s="289">
        <f t="shared" si="20"/>
        <v>154</v>
      </c>
      <c r="B158" s="594"/>
      <c r="C158" s="49"/>
      <c r="D158" s="50"/>
      <c r="E158" s="286"/>
      <c r="F158" s="269">
        <f t="shared" si="21"/>
        <v>31</v>
      </c>
      <c r="G158" s="44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311">
        <f t="shared" si="22"/>
        <v>0</v>
      </c>
      <c r="T158" s="74"/>
      <c r="U158" s="313"/>
      <c r="V158" s="71"/>
      <c r="W158" s="72"/>
      <c r="X158" s="72"/>
      <c r="Y158" s="72"/>
      <c r="Z158" s="72"/>
      <c r="AA158" s="72"/>
      <c r="AB158" s="78"/>
      <c r="AC158" s="320">
        <f t="shared" si="23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331">
        <f t="shared" si="24"/>
        <v>0</v>
      </c>
      <c r="AT158" s="320">
        <f t="shared" si="25"/>
        <v>0</v>
      </c>
      <c r="AU158" s="320">
        <f t="shared" si="26"/>
        <v>0</v>
      </c>
      <c r="AV158" s="86"/>
      <c r="AW158" s="334"/>
      <c r="AX158" s="334"/>
      <c r="AY158" s="334"/>
      <c r="AZ158" s="334"/>
      <c r="BA158" s="320">
        <f t="shared" si="27"/>
        <v>0</v>
      </c>
      <c r="BB158" s="93"/>
      <c r="BC158" s="48"/>
      <c r="BD158" s="310" t="str">
        <f t="shared" si="28"/>
        <v>正确</v>
      </c>
    </row>
    <row r="159" s="1" customFormat="1" ht="33" customHeight="1" spans="1:56">
      <c r="A159" s="289">
        <f t="shared" si="20"/>
        <v>155</v>
      </c>
      <c r="B159" s="594"/>
      <c r="C159" s="49"/>
      <c r="D159" s="50"/>
      <c r="E159" s="286"/>
      <c r="F159" s="269">
        <f t="shared" si="21"/>
        <v>31</v>
      </c>
      <c r="G159" s="44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311">
        <f t="shared" si="22"/>
        <v>0</v>
      </c>
      <c r="T159" s="74"/>
      <c r="U159" s="313"/>
      <c r="V159" s="71"/>
      <c r="W159" s="72"/>
      <c r="X159" s="72"/>
      <c r="Y159" s="72"/>
      <c r="Z159" s="72"/>
      <c r="AA159" s="72"/>
      <c r="AB159" s="78"/>
      <c r="AC159" s="320">
        <f t="shared" si="23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331">
        <f t="shared" si="24"/>
        <v>0</v>
      </c>
      <c r="AT159" s="320">
        <f t="shared" si="25"/>
        <v>0</v>
      </c>
      <c r="AU159" s="320">
        <f t="shared" si="26"/>
        <v>0</v>
      </c>
      <c r="AV159" s="86"/>
      <c r="AW159" s="334"/>
      <c r="AX159" s="334"/>
      <c r="AY159" s="334"/>
      <c r="AZ159" s="334"/>
      <c r="BA159" s="320">
        <f t="shared" si="27"/>
        <v>0</v>
      </c>
      <c r="BB159" s="93"/>
      <c r="BC159" s="48"/>
      <c r="BD159" s="310" t="str">
        <f t="shared" si="28"/>
        <v>正确</v>
      </c>
    </row>
    <row r="160" s="1" customFormat="1" ht="33" customHeight="1" spans="1:56">
      <c r="A160" s="289">
        <f t="shared" si="20"/>
        <v>156</v>
      </c>
      <c r="B160" s="594"/>
      <c r="C160" s="49"/>
      <c r="D160" s="50"/>
      <c r="E160" s="286"/>
      <c r="F160" s="269">
        <f t="shared" si="21"/>
        <v>31</v>
      </c>
      <c r="G160" s="44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311">
        <f t="shared" si="22"/>
        <v>0</v>
      </c>
      <c r="T160" s="74"/>
      <c r="U160" s="313"/>
      <c r="V160" s="71"/>
      <c r="W160" s="72"/>
      <c r="X160" s="72"/>
      <c r="Y160" s="72"/>
      <c r="Z160" s="72"/>
      <c r="AA160" s="72"/>
      <c r="AB160" s="78"/>
      <c r="AC160" s="320">
        <f t="shared" si="23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331">
        <f t="shared" si="24"/>
        <v>0</v>
      </c>
      <c r="AT160" s="320">
        <f t="shared" si="25"/>
        <v>0</v>
      </c>
      <c r="AU160" s="320">
        <f t="shared" si="26"/>
        <v>0</v>
      </c>
      <c r="AV160" s="86"/>
      <c r="AW160" s="334"/>
      <c r="AX160" s="334"/>
      <c r="AY160" s="334"/>
      <c r="AZ160" s="334"/>
      <c r="BA160" s="320">
        <f t="shared" si="27"/>
        <v>0</v>
      </c>
      <c r="BB160" s="93"/>
      <c r="BC160" s="48"/>
      <c r="BD160" s="310" t="str">
        <f t="shared" si="28"/>
        <v>正确</v>
      </c>
    </row>
    <row r="161" s="1" customFormat="1" ht="33" customHeight="1" spans="1:56">
      <c r="A161" s="289">
        <f t="shared" si="20"/>
        <v>157</v>
      </c>
      <c r="B161" s="594"/>
      <c r="C161" s="49"/>
      <c r="D161" s="50"/>
      <c r="E161" s="286"/>
      <c r="F161" s="269">
        <f t="shared" si="21"/>
        <v>31</v>
      </c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311">
        <f t="shared" si="22"/>
        <v>0</v>
      </c>
      <c r="T161" s="74"/>
      <c r="U161" s="313"/>
      <c r="V161" s="71"/>
      <c r="W161" s="72"/>
      <c r="X161" s="72"/>
      <c r="Y161" s="72"/>
      <c r="Z161" s="72"/>
      <c r="AA161" s="72"/>
      <c r="AB161" s="78"/>
      <c r="AC161" s="320">
        <f t="shared" si="23"/>
        <v>0</v>
      </c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331">
        <f t="shared" si="24"/>
        <v>0</v>
      </c>
      <c r="AT161" s="320">
        <f t="shared" si="25"/>
        <v>0</v>
      </c>
      <c r="AU161" s="320">
        <f t="shared" si="26"/>
        <v>0</v>
      </c>
      <c r="AV161" s="86"/>
      <c r="AW161" s="334"/>
      <c r="AX161" s="334"/>
      <c r="AY161" s="334"/>
      <c r="AZ161" s="334"/>
      <c r="BA161" s="320">
        <f t="shared" si="27"/>
        <v>0</v>
      </c>
      <c r="BB161" s="93"/>
      <c r="BC161" s="48"/>
      <c r="BD161" s="310" t="str">
        <f t="shared" si="28"/>
        <v>正确</v>
      </c>
    </row>
    <row r="162" s="1" customFormat="1" ht="33" customHeight="1" spans="1:56">
      <c r="A162" s="289">
        <f t="shared" si="20"/>
        <v>158</v>
      </c>
      <c r="B162" s="594"/>
      <c r="C162" s="49"/>
      <c r="D162" s="50"/>
      <c r="E162" s="286"/>
      <c r="F162" s="269">
        <f t="shared" si="21"/>
        <v>31</v>
      </c>
      <c r="G162" s="44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311">
        <f t="shared" si="22"/>
        <v>0</v>
      </c>
      <c r="T162" s="74"/>
      <c r="U162" s="313"/>
      <c r="V162" s="71"/>
      <c r="W162" s="72"/>
      <c r="X162" s="72"/>
      <c r="Y162" s="72"/>
      <c r="Z162" s="72"/>
      <c r="AA162" s="72"/>
      <c r="AB162" s="78"/>
      <c r="AC162" s="320">
        <f t="shared" si="23"/>
        <v>0</v>
      </c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331">
        <f t="shared" si="24"/>
        <v>0</v>
      </c>
      <c r="AT162" s="320">
        <f t="shared" si="25"/>
        <v>0</v>
      </c>
      <c r="AU162" s="320">
        <f t="shared" si="26"/>
        <v>0</v>
      </c>
      <c r="AV162" s="86"/>
      <c r="AW162" s="334"/>
      <c r="AX162" s="334"/>
      <c r="AY162" s="334"/>
      <c r="AZ162" s="334"/>
      <c r="BA162" s="320">
        <f t="shared" si="27"/>
        <v>0</v>
      </c>
      <c r="BB162" s="93"/>
      <c r="BC162" s="48"/>
      <c r="BD162" s="310" t="str">
        <f t="shared" si="28"/>
        <v>正确</v>
      </c>
    </row>
    <row r="163" s="1" customFormat="1" ht="33" customHeight="1" spans="1:56">
      <c r="A163" s="289">
        <f t="shared" si="20"/>
        <v>159</v>
      </c>
      <c r="B163" s="594"/>
      <c r="C163" s="49"/>
      <c r="D163" s="50"/>
      <c r="E163" s="286"/>
      <c r="F163" s="269">
        <f t="shared" si="21"/>
        <v>31</v>
      </c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311">
        <f t="shared" si="22"/>
        <v>0</v>
      </c>
      <c r="T163" s="74"/>
      <c r="U163" s="313"/>
      <c r="V163" s="71"/>
      <c r="W163" s="72"/>
      <c r="X163" s="72"/>
      <c r="Y163" s="72"/>
      <c r="Z163" s="72"/>
      <c r="AA163" s="72"/>
      <c r="AB163" s="78"/>
      <c r="AC163" s="320">
        <f t="shared" si="23"/>
        <v>0</v>
      </c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331">
        <f t="shared" si="24"/>
        <v>0</v>
      </c>
      <c r="AT163" s="320">
        <f t="shared" si="25"/>
        <v>0</v>
      </c>
      <c r="AU163" s="320">
        <f t="shared" si="26"/>
        <v>0</v>
      </c>
      <c r="AV163" s="86"/>
      <c r="AW163" s="334"/>
      <c r="AX163" s="334"/>
      <c r="AY163" s="334"/>
      <c r="AZ163" s="334"/>
      <c r="BA163" s="320">
        <f t="shared" si="27"/>
        <v>0</v>
      </c>
      <c r="BB163" s="93"/>
      <c r="BC163" s="48"/>
      <c r="BD163" s="310" t="str">
        <f t="shared" si="28"/>
        <v>正确</v>
      </c>
    </row>
    <row r="164" s="1" customFormat="1" ht="33" customHeight="1" spans="1:56">
      <c r="A164" s="289">
        <f t="shared" si="20"/>
        <v>160</v>
      </c>
      <c r="B164" s="594"/>
      <c r="C164" s="49"/>
      <c r="D164" s="50"/>
      <c r="E164" s="286"/>
      <c r="F164" s="269">
        <f t="shared" si="21"/>
        <v>31</v>
      </c>
      <c r="G164" s="44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311">
        <f t="shared" si="22"/>
        <v>0</v>
      </c>
      <c r="T164" s="74"/>
      <c r="U164" s="313"/>
      <c r="V164" s="71"/>
      <c r="W164" s="72"/>
      <c r="X164" s="72"/>
      <c r="Y164" s="72"/>
      <c r="Z164" s="72"/>
      <c r="AA164" s="72"/>
      <c r="AB164" s="78"/>
      <c r="AC164" s="320">
        <f t="shared" si="23"/>
        <v>0</v>
      </c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331">
        <f t="shared" si="24"/>
        <v>0</v>
      </c>
      <c r="AT164" s="320">
        <f t="shared" si="25"/>
        <v>0</v>
      </c>
      <c r="AU164" s="320">
        <f t="shared" si="26"/>
        <v>0</v>
      </c>
      <c r="AV164" s="86"/>
      <c r="AW164" s="334"/>
      <c r="AX164" s="334"/>
      <c r="AY164" s="334"/>
      <c r="AZ164" s="334"/>
      <c r="BA164" s="320">
        <f t="shared" si="27"/>
        <v>0</v>
      </c>
      <c r="BB164" s="93"/>
      <c r="BC164" s="48"/>
      <c r="BD164" s="310" t="str">
        <f t="shared" si="28"/>
        <v>正确</v>
      </c>
    </row>
    <row r="165" s="1" customFormat="1" ht="33" customHeight="1" spans="1:56">
      <c r="A165" s="289">
        <f t="shared" si="20"/>
        <v>161</v>
      </c>
      <c r="B165" s="594"/>
      <c r="C165" s="49"/>
      <c r="D165" s="50"/>
      <c r="E165" s="286"/>
      <c r="F165" s="269">
        <f t="shared" si="21"/>
        <v>31</v>
      </c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311">
        <f t="shared" si="22"/>
        <v>0</v>
      </c>
      <c r="T165" s="74"/>
      <c r="U165" s="313"/>
      <c r="V165" s="71"/>
      <c r="W165" s="72"/>
      <c r="X165" s="72"/>
      <c r="Y165" s="72"/>
      <c r="Z165" s="72"/>
      <c r="AA165" s="72"/>
      <c r="AB165" s="78"/>
      <c r="AC165" s="320">
        <f t="shared" si="23"/>
        <v>0</v>
      </c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331">
        <f t="shared" si="24"/>
        <v>0</v>
      </c>
      <c r="AT165" s="320">
        <f t="shared" si="25"/>
        <v>0</v>
      </c>
      <c r="AU165" s="320">
        <f t="shared" si="26"/>
        <v>0</v>
      </c>
      <c r="AV165" s="86"/>
      <c r="AW165" s="334"/>
      <c r="AX165" s="334"/>
      <c r="AY165" s="334"/>
      <c r="AZ165" s="334"/>
      <c r="BA165" s="320">
        <f t="shared" si="27"/>
        <v>0</v>
      </c>
      <c r="BB165" s="93"/>
      <c r="BC165" s="48"/>
      <c r="BD165" s="310" t="str">
        <f t="shared" si="28"/>
        <v>正确</v>
      </c>
    </row>
  </sheetData>
  <sheetProtection algorithmName="SHA-512" hashValue="2rR12xXQ0Q/Q/xFhlarTWjRBftySrY1OO0VLVVdZw/fINKJiPIumYrASw5oHMrh77T3QeiOZeCdt2EjbBOJn7A==" saltValue="c/A5dmI2t+k33mW5hqF5cw==" spinCount="100000" sheet="1" formatCells="0" formatRows="0" deleteRows="0" autoFilter="0" objects="1"/>
  <mergeCells count="2">
    <mergeCell ref="A1:BB1"/>
    <mergeCell ref="A4:E4"/>
  </mergeCells>
  <conditionalFormatting sqref="B5">
    <cfRule type="duplicateValues" dxfId="0" priority="11"/>
  </conditionalFormatting>
  <conditionalFormatting sqref="B7">
    <cfRule type="duplicateValues" dxfId="0" priority="8"/>
  </conditionalFormatting>
  <conditionalFormatting sqref="B13">
    <cfRule type="duplicateValues" dxfId="0" priority="7"/>
  </conditionalFormatting>
  <conditionalFormatting sqref="B45">
    <cfRule type="duplicateValues" dxfId="0" priority="6"/>
  </conditionalFormatting>
  <conditionalFormatting sqref="B47">
    <cfRule type="duplicateValues" dxfId="0" priority="9"/>
  </conditionalFormatting>
  <conditionalFormatting sqref="C48">
    <cfRule type="duplicateValues" dxfId="0" priority="10"/>
  </conditionalFormatting>
  <conditionalFormatting sqref="B49:B165">
    <cfRule type="duplicateValues" dxfId="0" priority="15"/>
  </conditionalFormatting>
  <conditionalFormatting sqref="C49:C165">
    <cfRule type="duplicateValues" dxfId="0" priority="14"/>
  </conditionalFormatting>
  <conditionalFormatting sqref="B6 B14:B16 B8">
    <cfRule type="duplicateValues" dxfId="0" priority="12"/>
  </conditionalFormatting>
  <conditionalFormatting sqref="B9:B12 B17:B44 B46 B48">
    <cfRule type="duplicateValues" dxfId="0" priority="13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F163"/>
  <sheetViews>
    <sheetView zoomScale="80" zoomScaleNormal="80" zoomScaleSheetLayoutView="80" workbookViewId="0">
      <pane xSplit="6" ySplit="4" topLeftCell="AS5" activePane="bottomRight" state="frozen"/>
      <selection/>
      <selection pane="topRight"/>
      <selection pane="bottomLeft"/>
      <selection pane="bottomRight" activeCell="BF6" sqref="BF6"/>
    </sheetView>
  </sheetViews>
  <sheetFormatPr defaultColWidth="12.7583333333333" defaultRowHeight="16.5"/>
  <cols>
    <col min="1" max="1" width="8.5" style="248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3" width="12.7583333333333" style="12" hidden="1" customWidth="1"/>
    <col min="16384" max="16384" width="12.7583333333333" style="12"/>
  </cols>
  <sheetData>
    <row r="1" s="1" customFormat="1" ht="38" customHeight="1" spans="1:56">
      <c r="A1" s="13" t="s">
        <v>245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87"/>
      <c r="BC1" s="11"/>
      <c r="BD1" s="15"/>
    </row>
    <row r="2" s="2" customFormat="1" ht="33" customHeight="1" spans="1:56">
      <c r="A2" s="251" t="s">
        <v>1</v>
      </c>
      <c r="B2" s="252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5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253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253" t="s">
        <v>9</v>
      </c>
      <c r="AS2" s="251" t="s">
        <v>10</v>
      </c>
      <c r="AT2" s="251" t="s">
        <v>10</v>
      </c>
      <c r="AU2" s="251" t="s">
        <v>11</v>
      </c>
      <c r="AV2" s="253" t="s">
        <v>12</v>
      </c>
      <c r="AW2" s="253" t="s">
        <v>12</v>
      </c>
      <c r="AX2" s="253" t="s">
        <v>12</v>
      </c>
      <c r="AY2" s="253" t="s">
        <v>13</v>
      </c>
      <c r="AZ2" s="253" t="s">
        <v>13</v>
      </c>
      <c r="BA2" s="251" t="s">
        <v>14</v>
      </c>
      <c r="BB2" s="253"/>
      <c r="BC2" s="88"/>
      <c r="BD2" s="251" t="s">
        <v>15</v>
      </c>
    </row>
    <row r="3" s="247" customFormat="1" ht="62" customHeight="1" spans="1:56">
      <c r="A3" s="254" t="s">
        <v>16</v>
      </c>
      <c r="B3" s="255" t="s">
        <v>17</v>
      </c>
      <c r="C3" s="255" t="s">
        <v>18</v>
      </c>
      <c r="D3" s="256" t="s">
        <v>19</v>
      </c>
      <c r="E3" s="255" t="s">
        <v>20</v>
      </c>
      <c r="F3" s="25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58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6" t="s">
        <v>58</v>
      </c>
      <c r="AS3" s="328" t="s">
        <v>59</v>
      </c>
      <c r="AT3" s="328" t="s">
        <v>60</v>
      </c>
      <c r="AU3" s="329" t="s">
        <v>61</v>
      </c>
      <c r="AV3" s="330" t="s">
        <v>62</v>
      </c>
      <c r="AW3" s="330" t="s">
        <v>63</v>
      </c>
      <c r="AX3" s="330" t="s">
        <v>64</v>
      </c>
      <c r="AY3" s="327" t="s">
        <v>65</v>
      </c>
      <c r="AZ3" s="327" t="s">
        <v>66</v>
      </c>
      <c r="BA3" s="329" t="s">
        <v>67</v>
      </c>
      <c r="BB3" s="332" t="s">
        <v>68</v>
      </c>
      <c r="BC3" s="332" t="s">
        <v>69</v>
      </c>
      <c r="BD3" s="329" t="s">
        <v>70</v>
      </c>
    </row>
    <row r="4" s="97" customFormat="1" ht="33" customHeight="1" spans="1:58">
      <c r="A4" s="260" t="s">
        <v>71</v>
      </c>
      <c r="B4" s="260"/>
      <c r="C4" s="260"/>
      <c r="D4" s="260"/>
      <c r="E4" s="260"/>
      <c r="F4" s="261"/>
      <c r="G4" s="262"/>
      <c r="H4" s="263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308"/>
      <c r="U4" s="309"/>
      <c r="V4" s="310">
        <f t="shared" ref="V4:BA4" si="0">SUBTOTAL(9,V5:V163)</f>
        <v>50470.9677419355</v>
      </c>
      <c r="W4" s="310">
        <f t="shared" si="0"/>
        <v>8600</v>
      </c>
      <c r="X4" s="310">
        <f t="shared" si="0"/>
        <v>5000</v>
      </c>
      <c r="Y4" s="310">
        <f t="shared" si="0"/>
        <v>3500</v>
      </c>
      <c r="Z4" s="310">
        <f t="shared" si="0"/>
        <v>3650</v>
      </c>
      <c r="AA4" s="310">
        <f t="shared" si="0"/>
        <v>2700</v>
      </c>
      <c r="AB4" s="310">
        <f t="shared" si="0"/>
        <v>2350</v>
      </c>
      <c r="AC4" s="310">
        <f t="shared" si="0"/>
        <v>0</v>
      </c>
      <c r="AD4" s="310">
        <f t="shared" si="0"/>
        <v>0</v>
      </c>
      <c r="AE4" s="310">
        <f t="shared" si="0"/>
        <v>0</v>
      </c>
      <c r="AF4" s="310">
        <f t="shared" si="0"/>
        <v>0</v>
      </c>
      <c r="AG4" s="310">
        <f t="shared" si="0"/>
        <v>0</v>
      </c>
      <c r="AH4" s="310">
        <f t="shared" si="0"/>
        <v>0</v>
      </c>
      <c r="AI4" s="310">
        <f t="shared" si="0"/>
        <v>200</v>
      </c>
      <c r="AJ4" s="310">
        <f t="shared" si="0"/>
        <v>0</v>
      </c>
      <c r="AK4" s="310">
        <f t="shared" si="0"/>
        <v>0</v>
      </c>
      <c r="AL4" s="310">
        <f t="shared" si="0"/>
        <v>0</v>
      </c>
      <c r="AM4" s="310">
        <f t="shared" si="0"/>
        <v>0</v>
      </c>
      <c r="AN4" s="310">
        <f t="shared" si="0"/>
        <v>0</v>
      </c>
      <c r="AO4" s="310">
        <f t="shared" si="0"/>
        <v>0</v>
      </c>
      <c r="AP4" s="310">
        <f t="shared" si="0"/>
        <v>0</v>
      </c>
      <c r="AQ4" s="310">
        <f t="shared" si="0"/>
        <v>0</v>
      </c>
      <c r="AR4" s="310">
        <f t="shared" si="0"/>
        <v>0</v>
      </c>
      <c r="AS4" s="310">
        <f t="shared" si="0"/>
        <v>0</v>
      </c>
      <c r="AT4" s="310">
        <f t="shared" si="0"/>
        <v>0</v>
      </c>
      <c r="AU4" s="310">
        <f t="shared" si="0"/>
        <v>76470.97</v>
      </c>
      <c r="AV4" s="310">
        <f t="shared" si="0"/>
        <v>4399.2</v>
      </c>
      <c r="AW4" s="310">
        <f t="shared" si="0"/>
        <v>104</v>
      </c>
      <c r="AX4" s="310">
        <f t="shared" si="0"/>
        <v>0</v>
      </c>
      <c r="AY4" s="310">
        <f t="shared" si="0"/>
        <v>0</v>
      </c>
      <c r="AZ4" s="310">
        <f t="shared" si="0"/>
        <v>0</v>
      </c>
      <c r="BA4" s="310">
        <f t="shared" si="0"/>
        <v>71967.77</v>
      </c>
      <c r="BB4" s="310"/>
      <c r="BC4" s="333"/>
      <c r="BD4" s="310"/>
      <c r="BE4" s="97" t="s">
        <v>246</v>
      </c>
      <c r="BF4" s="97" t="s">
        <v>247</v>
      </c>
    </row>
    <row r="5" s="1" customFormat="1" ht="33" customHeight="1" spans="1:58">
      <c r="A5" s="289">
        <f t="shared" ref="A5:A68" si="1">ROW()-4</f>
        <v>1</v>
      </c>
      <c r="B5" s="538" t="s">
        <v>248</v>
      </c>
      <c r="C5" s="539" t="s">
        <v>127</v>
      </c>
      <c r="D5" s="540">
        <v>45873</v>
      </c>
      <c r="E5" s="541" t="s">
        <v>116</v>
      </c>
      <c r="F5" s="269">
        <f t="shared" ref="F5:F68" si="2">IF($C$2-D5+1&lt;$E$2,$C$2-D5+1,$E$2)</f>
        <v>28</v>
      </c>
      <c r="G5" s="44" t="s">
        <v>79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311">
        <f t="shared" ref="S5:S68" si="3">P5+Q5-R5</f>
        <v>0</v>
      </c>
      <c r="T5" s="353" t="s">
        <v>124</v>
      </c>
      <c r="U5" s="567">
        <v>4100</v>
      </c>
      <c r="V5" s="568">
        <f>4100/31*F5</f>
        <v>3703.22580645161</v>
      </c>
      <c r="W5" s="72"/>
      <c r="X5" s="72"/>
      <c r="Y5" s="72"/>
      <c r="Z5" s="72"/>
      <c r="AA5" s="72"/>
      <c r="AB5" s="574"/>
      <c r="AC5" s="320">
        <f t="shared" ref="AC5:AC68" si="4">IF(G5="是",30,0)</f>
        <v>0</v>
      </c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331">
        <f t="shared" ref="AS5:AS68" si="5">IFERROR(U5/$E$2*2*H5+I5*2,0)</f>
        <v>0</v>
      </c>
      <c r="AT5" s="320">
        <f t="shared" ref="AT5:AT68" si="6">IFERROR(U5/$E$2*(J5+K5*0.2+L5+M5*0.5),0)</f>
        <v>0</v>
      </c>
      <c r="AU5" s="320">
        <f t="shared" ref="AU5:AU68" si="7">ROUND(SUM(V5:AP5)-SUM(AQ5:AT5),2)</f>
        <v>3703.23</v>
      </c>
      <c r="AV5" s="86">
        <f>VLOOKUP(B5,'[5]2025.08'!$B:$Q,16,0)</f>
        <v>549.9</v>
      </c>
      <c r="AW5" s="334">
        <f>VLOOKUP(B5,'[5]2025.08'!$B:$T,19,0)</f>
        <v>104</v>
      </c>
      <c r="AX5" s="334"/>
      <c r="AY5" s="334"/>
      <c r="AZ5" s="334"/>
      <c r="BA5" s="320">
        <f t="shared" ref="BA5:BA68" si="8">ROUND(AU5-SUM(AV5:AZ5),2)</f>
        <v>3049.33</v>
      </c>
      <c r="BB5" s="93"/>
      <c r="BC5" s="353" t="s">
        <v>249</v>
      </c>
      <c r="BD5" s="310" t="str">
        <f t="shared" ref="BD5:BD68" si="9">IF(U5-SUM(V5:AB5)=0,"正确","错误")</f>
        <v>错误</v>
      </c>
      <c r="BE5" s="1">
        <f>AU5/28*22</f>
        <v>2909.68071428571</v>
      </c>
      <c r="BF5" s="1">
        <f>AU5/28*6</f>
        <v>793.549285714286</v>
      </c>
    </row>
    <row r="6" s="1" customFormat="1" ht="39" customHeight="1" spans="1:56">
      <c r="A6" s="289">
        <f t="shared" si="1"/>
        <v>2</v>
      </c>
      <c r="B6" s="542" t="s">
        <v>250</v>
      </c>
      <c r="C6" s="543" t="s">
        <v>251</v>
      </c>
      <c r="D6" s="544">
        <v>45809</v>
      </c>
      <c r="E6" s="545" t="s">
        <v>78</v>
      </c>
      <c r="F6" s="269">
        <f t="shared" si="2"/>
        <v>31</v>
      </c>
      <c r="G6" s="44" t="s">
        <v>79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311">
        <f t="shared" si="3"/>
        <v>0</v>
      </c>
      <c r="T6" s="74" t="s">
        <v>252</v>
      </c>
      <c r="U6" s="569">
        <v>2000</v>
      </c>
      <c r="V6" s="71">
        <v>1200</v>
      </c>
      <c r="W6" s="72">
        <v>200</v>
      </c>
      <c r="X6" s="72">
        <v>200</v>
      </c>
      <c r="Y6" s="72">
        <v>100</v>
      </c>
      <c r="Z6" s="72">
        <v>100</v>
      </c>
      <c r="AA6" s="72">
        <v>100</v>
      </c>
      <c r="AB6" s="574">
        <v>100</v>
      </c>
      <c r="AC6" s="320">
        <f t="shared" si="4"/>
        <v>0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331">
        <f t="shared" si="5"/>
        <v>0</v>
      </c>
      <c r="AT6" s="320">
        <f t="shared" si="6"/>
        <v>0</v>
      </c>
      <c r="AU6" s="320">
        <f t="shared" si="7"/>
        <v>2000</v>
      </c>
      <c r="AV6" s="86">
        <f>VLOOKUP(B6,'[5]2025.08'!$B:$Q,16,0)</f>
        <v>549.9</v>
      </c>
      <c r="AW6" s="334"/>
      <c r="AX6" s="334"/>
      <c r="AY6" s="334"/>
      <c r="AZ6" s="334"/>
      <c r="BA6" s="320">
        <f t="shared" si="8"/>
        <v>1450.1</v>
      </c>
      <c r="BB6" s="93"/>
      <c r="BC6" s="74" t="s">
        <v>252</v>
      </c>
      <c r="BD6" s="310" t="str">
        <f t="shared" si="9"/>
        <v>正确</v>
      </c>
    </row>
    <row r="7" s="1" customFormat="1" ht="33" customHeight="1" spans="1:56">
      <c r="A7" s="289">
        <f t="shared" si="1"/>
        <v>3</v>
      </c>
      <c r="B7" s="542" t="s">
        <v>253</v>
      </c>
      <c r="C7" s="543" t="s">
        <v>254</v>
      </c>
      <c r="D7" s="544">
        <v>45809</v>
      </c>
      <c r="E7" s="545" t="s">
        <v>78</v>
      </c>
      <c r="F7" s="269">
        <f t="shared" si="2"/>
        <v>31</v>
      </c>
      <c r="G7" s="44" t="s">
        <v>79</v>
      </c>
      <c r="H7" s="41"/>
      <c r="I7" s="41"/>
      <c r="J7" s="41"/>
      <c r="K7" s="41"/>
      <c r="L7" s="41"/>
      <c r="M7" s="41"/>
      <c r="N7" s="41"/>
      <c r="O7" s="54"/>
      <c r="P7" s="41"/>
      <c r="Q7" s="41"/>
      <c r="R7" s="41"/>
      <c r="S7" s="311">
        <f t="shared" si="3"/>
        <v>0</v>
      </c>
      <c r="T7" s="74" t="s">
        <v>252</v>
      </c>
      <c r="U7" s="569">
        <v>4550</v>
      </c>
      <c r="V7" s="71">
        <v>3000</v>
      </c>
      <c r="W7" s="72">
        <v>300</v>
      </c>
      <c r="X7" s="72">
        <v>300</v>
      </c>
      <c r="Y7" s="72">
        <v>200</v>
      </c>
      <c r="Z7" s="72">
        <v>300</v>
      </c>
      <c r="AA7" s="72">
        <v>250</v>
      </c>
      <c r="AB7" s="574">
        <v>200</v>
      </c>
      <c r="AC7" s="320">
        <f t="shared" si="4"/>
        <v>0</v>
      </c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331">
        <f t="shared" si="5"/>
        <v>0</v>
      </c>
      <c r="AT7" s="320">
        <f t="shared" si="6"/>
        <v>0</v>
      </c>
      <c r="AU7" s="320">
        <f t="shared" si="7"/>
        <v>4550</v>
      </c>
      <c r="AV7" s="86">
        <f>VLOOKUP(B7,'[5]2025.08'!$B:$Q,16,0)</f>
        <v>549.9</v>
      </c>
      <c r="AW7" s="334"/>
      <c r="AX7" s="334"/>
      <c r="AY7" s="334"/>
      <c r="AZ7" s="334"/>
      <c r="BA7" s="320">
        <f t="shared" si="8"/>
        <v>4000.1</v>
      </c>
      <c r="BB7" s="93"/>
      <c r="BC7" s="74" t="s">
        <v>252</v>
      </c>
      <c r="BD7" s="310" t="str">
        <f t="shared" si="9"/>
        <v>正确</v>
      </c>
    </row>
    <row r="8" s="1" customFormat="1" ht="33" customHeight="1" spans="1:56">
      <c r="A8" s="289">
        <f t="shared" si="1"/>
        <v>4</v>
      </c>
      <c r="B8" s="542" t="s">
        <v>255</v>
      </c>
      <c r="C8" s="543" t="s">
        <v>254</v>
      </c>
      <c r="D8" s="544">
        <v>45809</v>
      </c>
      <c r="E8" s="545" t="s">
        <v>78</v>
      </c>
      <c r="F8" s="269">
        <f t="shared" si="2"/>
        <v>31</v>
      </c>
      <c r="G8" s="44" t="s">
        <v>79</v>
      </c>
      <c r="H8" s="41"/>
      <c r="I8" s="41"/>
      <c r="J8" s="41"/>
      <c r="K8" s="41"/>
      <c r="L8" s="41"/>
      <c r="M8" s="41"/>
      <c r="N8" s="41"/>
      <c r="O8" s="55"/>
      <c r="P8" s="41"/>
      <c r="Q8" s="41"/>
      <c r="R8" s="41"/>
      <c r="S8" s="311">
        <f t="shared" si="3"/>
        <v>0</v>
      </c>
      <c r="T8" s="74" t="s">
        <v>252</v>
      </c>
      <c r="U8" s="569">
        <v>3750</v>
      </c>
      <c r="V8" s="71">
        <v>2000</v>
      </c>
      <c r="W8" s="72">
        <v>500</v>
      </c>
      <c r="X8" s="72">
        <v>300</v>
      </c>
      <c r="Y8" s="72">
        <v>300</v>
      </c>
      <c r="Z8" s="72">
        <v>350</v>
      </c>
      <c r="AA8" s="72">
        <v>200</v>
      </c>
      <c r="AB8" s="574">
        <v>100</v>
      </c>
      <c r="AC8" s="320">
        <f t="shared" si="4"/>
        <v>0</v>
      </c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331">
        <f t="shared" si="5"/>
        <v>0</v>
      </c>
      <c r="AT8" s="320">
        <f t="shared" si="6"/>
        <v>0</v>
      </c>
      <c r="AU8" s="320">
        <f t="shared" si="7"/>
        <v>3750</v>
      </c>
      <c r="AV8" s="86">
        <f>VLOOKUP(B8,'[5]2025.08'!$B:$Q,16,0)</f>
        <v>549.9</v>
      </c>
      <c r="AW8" s="334"/>
      <c r="AX8" s="334"/>
      <c r="AY8" s="334"/>
      <c r="AZ8" s="334"/>
      <c r="BA8" s="320">
        <f t="shared" si="8"/>
        <v>3200.1</v>
      </c>
      <c r="BB8" s="93"/>
      <c r="BC8" s="74" t="s">
        <v>252</v>
      </c>
      <c r="BD8" s="310" t="str">
        <f t="shared" si="9"/>
        <v>正确</v>
      </c>
    </row>
    <row r="9" s="1" customFormat="1" ht="33" customHeight="1" spans="1:56">
      <c r="A9" s="289">
        <f t="shared" si="1"/>
        <v>5</v>
      </c>
      <c r="B9" s="542" t="s">
        <v>256</v>
      </c>
      <c r="C9" s="543" t="s">
        <v>254</v>
      </c>
      <c r="D9" s="544">
        <v>45809</v>
      </c>
      <c r="E9" s="545" t="s">
        <v>78</v>
      </c>
      <c r="F9" s="269">
        <f t="shared" si="2"/>
        <v>31</v>
      </c>
      <c r="G9" s="44" t="s">
        <v>79</v>
      </c>
      <c r="H9" s="41"/>
      <c r="I9" s="41"/>
      <c r="J9" s="41"/>
      <c r="K9" s="41"/>
      <c r="L9" s="547"/>
      <c r="M9" s="547"/>
      <c r="N9" s="41"/>
      <c r="O9" s="56"/>
      <c r="P9" s="41"/>
      <c r="Q9" s="41"/>
      <c r="R9" s="41"/>
      <c r="S9" s="311">
        <f t="shared" si="3"/>
        <v>0</v>
      </c>
      <c r="T9" s="74" t="s">
        <v>252</v>
      </c>
      <c r="U9" s="569">
        <v>3750</v>
      </c>
      <c r="V9" s="71">
        <v>2000</v>
      </c>
      <c r="W9" s="72">
        <v>500</v>
      </c>
      <c r="X9" s="72">
        <v>300</v>
      </c>
      <c r="Y9" s="72">
        <v>300</v>
      </c>
      <c r="Z9" s="72">
        <v>350</v>
      </c>
      <c r="AA9" s="72">
        <v>200</v>
      </c>
      <c r="AB9" s="574">
        <v>100</v>
      </c>
      <c r="AC9" s="320">
        <f t="shared" si="4"/>
        <v>0</v>
      </c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331">
        <f t="shared" si="5"/>
        <v>0</v>
      </c>
      <c r="AT9" s="320">
        <f t="shared" si="6"/>
        <v>0</v>
      </c>
      <c r="AU9" s="320">
        <f t="shared" si="7"/>
        <v>3750</v>
      </c>
      <c r="AV9" s="86">
        <f>VLOOKUP(B9,'[5]2025.08'!$B:$Q,16,0)</f>
        <v>549.9</v>
      </c>
      <c r="AW9" s="334"/>
      <c r="AX9" s="334"/>
      <c r="AY9" s="334"/>
      <c r="AZ9" s="334"/>
      <c r="BA9" s="320">
        <f t="shared" si="8"/>
        <v>3200.1</v>
      </c>
      <c r="BB9" s="93"/>
      <c r="BC9" s="74" t="s">
        <v>252</v>
      </c>
      <c r="BD9" s="310" t="str">
        <f t="shared" si="9"/>
        <v>正确</v>
      </c>
    </row>
    <row r="10" s="1" customFormat="1" ht="33" customHeight="1" spans="1:56">
      <c r="A10" s="289">
        <f t="shared" si="1"/>
        <v>6</v>
      </c>
      <c r="B10" s="542" t="s">
        <v>257</v>
      </c>
      <c r="C10" s="543" t="s">
        <v>254</v>
      </c>
      <c r="D10" s="544">
        <v>45809</v>
      </c>
      <c r="E10" s="545" t="s">
        <v>78</v>
      </c>
      <c r="F10" s="269">
        <f t="shared" si="2"/>
        <v>31</v>
      </c>
      <c r="G10" s="44" t="s">
        <v>79</v>
      </c>
      <c r="H10" s="41"/>
      <c r="I10" s="41"/>
      <c r="J10" s="41"/>
      <c r="L10" s="41"/>
      <c r="M10" s="41"/>
      <c r="N10" s="41"/>
      <c r="O10" s="56"/>
      <c r="P10" s="41"/>
      <c r="Q10" s="41"/>
      <c r="R10" s="41"/>
      <c r="S10" s="311">
        <f t="shared" si="3"/>
        <v>0</v>
      </c>
      <c r="T10" s="74" t="s">
        <v>252</v>
      </c>
      <c r="U10" s="569">
        <v>3750</v>
      </c>
      <c r="V10" s="71">
        <v>2000</v>
      </c>
      <c r="W10" s="72">
        <v>500</v>
      </c>
      <c r="X10" s="72">
        <v>300</v>
      </c>
      <c r="Y10" s="72">
        <v>300</v>
      </c>
      <c r="Z10" s="72">
        <v>350</v>
      </c>
      <c r="AA10" s="72">
        <v>200</v>
      </c>
      <c r="AB10" s="574">
        <v>100</v>
      </c>
      <c r="AC10" s="320">
        <f t="shared" si="4"/>
        <v>0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331">
        <f t="shared" si="5"/>
        <v>0</v>
      </c>
      <c r="AT10" s="320">
        <f t="shared" si="6"/>
        <v>0</v>
      </c>
      <c r="AU10" s="320">
        <f t="shared" si="7"/>
        <v>3750</v>
      </c>
      <c r="AV10" s="86">
        <f>VLOOKUP(B10,'[5]2025.08'!$B:$Q,16,0)</f>
        <v>549.9</v>
      </c>
      <c r="AW10" s="334"/>
      <c r="AX10" s="334"/>
      <c r="AY10" s="334"/>
      <c r="AZ10" s="334"/>
      <c r="BA10" s="320">
        <f t="shared" si="8"/>
        <v>3200.1</v>
      </c>
      <c r="BB10" s="93"/>
      <c r="BC10" s="74" t="s">
        <v>252</v>
      </c>
      <c r="BD10" s="310" t="str">
        <f t="shared" si="9"/>
        <v>正确</v>
      </c>
    </row>
    <row r="11" s="1" customFormat="1" ht="40" customHeight="1" spans="1:56">
      <c r="A11" s="289">
        <f t="shared" si="1"/>
        <v>7</v>
      </c>
      <c r="B11" s="542" t="s">
        <v>258</v>
      </c>
      <c r="C11" s="543" t="s">
        <v>254</v>
      </c>
      <c r="D11" s="546">
        <v>45831</v>
      </c>
      <c r="E11" s="545" t="s">
        <v>78</v>
      </c>
      <c r="F11" s="269">
        <f t="shared" si="2"/>
        <v>31</v>
      </c>
      <c r="G11" s="44" t="s">
        <v>79</v>
      </c>
      <c r="H11" s="41"/>
      <c r="I11" s="41"/>
      <c r="J11" s="41"/>
      <c r="K11" s="41"/>
      <c r="L11" s="41"/>
      <c r="M11" s="41"/>
      <c r="N11" s="41"/>
      <c r="O11" s="57"/>
      <c r="P11" s="41"/>
      <c r="Q11" s="41"/>
      <c r="R11" s="41"/>
      <c r="S11" s="311">
        <f t="shared" si="3"/>
        <v>0</v>
      </c>
      <c r="T11" s="570" t="s">
        <v>252</v>
      </c>
      <c r="U11" s="569">
        <v>4000</v>
      </c>
      <c r="V11" s="71">
        <v>3000</v>
      </c>
      <c r="W11" s="72">
        <v>400</v>
      </c>
      <c r="X11" s="72">
        <v>200</v>
      </c>
      <c r="Y11" s="72">
        <v>100</v>
      </c>
      <c r="Z11" s="72">
        <v>100</v>
      </c>
      <c r="AA11" s="72">
        <v>100</v>
      </c>
      <c r="AB11" s="574">
        <v>100</v>
      </c>
      <c r="AC11" s="320">
        <f t="shared" si="4"/>
        <v>0</v>
      </c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331">
        <f t="shared" si="5"/>
        <v>0</v>
      </c>
      <c r="AT11" s="320">
        <f t="shared" si="6"/>
        <v>0</v>
      </c>
      <c r="AU11" s="320">
        <f t="shared" si="7"/>
        <v>4000</v>
      </c>
      <c r="AV11" s="86"/>
      <c r="AW11" s="334"/>
      <c r="AX11" s="334"/>
      <c r="AY11" s="334"/>
      <c r="AZ11" s="334"/>
      <c r="BA11" s="320">
        <f t="shared" si="8"/>
        <v>4000</v>
      </c>
      <c r="BB11" s="93"/>
      <c r="BC11" s="570" t="s">
        <v>252</v>
      </c>
      <c r="BD11" s="310" t="str">
        <f t="shared" si="9"/>
        <v>正确</v>
      </c>
    </row>
    <row r="12" s="1" customFormat="1" ht="33" customHeight="1" spans="1:56">
      <c r="A12" s="289">
        <f t="shared" si="1"/>
        <v>8</v>
      </c>
      <c r="B12" s="542" t="s">
        <v>259</v>
      </c>
      <c r="C12" s="543" t="s">
        <v>190</v>
      </c>
      <c r="D12" s="544">
        <v>45809</v>
      </c>
      <c r="E12" s="545" t="s">
        <v>78</v>
      </c>
      <c r="F12" s="269">
        <f t="shared" si="2"/>
        <v>31</v>
      </c>
      <c r="G12" s="44" t="s">
        <v>79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11">
        <f t="shared" si="3"/>
        <v>0</v>
      </c>
      <c r="T12" s="74" t="s">
        <v>252</v>
      </c>
      <c r="U12" s="569">
        <v>3150</v>
      </c>
      <c r="V12" s="71">
        <v>1900</v>
      </c>
      <c r="W12" s="72">
        <v>500</v>
      </c>
      <c r="X12" s="72">
        <v>200</v>
      </c>
      <c r="Y12" s="72">
        <v>200</v>
      </c>
      <c r="Z12" s="72">
        <v>150</v>
      </c>
      <c r="AA12" s="72">
        <v>100</v>
      </c>
      <c r="AB12" s="574">
        <v>100</v>
      </c>
      <c r="AC12" s="320">
        <f t="shared" si="4"/>
        <v>0</v>
      </c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331">
        <f t="shared" si="5"/>
        <v>0</v>
      </c>
      <c r="AT12" s="320">
        <f t="shared" si="6"/>
        <v>0</v>
      </c>
      <c r="AU12" s="320">
        <f t="shared" si="7"/>
        <v>3150</v>
      </c>
      <c r="AV12" s="86">
        <f>VLOOKUP(B12,'[5]2025.08'!$B:$Q,16,0)</f>
        <v>549.9</v>
      </c>
      <c r="AW12" s="334"/>
      <c r="AX12" s="334"/>
      <c r="AY12" s="334"/>
      <c r="AZ12" s="334"/>
      <c r="BA12" s="320">
        <f t="shared" si="8"/>
        <v>2600.1</v>
      </c>
      <c r="BB12" s="93"/>
      <c r="BC12" s="74" t="s">
        <v>252</v>
      </c>
      <c r="BD12" s="310" t="str">
        <f t="shared" si="9"/>
        <v>正确</v>
      </c>
    </row>
    <row r="13" s="1" customFormat="1" ht="33" customHeight="1" spans="1:56">
      <c r="A13" s="289">
        <f t="shared" si="1"/>
        <v>9</v>
      </c>
      <c r="B13" s="542" t="s">
        <v>260</v>
      </c>
      <c r="C13" s="543" t="s">
        <v>190</v>
      </c>
      <c r="D13" s="544">
        <v>45809</v>
      </c>
      <c r="E13" s="545" t="s">
        <v>78</v>
      </c>
      <c r="F13" s="269">
        <f t="shared" si="2"/>
        <v>31</v>
      </c>
      <c r="G13" s="44" t="s">
        <v>79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11">
        <f t="shared" si="3"/>
        <v>0</v>
      </c>
      <c r="T13" s="74" t="s">
        <v>252</v>
      </c>
      <c r="U13" s="569">
        <v>3150</v>
      </c>
      <c r="V13" s="71">
        <v>1900</v>
      </c>
      <c r="W13" s="72">
        <v>500</v>
      </c>
      <c r="X13" s="72">
        <v>200</v>
      </c>
      <c r="Y13" s="72">
        <v>200</v>
      </c>
      <c r="Z13" s="72">
        <v>150</v>
      </c>
      <c r="AA13" s="72">
        <v>100</v>
      </c>
      <c r="AB13" s="574">
        <v>100</v>
      </c>
      <c r="AC13" s="320">
        <f t="shared" si="4"/>
        <v>0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331">
        <f t="shared" si="5"/>
        <v>0</v>
      </c>
      <c r="AT13" s="320">
        <f t="shared" si="6"/>
        <v>0</v>
      </c>
      <c r="AU13" s="320">
        <f t="shared" si="7"/>
        <v>3150</v>
      </c>
      <c r="AV13" s="86">
        <f>VLOOKUP(B13,'[5]2025.08'!$B:$Q,16,0)</f>
        <v>549.9</v>
      </c>
      <c r="AW13" s="334"/>
      <c r="AX13" s="334"/>
      <c r="AY13" s="334"/>
      <c r="AZ13" s="334"/>
      <c r="BA13" s="320">
        <f t="shared" si="8"/>
        <v>2600.1</v>
      </c>
      <c r="BB13" s="93"/>
      <c r="BC13" s="74" t="s">
        <v>252</v>
      </c>
      <c r="BD13" s="310" t="str">
        <f t="shared" si="9"/>
        <v>正确</v>
      </c>
    </row>
    <row r="14" s="1" customFormat="1" ht="33" customHeight="1" spans="1:56">
      <c r="A14" s="289">
        <f t="shared" si="1"/>
        <v>10</v>
      </c>
      <c r="B14" s="547" t="s">
        <v>261</v>
      </c>
      <c r="C14" s="548" t="s">
        <v>132</v>
      </c>
      <c r="D14" s="546">
        <v>45858</v>
      </c>
      <c r="E14" s="342" t="s">
        <v>78</v>
      </c>
      <c r="F14" s="269">
        <f t="shared" si="2"/>
        <v>31</v>
      </c>
      <c r="G14" s="44" t="s">
        <v>79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11">
        <f t="shared" si="3"/>
        <v>0</v>
      </c>
      <c r="T14" s="571" t="s">
        <v>262</v>
      </c>
      <c r="U14" s="569">
        <v>4500</v>
      </c>
      <c r="V14" s="71">
        <v>3000</v>
      </c>
      <c r="W14" s="72">
        <v>300</v>
      </c>
      <c r="X14" s="72">
        <v>300</v>
      </c>
      <c r="Y14" s="72">
        <v>200</v>
      </c>
      <c r="Z14" s="72">
        <v>300</v>
      </c>
      <c r="AA14" s="72">
        <v>200</v>
      </c>
      <c r="AB14" s="574">
        <v>200</v>
      </c>
      <c r="AC14" s="320">
        <f t="shared" si="4"/>
        <v>0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331">
        <f t="shared" si="5"/>
        <v>0</v>
      </c>
      <c r="AT14" s="320">
        <f t="shared" si="6"/>
        <v>0</v>
      </c>
      <c r="AU14" s="320">
        <f t="shared" si="7"/>
        <v>4500</v>
      </c>
      <c r="AV14" s="86"/>
      <c r="AW14" s="334"/>
      <c r="AX14" s="334"/>
      <c r="AY14" s="334"/>
      <c r="AZ14" s="334"/>
      <c r="BA14" s="320">
        <f t="shared" si="8"/>
        <v>4500</v>
      </c>
      <c r="BB14" s="93"/>
      <c r="BC14" s="74"/>
      <c r="BD14" s="310" t="str">
        <f t="shared" si="9"/>
        <v>正确</v>
      </c>
    </row>
    <row r="15" s="1" customFormat="1" ht="33" customHeight="1" spans="1:56">
      <c r="A15" s="289">
        <f t="shared" si="1"/>
        <v>11</v>
      </c>
      <c r="B15" s="547" t="s">
        <v>263</v>
      </c>
      <c r="C15" s="548" t="s">
        <v>132</v>
      </c>
      <c r="D15" s="544">
        <v>45809</v>
      </c>
      <c r="E15" s="342" t="s">
        <v>78</v>
      </c>
      <c r="F15" s="269">
        <f t="shared" si="2"/>
        <v>31</v>
      </c>
      <c r="G15" s="44" t="s">
        <v>79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11">
        <f t="shared" si="3"/>
        <v>0</v>
      </c>
      <c r="T15" s="74"/>
      <c r="U15" s="569">
        <v>4500</v>
      </c>
      <c r="V15" s="71">
        <v>3000</v>
      </c>
      <c r="W15" s="72">
        <v>300</v>
      </c>
      <c r="X15" s="72">
        <v>300</v>
      </c>
      <c r="Y15" s="72">
        <v>200</v>
      </c>
      <c r="Z15" s="72">
        <v>300</v>
      </c>
      <c r="AA15" s="72">
        <v>200</v>
      </c>
      <c r="AB15" s="574">
        <v>200</v>
      </c>
      <c r="AC15" s="320">
        <f t="shared" si="4"/>
        <v>0</v>
      </c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331">
        <f t="shared" si="5"/>
        <v>0</v>
      </c>
      <c r="AT15" s="320">
        <f t="shared" si="6"/>
        <v>0</v>
      </c>
      <c r="AU15" s="320">
        <f t="shared" si="7"/>
        <v>4500</v>
      </c>
      <c r="AV15" s="86"/>
      <c r="AW15" s="334"/>
      <c r="AX15" s="334"/>
      <c r="AY15" s="334"/>
      <c r="AZ15" s="334"/>
      <c r="BA15" s="320">
        <f t="shared" si="8"/>
        <v>4500</v>
      </c>
      <c r="BB15" s="93"/>
      <c r="BC15" s="356"/>
      <c r="BD15" s="310" t="str">
        <f t="shared" si="9"/>
        <v>正确</v>
      </c>
    </row>
    <row r="16" s="1" customFormat="1" ht="33" customHeight="1" spans="1:56">
      <c r="A16" s="289">
        <f t="shared" si="1"/>
        <v>12</v>
      </c>
      <c r="B16" s="549" t="s">
        <v>264</v>
      </c>
      <c r="C16" s="548" t="s">
        <v>132</v>
      </c>
      <c r="D16" s="544">
        <v>45809</v>
      </c>
      <c r="E16" s="550" t="s">
        <v>265</v>
      </c>
      <c r="F16" s="269">
        <f t="shared" si="2"/>
        <v>31</v>
      </c>
      <c r="G16" s="44" t="s">
        <v>79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11">
        <f t="shared" si="3"/>
        <v>0</v>
      </c>
      <c r="T16" s="353" t="s">
        <v>266</v>
      </c>
      <c r="U16" s="569">
        <v>4000</v>
      </c>
      <c r="V16" s="71">
        <v>3000</v>
      </c>
      <c r="W16" s="72">
        <v>400</v>
      </c>
      <c r="X16" s="72">
        <v>200</v>
      </c>
      <c r="Y16" s="72">
        <v>100</v>
      </c>
      <c r="Z16" s="72">
        <v>100</v>
      </c>
      <c r="AA16" s="72">
        <v>100</v>
      </c>
      <c r="AB16" s="574">
        <v>100</v>
      </c>
      <c r="AC16" s="320">
        <f t="shared" si="4"/>
        <v>0</v>
      </c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331">
        <f t="shared" si="5"/>
        <v>0</v>
      </c>
      <c r="AT16" s="320">
        <f t="shared" si="6"/>
        <v>0</v>
      </c>
      <c r="AU16" s="320">
        <f t="shared" si="7"/>
        <v>4000</v>
      </c>
      <c r="AV16" s="86"/>
      <c r="AW16" s="334"/>
      <c r="AX16" s="334"/>
      <c r="AY16" s="334"/>
      <c r="AZ16" s="334"/>
      <c r="BA16" s="320">
        <f t="shared" si="8"/>
        <v>4000</v>
      </c>
      <c r="BB16" s="93"/>
      <c r="BC16" s="74"/>
      <c r="BD16" s="310" t="str">
        <f t="shared" si="9"/>
        <v>正确</v>
      </c>
    </row>
    <row r="17" s="1" customFormat="1" ht="33" customHeight="1" spans="1:56">
      <c r="A17" s="289">
        <f t="shared" si="1"/>
        <v>13</v>
      </c>
      <c r="B17" s="547" t="s">
        <v>267</v>
      </c>
      <c r="C17" s="551" t="s">
        <v>190</v>
      </c>
      <c r="D17" s="544">
        <v>45809</v>
      </c>
      <c r="E17" s="342" t="s">
        <v>78</v>
      </c>
      <c r="F17" s="269">
        <f t="shared" si="2"/>
        <v>31</v>
      </c>
      <c r="G17" s="44" t="s">
        <v>79</v>
      </c>
      <c r="H17" s="41"/>
      <c r="I17" s="41"/>
      <c r="J17" s="41"/>
      <c r="K17" s="41"/>
      <c r="L17" s="41"/>
      <c r="M17" s="41"/>
      <c r="N17" s="41"/>
      <c r="O17" s="41"/>
      <c r="P17" s="41">
        <v>1</v>
      </c>
      <c r="Q17" s="41"/>
      <c r="R17" s="41">
        <v>1</v>
      </c>
      <c r="S17" s="311">
        <f t="shared" si="3"/>
        <v>0</v>
      </c>
      <c r="T17" s="74" t="s">
        <v>268</v>
      </c>
      <c r="U17" s="569">
        <v>3100</v>
      </c>
      <c r="V17" s="71">
        <v>2000</v>
      </c>
      <c r="W17" s="72">
        <v>500</v>
      </c>
      <c r="X17" s="72">
        <v>200</v>
      </c>
      <c r="Y17" s="72">
        <v>100</v>
      </c>
      <c r="Z17" s="72">
        <v>100</v>
      </c>
      <c r="AA17" s="72">
        <v>100</v>
      </c>
      <c r="AB17" s="574">
        <v>100</v>
      </c>
      <c r="AC17" s="320">
        <f t="shared" si="4"/>
        <v>0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331">
        <f t="shared" si="5"/>
        <v>0</v>
      </c>
      <c r="AT17" s="320">
        <f t="shared" si="6"/>
        <v>0</v>
      </c>
      <c r="AU17" s="320">
        <f t="shared" si="7"/>
        <v>3100</v>
      </c>
      <c r="AV17" s="86"/>
      <c r="AW17" s="334"/>
      <c r="AX17" s="334"/>
      <c r="AY17" s="334"/>
      <c r="AZ17" s="334"/>
      <c r="BA17" s="320">
        <f t="shared" si="8"/>
        <v>3100</v>
      </c>
      <c r="BB17" s="93"/>
      <c r="BC17" s="74"/>
      <c r="BD17" s="310" t="str">
        <f t="shared" si="9"/>
        <v>正确</v>
      </c>
    </row>
    <row r="18" s="1" customFormat="1" ht="32" customHeight="1" spans="1:56">
      <c r="A18" s="289">
        <f t="shared" si="1"/>
        <v>14</v>
      </c>
      <c r="B18" s="547" t="s">
        <v>269</v>
      </c>
      <c r="C18" s="551" t="s">
        <v>190</v>
      </c>
      <c r="D18" s="544">
        <v>45809</v>
      </c>
      <c r="E18" s="342" t="s">
        <v>78</v>
      </c>
      <c r="F18" s="269">
        <f t="shared" si="2"/>
        <v>31</v>
      </c>
      <c r="G18" s="44" t="s">
        <v>79</v>
      </c>
      <c r="H18" s="41"/>
      <c r="I18" s="41"/>
      <c r="J18" s="41"/>
      <c r="K18" s="41"/>
      <c r="L18" s="41"/>
      <c r="M18" s="41"/>
      <c r="N18" s="41"/>
      <c r="O18" s="41"/>
      <c r="P18" s="41">
        <v>2</v>
      </c>
      <c r="Q18" s="41"/>
      <c r="R18" s="41">
        <v>2</v>
      </c>
      <c r="S18" s="311">
        <f t="shared" si="3"/>
        <v>0</v>
      </c>
      <c r="T18" s="74" t="s">
        <v>270</v>
      </c>
      <c r="U18" s="569">
        <v>2900</v>
      </c>
      <c r="V18" s="71">
        <v>1800</v>
      </c>
      <c r="W18" s="72">
        <v>500</v>
      </c>
      <c r="X18" s="72">
        <v>200</v>
      </c>
      <c r="Y18" s="72">
        <v>100</v>
      </c>
      <c r="Z18" s="72">
        <v>100</v>
      </c>
      <c r="AA18" s="72">
        <v>100</v>
      </c>
      <c r="AB18" s="574">
        <v>100</v>
      </c>
      <c r="AC18" s="320">
        <f t="shared" si="4"/>
        <v>0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331">
        <f t="shared" si="5"/>
        <v>0</v>
      </c>
      <c r="AT18" s="320">
        <f t="shared" si="6"/>
        <v>0</v>
      </c>
      <c r="AU18" s="320">
        <f t="shared" si="7"/>
        <v>2900</v>
      </c>
      <c r="AV18" s="86"/>
      <c r="AW18" s="334"/>
      <c r="AX18" s="334"/>
      <c r="AY18" s="334"/>
      <c r="AZ18" s="334"/>
      <c r="BA18" s="320">
        <f t="shared" si="8"/>
        <v>2900</v>
      </c>
      <c r="BB18" s="93"/>
      <c r="BC18" s="74"/>
      <c r="BD18" s="310" t="str">
        <f t="shared" si="9"/>
        <v>正确</v>
      </c>
    </row>
    <row r="19" s="1" customFormat="1" ht="33" customHeight="1" spans="1:56">
      <c r="A19" s="289">
        <f t="shared" si="1"/>
        <v>15</v>
      </c>
      <c r="B19" s="547" t="s">
        <v>271</v>
      </c>
      <c r="C19" s="551" t="s">
        <v>190</v>
      </c>
      <c r="D19" s="544">
        <v>45809</v>
      </c>
      <c r="E19" s="342" t="s">
        <v>78</v>
      </c>
      <c r="F19" s="269">
        <f t="shared" si="2"/>
        <v>31</v>
      </c>
      <c r="G19" s="44" t="s">
        <v>79</v>
      </c>
      <c r="H19" s="41"/>
      <c r="I19" s="41"/>
      <c r="J19" s="41"/>
      <c r="K19" s="41"/>
      <c r="L19" s="41"/>
      <c r="M19" s="41"/>
      <c r="N19" s="41"/>
      <c r="O19" s="41"/>
      <c r="P19" s="41">
        <v>1</v>
      </c>
      <c r="Q19" s="41"/>
      <c r="R19" s="41"/>
      <c r="S19" s="311">
        <f t="shared" si="3"/>
        <v>1</v>
      </c>
      <c r="T19" s="74"/>
      <c r="U19" s="569">
        <v>2900</v>
      </c>
      <c r="V19" s="71">
        <v>1800</v>
      </c>
      <c r="W19" s="72">
        <v>500</v>
      </c>
      <c r="X19" s="72">
        <v>200</v>
      </c>
      <c r="Y19" s="72">
        <v>100</v>
      </c>
      <c r="Z19" s="72">
        <v>100</v>
      </c>
      <c r="AA19" s="72">
        <v>100</v>
      </c>
      <c r="AB19" s="574">
        <v>100</v>
      </c>
      <c r="AC19" s="320">
        <f t="shared" si="4"/>
        <v>0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331">
        <f t="shared" si="5"/>
        <v>0</v>
      </c>
      <c r="AT19" s="320">
        <f t="shared" si="6"/>
        <v>0</v>
      </c>
      <c r="AU19" s="320">
        <f t="shared" si="7"/>
        <v>2900</v>
      </c>
      <c r="AV19" s="86"/>
      <c r="AW19" s="334"/>
      <c r="AX19" s="334"/>
      <c r="AY19" s="334"/>
      <c r="AZ19" s="334"/>
      <c r="BA19" s="320">
        <f t="shared" si="8"/>
        <v>2900</v>
      </c>
      <c r="BB19" s="93"/>
      <c r="BC19" s="74"/>
      <c r="BD19" s="310" t="str">
        <f t="shared" si="9"/>
        <v>正确</v>
      </c>
    </row>
    <row r="20" s="1" customFormat="1" ht="33" customHeight="1" spans="1:56">
      <c r="A20" s="289">
        <f t="shared" si="1"/>
        <v>16</v>
      </c>
      <c r="B20" s="547" t="s">
        <v>272</v>
      </c>
      <c r="C20" s="551" t="s">
        <v>190</v>
      </c>
      <c r="D20" s="544">
        <v>45806</v>
      </c>
      <c r="E20" s="342" t="s">
        <v>78</v>
      </c>
      <c r="F20" s="269">
        <f t="shared" si="2"/>
        <v>31</v>
      </c>
      <c r="G20" s="44" t="s">
        <v>79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11">
        <f t="shared" si="3"/>
        <v>0</v>
      </c>
      <c r="T20" s="353"/>
      <c r="U20" s="569">
        <v>2900</v>
      </c>
      <c r="V20" s="71">
        <v>1800</v>
      </c>
      <c r="W20" s="72">
        <v>500</v>
      </c>
      <c r="X20" s="72">
        <v>200</v>
      </c>
      <c r="Y20" s="72">
        <v>100</v>
      </c>
      <c r="Z20" s="72">
        <v>100</v>
      </c>
      <c r="AA20" s="72">
        <v>100</v>
      </c>
      <c r="AB20" s="574">
        <v>100</v>
      </c>
      <c r="AC20" s="320">
        <f t="shared" si="4"/>
        <v>0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331">
        <f t="shared" si="5"/>
        <v>0</v>
      </c>
      <c r="AT20" s="320">
        <f t="shared" si="6"/>
        <v>0</v>
      </c>
      <c r="AU20" s="320">
        <f t="shared" si="7"/>
        <v>2900</v>
      </c>
      <c r="AV20" s="86"/>
      <c r="AW20" s="334"/>
      <c r="AX20" s="334"/>
      <c r="AY20" s="334"/>
      <c r="AZ20" s="334"/>
      <c r="BA20" s="320">
        <f t="shared" si="8"/>
        <v>2900</v>
      </c>
      <c r="BB20" s="93"/>
      <c r="BC20" s="74"/>
      <c r="BD20" s="310" t="str">
        <f t="shared" si="9"/>
        <v>正确</v>
      </c>
    </row>
    <row r="21" s="1" customFormat="1" ht="33" customHeight="1" spans="1:56">
      <c r="A21" s="289">
        <f t="shared" si="1"/>
        <v>17</v>
      </c>
      <c r="B21" s="552" t="s">
        <v>273</v>
      </c>
      <c r="C21" s="553" t="s">
        <v>190</v>
      </c>
      <c r="D21" s="546">
        <v>45832</v>
      </c>
      <c r="E21" s="342" t="s">
        <v>78</v>
      </c>
      <c r="F21" s="269">
        <f t="shared" si="2"/>
        <v>31</v>
      </c>
      <c r="G21" s="44" t="s">
        <v>79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11">
        <f t="shared" si="3"/>
        <v>0</v>
      </c>
      <c r="T21" s="353"/>
      <c r="U21" s="569">
        <v>3000</v>
      </c>
      <c r="V21" s="71">
        <v>2000</v>
      </c>
      <c r="W21" s="72">
        <v>400</v>
      </c>
      <c r="X21" s="72">
        <v>300</v>
      </c>
      <c r="Y21" s="72">
        <v>100</v>
      </c>
      <c r="Z21" s="72">
        <v>100</v>
      </c>
      <c r="AA21" s="72">
        <v>50</v>
      </c>
      <c r="AB21" s="574">
        <v>50</v>
      </c>
      <c r="AC21" s="320">
        <f t="shared" si="4"/>
        <v>0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331">
        <f t="shared" si="5"/>
        <v>0</v>
      </c>
      <c r="AT21" s="320">
        <f t="shared" si="6"/>
        <v>0</v>
      </c>
      <c r="AU21" s="320">
        <f t="shared" si="7"/>
        <v>3000</v>
      </c>
      <c r="AV21" s="86"/>
      <c r="AW21" s="334"/>
      <c r="AX21" s="334"/>
      <c r="AY21" s="334"/>
      <c r="AZ21" s="334"/>
      <c r="BA21" s="320">
        <f t="shared" si="8"/>
        <v>3000</v>
      </c>
      <c r="BB21" s="93"/>
      <c r="BC21" s="353"/>
      <c r="BD21" s="310" t="str">
        <f t="shared" si="9"/>
        <v>正确</v>
      </c>
    </row>
    <row r="22" s="1" customFormat="1" ht="33" customHeight="1" spans="1:56">
      <c r="A22" s="289">
        <f t="shared" si="1"/>
        <v>18</v>
      </c>
      <c r="B22" s="554" t="s">
        <v>274</v>
      </c>
      <c r="C22" s="551" t="s">
        <v>203</v>
      </c>
      <c r="D22" s="544">
        <v>45809</v>
      </c>
      <c r="E22" s="342" t="s">
        <v>78</v>
      </c>
      <c r="F22" s="269">
        <f t="shared" si="2"/>
        <v>31</v>
      </c>
      <c r="G22" s="44" t="s">
        <v>79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11">
        <f t="shared" si="3"/>
        <v>0</v>
      </c>
      <c r="T22" s="353"/>
      <c r="U22" s="569">
        <v>3000</v>
      </c>
      <c r="V22" s="71">
        <v>1900</v>
      </c>
      <c r="W22" s="72">
        <v>500</v>
      </c>
      <c r="X22" s="72">
        <v>200</v>
      </c>
      <c r="Y22" s="72">
        <v>100</v>
      </c>
      <c r="Z22" s="72">
        <v>100</v>
      </c>
      <c r="AA22" s="72">
        <v>100</v>
      </c>
      <c r="AB22" s="574">
        <v>100</v>
      </c>
      <c r="AC22" s="320">
        <f t="shared" si="4"/>
        <v>0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331">
        <f t="shared" si="5"/>
        <v>0</v>
      </c>
      <c r="AT22" s="320">
        <f t="shared" si="6"/>
        <v>0</v>
      </c>
      <c r="AU22" s="320">
        <f t="shared" si="7"/>
        <v>3000</v>
      </c>
      <c r="AV22" s="86"/>
      <c r="AW22" s="334"/>
      <c r="AX22" s="334"/>
      <c r="AY22" s="334"/>
      <c r="AZ22" s="334"/>
      <c r="BA22" s="320">
        <f t="shared" si="8"/>
        <v>3000</v>
      </c>
      <c r="BB22" s="93"/>
      <c r="BC22" s="353"/>
      <c r="BD22" s="310" t="str">
        <f t="shared" si="9"/>
        <v>正确</v>
      </c>
    </row>
    <row r="23" s="1" customFormat="1" ht="33" customHeight="1" spans="1:56">
      <c r="A23" s="289">
        <f t="shared" si="1"/>
        <v>19</v>
      </c>
      <c r="B23" s="547" t="s">
        <v>275</v>
      </c>
      <c r="C23" s="551" t="s">
        <v>203</v>
      </c>
      <c r="D23" s="544">
        <v>45806</v>
      </c>
      <c r="E23" s="342" t="s">
        <v>78</v>
      </c>
      <c r="F23" s="269">
        <f t="shared" si="2"/>
        <v>31</v>
      </c>
      <c r="G23" s="44" t="s">
        <v>79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311">
        <f t="shared" si="3"/>
        <v>0</v>
      </c>
      <c r="T23" s="353" t="s">
        <v>276</v>
      </c>
      <c r="U23" s="569">
        <v>3200</v>
      </c>
      <c r="V23" s="71">
        <v>2000</v>
      </c>
      <c r="W23" s="72">
        <v>500</v>
      </c>
      <c r="X23" s="72">
        <v>200</v>
      </c>
      <c r="Y23" s="72">
        <v>200</v>
      </c>
      <c r="Z23" s="72">
        <v>100</v>
      </c>
      <c r="AA23" s="72">
        <v>100</v>
      </c>
      <c r="AB23" s="574">
        <v>100</v>
      </c>
      <c r="AC23" s="320">
        <f t="shared" si="4"/>
        <v>0</v>
      </c>
      <c r="AD23" s="78"/>
      <c r="AE23" s="78"/>
      <c r="AF23" s="78"/>
      <c r="AG23" s="78"/>
      <c r="AH23" s="78"/>
      <c r="AI23" s="78">
        <v>200</v>
      </c>
      <c r="AJ23" s="78"/>
      <c r="AK23" s="78"/>
      <c r="AL23" s="78"/>
      <c r="AM23" s="78"/>
      <c r="AN23" s="78"/>
      <c r="AO23" s="78"/>
      <c r="AP23" s="78"/>
      <c r="AQ23" s="78"/>
      <c r="AR23" s="78"/>
      <c r="AS23" s="331">
        <f t="shared" si="5"/>
        <v>0</v>
      </c>
      <c r="AT23" s="320">
        <f t="shared" si="6"/>
        <v>0</v>
      </c>
      <c r="AU23" s="320">
        <f t="shared" si="7"/>
        <v>3400</v>
      </c>
      <c r="AV23" s="86"/>
      <c r="AW23" s="334"/>
      <c r="AX23" s="334"/>
      <c r="AY23" s="334"/>
      <c r="AZ23" s="334"/>
      <c r="BA23" s="320">
        <f t="shared" si="8"/>
        <v>3400</v>
      </c>
      <c r="BB23" s="93"/>
      <c r="BC23" s="353" t="s">
        <v>276</v>
      </c>
      <c r="BD23" s="310" t="str">
        <f t="shared" si="9"/>
        <v>正确</v>
      </c>
    </row>
    <row r="24" s="1" customFormat="1" ht="33" customHeight="1" spans="1:56">
      <c r="A24" s="289">
        <f t="shared" si="1"/>
        <v>20</v>
      </c>
      <c r="B24" s="555" t="s">
        <v>277</v>
      </c>
      <c r="C24" s="551" t="s">
        <v>135</v>
      </c>
      <c r="D24" s="546">
        <v>45870</v>
      </c>
      <c r="E24" s="541" t="s">
        <v>116</v>
      </c>
      <c r="F24" s="269">
        <f t="shared" si="2"/>
        <v>31</v>
      </c>
      <c r="G24" s="44" t="s">
        <v>79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311">
        <f t="shared" si="3"/>
        <v>0</v>
      </c>
      <c r="T24" s="353" t="s">
        <v>278</v>
      </c>
      <c r="U24" s="569">
        <v>3500</v>
      </c>
      <c r="V24" s="71">
        <v>2000</v>
      </c>
      <c r="W24" s="72">
        <v>500</v>
      </c>
      <c r="X24" s="72">
        <v>400</v>
      </c>
      <c r="Y24" s="72">
        <v>300</v>
      </c>
      <c r="Z24" s="72">
        <v>100</v>
      </c>
      <c r="AA24" s="72">
        <v>100</v>
      </c>
      <c r="AB24" s="574">
        <v>100</v>
      </c>
      <c r="AC24" s="320">
        <f t="shared" si="4"/>
        <v>0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331">
        <f t="shared" si="5"/>
        <v>0</v>
      </c>
      <c r="AT24" s="320">
        <f t="shared" si="6"/>
        <v>0</v>
      </c>
      <c r="AU24" s="320">
        <f t="shared" si="7"/>
        <v>3500</v>
      </c>
      <c r="AV24" s="86"/>
      <c r="AW24" s="334"/>
      <c r="AX24" s="334"/>
      <c r="AY24" s="334"/>
      <c r="AZ24" s="334"/>
      <c r="BA24" s="320">
        <f t="shared" si="8"/>
        <v>3500</v>
      </c>
      <c r="BB24" s="93"/>
      <c r="BC24" s="353"/>
      <c r="BD24" s="310" t="str">
        <f t="shared" si="9"/>
        <v>正确</v>
      </c>
    </row>
    <row r="25" s="1" customFormat="1" ht="33" customHeight="1" spans="1:56">
      <c r="A25" s="289">
        <f t="shared" si="1"/>
        <v>21</v>
      </c>
      <c r="B25" s="556" t="s">
        <v>279</v>
      </c>
      <c r="C25" s="548" t="s">
        <v>132</v>
      </c>
      <c r="D25" s="540">
        <v>45870</v>
      </c>
      <c r="E25" s="541" t="s">
        <v>116</v>
      </c>
      <c r="F25" s="269">
        <f t="shared" si="2"/>
        <v>31</v>
      </c>
      <c r="G25" s="44" t="s">
        <v>79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11">
        <f t="shared" si="3"/>
        <v>0</v>
      </c>
      <c r="T25" s="353" t="s">
        <v>278</v>
      </c>
      <c r="U25" s="569">
        <v>4500</v>
      </c>
      <c r="V25" s="71">
        <v>3000</v>
      </c>
      <c r="W25" s="72">
        <v>300</v>
      </c>
      <c r="X25" s="72">
        <v>300</v>
      </c>
      <c r="Y25" s="72">
        <v>200</v>
      </c>
      <c r="Z25" s="72">
        <v>300</v>
      </c>
      <c r="AA25" s="72">
        <v>200</v>
      </c>
      <c r="AB25" s="574">
        <v>200</v>
      </c>
      <c r="AC25" s="320">
        <f t="shared" si="4"/>
        <v>0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331">
        <f t="shared" si="5"/>
        <v>0</v>
      </c>
      <c r="AT25" s="320">
        <f t="shared" si="6"/>
        <v>0</v>
      </c>
      <c r="AU25" s="320">
        <f t="shared" si="7"/>
        <v>4500</v>
      </c>
      <c r="AV25" s="86"/>
      <c r="AW25" s="334"/>
      <c r="AX25" s="334"/>
      <c r="AY25" s="334"/>
      <c r="AZ25" s="334"/>
      <c r="BA25" s="320">
        <f t="shared" si="8"/>
        <v>4500</v>
      </c>
      <c r="BB25" s="93"/>
      <c r="BC25" s="353"/>
      <c r="BD25" s="310" t="str">
        <f t="shared" si="9"/>
        <v>正确</v>
      </c>
    </row>
    <row r="26" s="1" customFormat="1" ht="33" customHeight="1" spans="1:56">
      <c r="A26" s="289">
        <f t="shared" si="1"/>
        <v>22</v>
      </c>
      <c r="B26" s="556" t="s">
        <v>280</v>
      </c>
      <c r="C26" s="548" t="s">
        <v>132</v>
      </c>
      <c r="D26" s="540">
        <v>45884</v>
      </c>
      <c r="E26" s="541" t="s">
        <v>116</v>
      </c>
      <c r="F26" s="269">
        <f t="shared" si="2"/>
        <v>17</v>
      </c>
      <c r="G26" s="44" t="s">
        <v>79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11">
        <f t="shared" si="3"/>
        <v>0</v>
      </c>
      <c r="T26" s="353" t="s">
        <v>281</v>
      </c>
      <c r="U26" s="572" t="s">
        <v>282</v>
      </c>
      <c r="V26" s="568">
        <f>4500/31*F26</f>
        <v>2467.74193548387</v>
      </c>
      <c r="W26" s="72"/>
      <c r="X26" s="72"/>
      <c r="Y26" s="72"/>
      <c r="Z26" s="72"/>
      <c r="AA26" s="72"/>
      <c r="AB26" s="574"/>
      <c r="AC26" s="320">
        <f t="shared" si="4"/>
        <v>0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331">
        <f t="shared" si="5"/>
        <v>0</v>
      </c>
      <c r="AT26" s="320">
        <f t="shared" si="6"/>
        <v>0</v>
      </c>
      <c r="AU26" s="320">
        <f t="shared" si="7"/>
        <v>2467.74</v>
      </c>
      <c r="AV26" s="86"/>
      <c r="AW26" s="334"/>
      <c r="AX26" s="334"/>
      <c r="AY26" s="334"/>
      <c r="AZ26" s="334"/>
      <c r="BA26" s="320">
        <f t="shared" si="8"/>
        <v>2467.74</v>
      </c>
      <c r="BB26" s="93"/>
      <c r="BC26" s="353"/>
      <c r="BD26" s="310" t="str">
        <f t="shared" si="9"/>
        <v>错误</v>
      </c>
    </row>
    <row r="27" s="1" customFormat="1" ht="73" customHeight="1" spans="1:56">
      <c r="A27" s="289">
        <f t="shared" si="1"/>
        <v>23</v>
      </c>
      <c r="B27" s="557"/>
      <c r="C27" s="558"/>
      <c r="D27" s="540"/>
      <c r="E27" s="540"/>
      <c r="F27" s="269">
        <f t="shared" si="2"/>
        <v>31</v>
      </c>
      <c r="G27" s="44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311">
        <f t="shared" si="3"/>
        <v>0</v>
      </c>
      <c r="T27" s="353"/>
      <c r="U27" s="567"/>
      <c r="V27" s="568"/>
      <c r="W27" s="72"/>
      <c r="X27" s="72"/>
      <c r="Y27" s="72"/>
      <c r="Z27" s="72"/>
      <c r="AA27" s="72"/>
      <c r="AB27" s="574"/>
      <c r="AC27" s="320">
        <f t="shared" si="4"/>
        <v>0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331">
        <f t="shared" si="5"/>
        <v>0</v>
      </c>
      <c r="AT27" s="320">
        <f t="shared" si="6"/>
        <v>0</v>
      </c>
      <c r="AU27" s="320">
        <f t="shared" si="7"/>
        <v>0</v>
      </c>
      <c r="AV27" s="86"/>
      <c r="AW27" s="334"/>
      <c r="AX27" s="334"/>
      <c r="AY27" s="334"/>
      <c r="AZ27" s="334"/>
      <c r="BA27" s="320">
        <f t="shared" si="8"/>
        <v>0</v>
      </c>
      <c r="BB27" s="93"/>
      <c r="BC27" s="94"/>
      <c r="BD27" s="310" t="str">
        <f t="shared" si="9"/>
        <v>正确</v>
      </c>
    </row>
    <row r="28" s="1" customFormat="1" ht="33" customHeight="1" spans="1:56">
      <c r="A28" s="289">
        <f t="shared" si="1"/>
        <v>24</v>
      </c>
      <c r="B28" s="559"/>
      <c r="C28" s="559"/>
      <c r="D28" s="560"/>
      <c r="E28" s="561"/>
      <c r="F28" s="269">
        <f t="shared" si="2"/>
        <v>31</v>
      </c>
      <c r="G28" s="44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311">
        <f t="shared" si="3"/>
        <v>0</v>
      </c>
      <c r="T28" s="74"/>
      <c r="U28" s="573"/>
      <c r="V28" s="71"/>
      <c r="W28" s="72"/>
      <c r="X28" s="72"/>
      <c r="Y28" s="72"/>
      <c r="Z28" s="72"/>
      <c r="AA28" s="72"/>
      <c r="AB28" s="78"/>
      <c r="AC28" s="320">
        <f t="shared" si="4"/>
        <v>0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331">
        <f t="shared" si="5"/>
        <v>0</v>
      </c>
      <c r="AT28" s="320">
        <f t="shared" si="6"/>
        <v>0</v>
      </c>
      <c r="AU28" s="320">
        <f t="shared" si="7"/>
        <v>0</v>
      </c>
      <c r="AV28" s="86"/>
      <c r="AW28" s="334"/>
      <c r="AX28" s="334"/>
      <c r="AY28" s="334"/>
      <c r="AZ28" s="334"/>
      <c r="BA28" s="320">
        <f t="shared" si="8"/>
        <v>0</v>
      </c>
      <c r="BB28" s="93"/>
      <c r="BC28" s="94"/>
      <c r="BD28" s="310" t="str">
        <f t="shared" si="9"/>
        <v>正确</v>
      </c>
    </row>
    <row r="29" s="1" customFormat="1" ht="33" customHeight="1" spans="1:56">
      <c r="A29" s="289">
        <f t="shared" si="1"/>
        <v>25</v>
      </c>
      <c r="B29" s="384"/>
      <c r="C29" s="384"/>
      <c r="D29" s="562"/>
      <c r="E29" s="372"/>
      <c r="F29" s="269">
        <f t="shared" si="2"/>
        <v>31</v>
      </c>
      <c r="G29" s="44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311">
        <f t="shared" si="3"/>
        <v>0</v>
      </c>
      <c r="T29" s="74"/>
      <c r="U29" s="313"/>
      <c r="V29" s="71"/>
      <c r="W29" s="72"/>
      <c r="X29" s="72"/>
      <c r="Y29" s="72"/>
      <c r="Z29" s="72"/>
      <c r="AA29" s="72"/>
      <c r="AB29" s="78"/>
      <c r="AC29" s="320">
        <f t="shared" si="4"/>
        <v>0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331">
        <f t="shared" si="5"/>
        <v>0</v>
      </c>
      <c r="AT29" s="320">
        <f t="shared" si="6"/>
        <v>0</v>
      </c>
      <c r="AU29" s="320">
        <f t="shared" si="7"/>
        <v>0</v>
      </c>
      <c r="AV29" s="86"/>
      <c r="AW29" s="334"/>
      <c r="AX29" s="334"/>
      <c r="AY29" s="334"/>
      <c r="AZ29" s="334"/>
      <c r="BA29" s="320">
        <f t="shared" si="8"/>
        <v>0</v>
      </c>
      <c r="BB29" s="93"/>
      <c r="BC29" s="94"/>
      <c r="BD29" s="310" t="str">
        <f t="shared" si="9"/>
        <v>正确</v>
      </c>
    </row>
    <row r="30" s="1" customFormat="1" ht="33" customHeight="1" spans="1:56">
      <c r="A30" s="289">
        <f t="shared" si="1"/>
        <v>26</v>
      </c>
      <c r="B30" s="384"/>
      <c r="C30" s="384"/>
      <c r="D30" s="562"/>
      <c r="E30" s="372"/>
      <c r="F30" s="269">
        <f t="shared" si="2"/>
        <v>31</v>
      </c>
      <c r="G30" s="4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11">
        <f t="shared" si="3"/>
        <v>0</v>
      </c>
      <c r="T30" s="74"/>
      <c r="U30" s="313"/>
      <c r="V30" s="71"/>
      <c r="W30" s="72"/>
      <c r="X30" s="72"/>
      <c r="Y30" s="72"/>
      <c r="Z30" s="72"/>
      <c r="AA30" s="72"/>
      <c r="AB30" s="78"/>
      <c r="AC30" s="320">
        <f t="shared" si="4"/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331">
        <f t="shared" si="5"/>
        <v>0</v>
      </c>
      <c r="AT30" s="320">
        <f t="shared" si="6"/>
        <v>0</v>
      </c>
      <c r="AU30" s="320">
        <f t="shared" si="7"/>
        <v>0</v>
      </c>
      <c r="AV30" s="86"/>
      <c r="AW30" s="334"/>
      <c r="AX30" s="334"/>
      <c r="AY30" s="334"/>
      <c r="AZ30" s="334"/>
      <c r="BA30" s="320">
        <f t="shared" si="8"/>
        <v>0</v>
      </c>
      <c r="BB30" s="93"/>
      <c r="BC30" s="94"/>
      <c r="BD30" s="310" t="str">
        <f t="shared" si="9"/>
        <v>正确</v>
      </c>
    </row>
    <row r="31" s="1" customFormat="1" ht="55" customHeight="1" spans="1:56">
      <c r="A31" s="289">
        <f t="shared" si="1"/>
        <v>27</v>
      </c>
      <c r="B31" s="384"/>
      <c r="C31" s="384"/>
      <c r="D31" s="562"/>
      <c r="E31" s="372"/>
      <c r="F31" s="269">
        <f t="shared" si="2"/>
        <v>31</v>
      </c>
      <c r="G31" s="44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11">
        <f t="shared" si="3"/>
        <v>0</v>
      </c>
      <c r="T31" s="74"/>
      <c r="U31" s="313"/>
      <c r="V31" s="71"/>
      <c r="W31" s="72"/>
      <c r="X31" s="72"/>
      <c r="Y31" s="72"/>
      <c r="Z31" s="72"/>
      <c r="AA31" s="72"/>
      <c r="AB31" s="78"/>
      <c r="AC31" s="320">
        <f t="shared" si="4"/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331">
        <f t="shared" si="5"/>
        <v>0</v>
      </c>
      <c r="AT31" s="320">
        <f t="shared" si="6"/>
        <v>0</v>
      </c>
      <c r="AU31" s="320">
        <f t="shared" si="7"/>
        <v>0</v>
      </c>
      <c r="AV31" s="86"/>
      <c r="AW31" s="334"/>
      <c r="AX31" s="334"/>
      <c r="AY31" s="334"/>
      <c r="AZ31" s="334"/>
      <c r="BA31" s="320">
        <f t="shared" si="8"/>
        <v>0</v>
      </c>
      <c r="BB31" s="93"/>
      <c r="BC31" s="94"/>
      <c r="BD31" s="310" t="str">
        <f t="shared" si="9"/>
        <v>正确</v>
      </c>
    </row>
    <row r="32" s="1" customFormat="1" ht="33" customHeight="1" spans="1:56">
      <c r="A32" s="289">
        <f t="shared" si="1"/>
        <v>28</v>
      </c>
      <c r="B32" s="384"/>
      <c r="C32" s="384"/>
      <c r="D32" s="562"/>
      <c r="E32" s="372"/>
      <c r="F32" s="269">
        <f t="shared" si="2"/>
        <v>31</v>
      </c>
      <c r="G32" s="44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11">
        <f t="shared" si="3"/>
        <v>0</v>
      </c>
      <c r="T32" s="74"/>
      <c r="U32" s="313"/>
      <c r="V32" s="71"/>
      <c r="W32" s="72"/>
      <c r="X32" s="72"/>
      <c r="Y32" s="72"/>
      <c r="Z32" s="72"/>
      <c r="AA32" s="72"/>
      <c r="AB32" s="78"/>
      <c r="AC32" s="320">
        <f t="shared" si="4"/>
        <v>0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331">
        <f t="shared" si="5"/>
        <v>0</v>
      </c>
      <c r="AT32" s="320">
        <f t="shared" si="6"/>
        <v>0</v>
      </c>
      <c r="AU32" s="320">
        <f t="shared" si="7"/>
        <v>0</v>
      </c>
      <c r="AV32" s="86"/>
      <c r="AW32" s="334"/>
      <c r="AX32" s="334"/>
      <c r="AY32" s="334"/>
      <c r="AZ32" s="334"/>
      <c r="BA32" s="320">
        <f t="shared" si="8"/>
        <v>0</v>
      </c>
      <c r="BB32" s="93"/>
      <c r="BC32" s="94"/>
      <c r="BD32" s="310" t="str">
        <f t="shared" si="9"/>
        <v>正确</v>
      </c>
    </row>
    <row r="33" s="1" customFormat="1" ht="33" customHeight="1" spans="1:56">
      <c r="A33" s="289">
        <f t="shared" si="1"/>
        <v>29</v>
      </c>
      <c r="B33" s="384"/>
      <c r="C33" s="384"/>
      <c r="D33" s="562"/>
      <c r="E33" s="372"/>
      <c r="F33" s="269">
        <f t="shared" si="2"/>
        <v>31</v>
      </c>
      <c r="G33" s="44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11">
        <f t="shared" si="3"/>
        <v>0</v>
      </c>
      <c r="T33" s="74"/>
      <c r="U33" s="313"/>
      <c r="V33" s="71"/>
      <c r="W33" s="72"/>
      <c r="X33" s="72"/>
      <c r="Y33" s="72"/>
      <c r="Z33" s="72"/>
      <c r="AA33" s="72"/>
      <c r="AB33" s="78"/>
      <c r="AC33" s="320">
        <f t="shared" si="4"/>
        <v>0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331">
        <f t="shared" si="5"/>
        <v>0</v>
      </c>
      <c r="AT33" s="320">
        <f t="shared" si="6"/>
        <v>0</v>
      </c>
      <c r="AU33" s="320">
        <f t="shared" si="7"/>
        <v>0</v>
      </c>
      <c r="AV33" s="86"/>
      <c r="AW33" s="334"/>
      <c r="AX33" s="334"/>
      <c r="AY33" s="334"/>
      <c r="AZ33" s="334"/>
      <c r="BA33" s="320">
        <f t="shared" si="8"/>
        <v>0</v>
      </c>
      <c r="BB33" s="93"/>
      <c r="BC33" s="94"/>
      <c r="BD33" s="310" t="str">
        <f t="shared" si="9"/>
        <v>正确</v>
      </c>
    </row>
    <row r="34" s="1" customFormat="1" ht="33" customHeight="1" spans="1:56">
      <c r="A34" s="289">
        <f t="shared" si="1"/>
        <v>30</v>
      </c>
      <c r="B34" s="384"/>
      <c r="C34" s="384"/>
      <c r="D34" s="563"/>
      <c r="E34" s="372"/>
      <c r="F34" s="269">
        <f t="shared" si="2"/>
        <v>31</v>
      </c>
      <c r="G34" s="44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11">
        <f t="shared" si="3"/>
        <v>0</v>
      </c>
      <c r="T34" s="74"/>
      <c r="U34" s="313"/>
      <c r="V34" s="71"/>
      <c r="W34" s="72"/>
      <c r="X34" s="72"/>
      <c r="Y34" s="72"/>
      <c r="Z34" s="72"/>
      <c r="AA34" s="72"/>
      <c r="AB34" s="78"/>
      <c r="AC34" s="320">
        <f t="shared" si="4"/>
        <v>0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331">
        <f t="shared" si="5"/>
        <v>0</v>
      </c>
      <c r="AT34" s="320">
        <f t="shared" si="6"/>
        <v>0</v>
      </c>
      <c r="AU34" s="320">
        <f t="shared" si="7"/>
        <v>0</v>
      </c>
      <c r="AV34" s="86"/>
      <c r="AW34" s="334"/>
      <c r="AX34" s="334"/>
      <c r="AY34" s="334"/>
      <c r="AZ34" s="334"/>
      <c r="BA34" s="320">
        <f t="shared" si="8"/>
        <v>0</v>
      </c>
      <c r="BB34" s="93"/>
      <c r="BC34" s="94"/>
      <c r="BD34" s="310" t="str">
        <f t="shared" si="9"/>
        <v>正确</v>
      </c>
    </row>
    <row r="35" s="1" customFormat="1" ht="33" customHeight="1" spans="1:56">
      <c r="A35" s="289">
        <f t="shared" si="1"/>
        <v>31</v>
      </c>
      <c r="B35" s="384"/>
      <c r="C35" s="384"/>
      <c r="D35" s="564"/>
      <c r="E35" s="372"/>
      <c r="F35" s="269">
        <f t="shared" si="2"/>
        <v>31</v>
      </c>
      <c r="G35" s="44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11">
        <f t="shared" si="3"/>
        <v>0</v>
      </c>
      <c r="T35" s="74"/>
      <c r="U35" s="313"/>
      <c r="V35" s="71"/>
      <c r="W35" s="72"/>
      <c r="X35" s="72"/>
      <c r="Y35" s="72"/>
      <c r="Z35" s="72"/>
      <c r="AA35" s="72"/>
      <c r="AB35" s="78"/>
      <c r="AC35" s="320">
        <f t="shared" si="4"/>
        <v>0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331">
        <f t="shared" si="5"/>
        <v>0</v>
      </c>
      <c r="AT35" s="320">
        <f t="shared" si="6"/>
        <v>0</v>
      </c>
      <c r="AU35" s="320">
        <f t="shared" si="7"/>
        <v>0</v>
      </c>
      <c r="AV35" s="86"/>
      <c r="AW35" s="334"/>
      <c r="AX35" s="334"/>
      <c r="AY35" s="334"/>
      <c r="AZ35" s="334"/>
      <c r="BA35" s="320">
        <f t="shared" si="8"/>
        <v>0</v>
      </c>
      <c r="BB35" s="93"/>
      <c r="BC35" s="94"/>
      <c r="BD35" s="310" t="str">
        <f t="shared" si="9"/>
        <v>正确</v>
      </c>
    </row>
    <row r="36" s="1" customFormat="1" ht="33" customHeight="1" spans="1:56">
      <c r="A36" s="289">
        <f t="shared" si="1"/>
        <v>32</v>
      </c>
      <c r="B36" s="384"/>
      <c r="C36" s="384"/>
      <c r="D36" s="564"/>
      <c r="E36" s="522"/>
      <c r="F36" s="269">
        <f t="shared" si="2"/>
        <v>31</v>
      </c>
      <c r="G36" s="44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11">
        <f t="shared" si="3"/>
        <v>0</v>
      </c>
      <c r="T36" s="74"/>
      <c r="U36" s="313"/>
      <c r="V36" s="71"/>
      <c r="W36" s="72"/>
      <c r="X36" s="72"/>
      <c r="Y36" s="72"/>
      <c r="Z36" s="72"/>
      <c r="AA36" s="72"/>
      <c r="AB36" s="78"/>
      <c r="AC36" s="320">
        <f t="shared" si="4"/>
        <v>0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331">
        <f t="shared" si="5"/>
        <v>0</v>
      </c>
      <c r="AT36" s="320">
        <f t="shared" si="6"/>
        <v>0</v>
      </c>
      <c r="AU36" s="320">
        <f t="shared" si="7"/>
        <v>0</v>
      </c>
      <c r="AV36" s="86"/>
      <c r="AW36" s="334"/>
      <c r="AX36" s="334"/>
      <c r="AY36" s="334"/>
      <c r="AZ36" s="334"/>
      <c r="BA36" s="320">
        <f t="shared" si="8"/>
        <v>0</v>
      </c>
      <c r="BB36" s="93"/>
      <c r="BC36" s="94"/>
      <c r="BD36" s="310" t="str">
        <f t="shared" si="9"/>
        <v>正确</v>
      </c>
    </row>
    <row r="37" s="1" customFormat="1" ht="33" customHeight="1" spans="1:56">
      <c r="A37" s="289">
        <f t="shared" si="1"/>
        <v>33</v>
      </c>
      <c r="B37" s="384"/>
      <c r="C37" s="384"/>
      <c r="D37" s="564"/>
      <c r="E37" s="372"/>
      <c r="F37" s="269">
        <f t="shared" si="2"/>
        <v>31</v>
      </c>
      <c r="G37" s="44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11">
        <f t="shared" si="3"/>
        <v>0</v>
      </c>
      <c r="T37" s="74"/>
      <c r="U37" s="313"/>
      <c r="V37" s="71"/>
      <c r="W37" s="72"/>
      <c r="X37" s="72"/>
      <c r="Y37" s="72"/>
      <c r="Z37" s="72"/>
      <c r="AA37" s="72"/>
      <c r="AB37" s="78"/>
      <c r="AC37" s="320">
        <f t="shared" si="4"/>
        <v>0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331">
        <f t="shared" si="5"/>
        <v>0</v>
      </c>
      <c r="AT37" s="320">
        <f t="shared" si="6"/>
        <v>0</v>
      </c>
      <c r="AU37" s="320">
        <f t="shared" si="7"/>
        <v>0</v>
      </c>
      <c r="AV37" s="86"/>
      <c r="AW37" s="334"/>
      <c r="AX37" s="334"/>
      <c r="AY37" s="334"/>
      <c r="AZ37" s="334"/>
      <c r="BA37" s="320">
        <f t="shared" si="8"/>
        <v>0</v>
      </c>
      <c r="BB37" s="93"/>
      <c r="BC37" s="94"/>
      <c r="BD37" s="310" t="str">
        <f t="shared" si="9"/>
        <v>正确</v>
      </c>
    </row>
    <row r="38" s="1" customFormat="1" ht="33" customHeight="1" spans="1:56">
      <c r="A38" s="289">
        <f t="shared" si="1"/>
        <v>34</v>
      </c>
      <c r="B38" s="384"/>
      <c r="C38" s="384"/>
      <c r="D38" s="564"/>
      <c r="E38" s="372"/>
      <c r="F38" s="269">
        <f t="shared" si="2"/>
        <v>31</v>
      </c>
      <c r="G38" s="44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11">
        <f t="shared" si="3"/>
        <v>0</v>
      </c>
      <c r="T38" s="74"/>
      <c r="U38" s="313"/>
      <c r="V38" s="71"/>
      <c r="W38" s="72"/>
      <c r="X38" s="72"/>
      <c r="Y38" s="72"/>
      <c r="Z38" s="72"/>
      <c r="AA38" s="72"/>
      <c r="AB38" s="78"/>
      <c r="AC38" s="320">
        <f t="shared" si="4"/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331">
        <f t="shared" si="5"/>
        <v>0</v>
      </c>
      <c r="AT38" s="320">
        <f t="shared" si="6"/>
        <v>0</v>
      </c>
      <c r="AU38" s="320">
        <f t="shared" si="7"/>
        <v>0</v>
      </c>
      <c r="AV38" s="86"/>
      <c r="AW38" s="334"/>
      <c r="AX38" s="334"/>
      <c r="AY38" s="334"/>
      <c r="AZ38" s="334"/>
      <c r="BA38" s="320">
        <f t="shared" si="8"/>
        <v>0</v>
      </c>
      <c r="BB38" s="93"/>
      <c r="BC38" s="94"/>
      <c r="BD38" s="310" t="str">
        <f t="shared" si="9"/>
        <v>正确</v>
      </c>
    </row>
    <row r="39" s="1" customFormat="1" ht="33" customHeight="1" spans="1:56">
      <c r="A39" s="289">
        <f t="shared" si="1"/>
        <v>35</v>
      </c>
      <c r="B39" s="384"/>
      <c r="C39" s="384"/>
      <c r="D39" s="564"/>
      <c r="E39" s="372"/>
      <c r="F39" s="269">
        <f t="shared" si="2"/>
        <v>31</v>
      </c>
      <c r="G39" s="44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311">
        <f t="shared" si="3"/>
        <v>0</v>
      </c>
      <c r="T39" s="74"/>
      <c r="U39" s="313"/>
      <c r="V39" s="71"/>
      <c r="W39" s="72"/>
      <c r="X39" s="72"/>
      <c r="Y39" s="72"/>
      <c r="Z39" s="72"/>
      <c r="AA39" s="72"/>
      <c r="AB39" s="78"/>
      <c r="AC39" s="320">
        <f t="shared" si="4"/>
        <v>0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331">
        <f t="shared" si="5"/>
        <v>0</v>
      </c>
      <c r="AT39" s="320">
        <f t="shared" si="6"/>
        <v>0</v>
      </c>
      <c r="AU39" s="320">
        <f t="shared" si="7"/>
        <v>0</v>
      </c>
      <c r="AV39" s="86"/>
      <c r="AW39" s="334"/>
      <c r="AX39" s="334"/>
      <c r="AY39" s="334"/>
      <c r="AZ39" s="334"/>
      <c r="BA39" s="320">
        <f t="shared" si="8"/>
        <v>0</v>
      </c>
      <c r="BB39" s="93"/>
      <c r="BC39" s="94"/>
      <c r="BD39" s="310" t="str">
        <f t="shared" si="9"/>
        <v>正确</v>
      </c>
    </row>
    <row r="40" s="1" customFormat="1" ht="33" customHeight="1" spans="1:56">
      <c r="A40" s="289">
        <f t="shared" si="1"/>
        <v>36</v>
      </c>
      <c r="B40" s="384"/>
      <c r="C40" s="384"/>
      <c r="D40" s="564"/>
      <c r="E40" s="372"/>
      <c r="F40" s="269">
        <f t="shared" si="2"/>
        <v>31</v>
      </c>
      <c r="G40" s="44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311">
        <f t="shared" si="3"/>
        <v>0</v>
      </c>
      <c r="T40" s="74"/>
      <c r="U40" s="313"/>
      <c r="V40" s="71"/>
      <c r="W40" s="72"/>
      <c r="X40" s="72"/>
      <c r="Y40" s="72"/>
      <c r="Z40" s="72"/>
      <c r="AA40" s="72"/>
      <c r="AB40" s="78"/>
      <c r="AC40" s="320">
        <f t="shared" si="4"/>
        <v>0</v>
      </c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331">
        <f t="shared" si="5"/>
        <v>0</v>
      </c>
      <c r="AT40" s="320">
        <f t="shared" si="6"/>
        <v>0</v>
      </c>
      <c r="AU40" s="320">
        <f t="shared" si="7"/>
        <v>0</v>
      </c>
      <c r="AV40" s="86"/>
      <c r="AW40" s="334"/>
      <c r="AX40" s="334"/>
      <c r="AY40" s="334"/>
      <c r="AZ40" s="334"/>
      <c r="BA40" s="320">
        <f t="shared" si="8"/>
        <v>0</v>
      </c>
      <c r="BB40" s="93"/>
      <c r="BC40" s="94"/>
      <c r="BD40" s="310" t="str">
        <f t="shared" si="9"/>
        <v>正确</v>
      </c>
    </row>
    <row r="41" s="1" customFormat="1" ht="33" customHeight="1" spans="1:56">
      <c r="A41" s="289">
        <f t="shared" si="1"/>
        <v>37</v>
      </c>
      <c r="B41" s="384"/>
      <c r="C41" s="384"/>
      <c r="D41" s="565"/>
      <c r="E41" s="372"/>
      <c r="F41" s="269">
        <f t="shared" si="2"/>
        <v>31</v>
      </c>
      <c r="G41" s="44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311">
        <f t="shared" si="3"/>
        <v>0</v>
      </c>
      <c r="T41" s="74"/>
      <c r="U41" s="313"/>
      <c r="V41" s="71"/>
      <c r="W41" s="72"/>
      <c r="X41" s="72"/>
      <c r="Y41" s="72"/>
      <c r="Z41" s="72"/>
      <c r="AA41" s="72"/>
      <c r="AB41" s="78"/>
      <c r="AC41" s="320">
        <f t="shared" si="4"/>
        <v>0</v>
      </c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331">
        <f t="shared" si="5"/>
        <v>0</v>
      </c>
      <c r="AT41" s="320">
        <f t="shared" si="6"/>
        <v>0</v>
      </c>
      <c r="AU41" s="320">
        <f t="shared" si="7"/>
        <v>0</v>
      </c>
      <c r="AV41" s="86"/>
      <c r="AW41" s="334"/>
      <c r="AX41" s="334"/>
      <c r="AY41" s="334"/>
      <c r="AZ41" s="334"/>
      <c r="BA41" s="320">
        <f t="shared" si="8"/>
        <v>0</v>
      </c>
      <c r="BB41" s="93"/>
      <c r="BC41" s="94"/>
      <c r="BD41" s="310" t="str">
        <f t="shared" si="9"/>
        <v>正确</v>
      </c>
    </row>
    <row r="42" s="1" customFormat="1" ht="33" customHeight="1" spans="1:56">
      <c r="A42" s="289">
        <f t="shared" si="1"/>
        <v>38</v>
      </c>
      <c r="B42" s="384"/>
      <c r="C42" s="384"/>
      <c r="D42" s="565"/>
      <c r="E42" s="372"/>
      <c r="F42" s="269">
        <f t="shared" si="2"/>
        <v>31</v>
      </c>
      <c r="G42" s="44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11">
        <f t="shared" si="3"/>
        <v>0</v>
      </c>
      <c r="T42" s="74"/>
      <c r="U42" s="313"/>
      <c r="V42" s="71"/>
      <c r="W42" s="72"/>
      <c r="X42" s="72"/>
      <c r="Y42" s="72"/>
      <c r="Z42" s="72"/>
      <c r="AA42" s="72"/>
      <c r="AB42" s="78"/>
      <c r="AC42" s="320">
        <f t="shared" si="4"/>
        <v>0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331">
        <f t="shared" si="5"/>
        <v>0</v>
      </c>
      <c r="AT42" s="320">
        <f t="shared" si="6"/>
        <v>0</v>
      </c>
      <c r="AU42" s="320">
        <f t="shared" si="7"/>
        <v>0</v>
      </c>
      <c r="AV42" s="86"/>
      <c r="AW42" s="334"/>
      <c r="AX42" s="334"/>
      <c r="AY42" s="334"/>
      <c r="AZ42" s="334"/>
      <c r="BA42" s="320">
        <f t="shared" si="8"/>
        <v>0</v>
      </c>
      <c r="BB42" s="93"/>
      <c r="BC42" s="94"/>
      <c r="BD42" s="310" t="str">
        <f t="shared" si="9"/>
        <v>正确</v>
      </c>
    </row>
    <row r="43" s="1" customFormat="1" ht="33" customHeight="1" spans="1:56">
      <c r="A43" s="289">
        <f t="shared" si="1"/>
        <v>39</v>
      </c>
      <c r="B43" s="384"/>
      <c r="C43" s="384"/>
      <c r="D43" s="565"/>
      <c r="E43" s="372"/>
      <c r="F43" s="269">
        <f t="shared" si="2"/>
        <v>31</v>
      </c>
      <c r="G43" s="44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311">
        <f t="shared" si="3"/>
        <v>0</v>
      </c>
      <c r="T43" s="74"/>
      <c r="U43" s="313"/>
      <c r="V43" s="71"/>
      <c r="W43" s="72"/>
      <c r="X43" s="72"/>
      <c r="Y43" s="72"/>
      <c r="Z43" s="72"/>
      <c r="AA43" s="72"/>
      <c r="AB43" s="78"/>
      <c r="AC43" s="320">
        <f t="shared" si="4"/>
        <v>0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331">
        <f t="shared" si="5"/>
        <v>0</v>
      </c>
      <c r="AT43" s="320">
        <f t="shared" si="6"/>
        <v>0</v>
      </c>
      <c r="AU43" s="320">
        <f t="shared" si="7"/>
        <v>0</v>
      </c>
      <c r="AV43" s="86"/>
      <c r="AW43" s="334"/>
      <c r="AX43" s="334"/>
      <c r="AY43" s="334"/>
      <c r="AZ43" s="334"/>
      <c r="BA43" s="320">
        <f t="shared" si="8"/>
        <v>0</v>
      </c>
      <c r="BB43" s="93"/>
      <c r="BC43" s="94"/>
      <c r="BD43" s="310" t="str">
        <f t="shared" si="9"/>
        <v>正确</v>
      </c>
    </row>
    <row r="44" s="1" customFormat="1" ht="33" customHeight="1" spans="1:56">
      <c r="A44" s="289">
        <f t="shared" si="1"/>
        <v>40</v>
      </c>
      <c r="B44" s="384"/>
      <c r="C44" s="384"/>
      <c r="D44" s="566"/>
      <c r="E44" s="372"/>
      <c r="F44" s="269">
        <f t="shared" si="2"/>
        <v>31</v>
      </c>
      <c r="G44" s="44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311">
        <f t="shared" si="3"/>
        <v>0</v>
      </c>
      <c r="T44" s="74"/>
      <c r="U44" s="313"/>
      <c r="V44" s="71"/>
      <c r="W44" s="72"/>
      <c r="X44" s="72"/>
      <c r="Y44" s="72"/>
      <c r="Z44" s="72"/>
      <c r="AA44" s="72"/>
      <c r="AB44" s="78"/>
      <c r="AC44" s="320">
        <f t="shared" si="4"/>
        <v>0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331">
        <f t="shared" si="5"/>
        <v>0</v>
      </c>
      <c r="AT44" s="320">
        <f t="shared" si="6"/>
        <v>0</v>
      </c>
      <c r="AU44" s="320">
        <f t="shared" si="7"/>
        <v>0</v>
      </c>
      <c r="AV44" s="86"/>
      <c r="AW44" s="334"/>
      <c r="AX44" s="334"/>
      <c r="AY44" s="334"/>
      <c r="AZ44" s="334"/>
      <c r="BA44" s="320">
        <f t="shared" si="8"/>
        <v>0</v>
      </c>
      <c r="BB44" s="93"/>
      <c r="BC44" s="94"/>
      <c r="BD44" s="310" t="str">
        <f t="shared" si="9"/>
        <v>正确</v>
      </c>
    </row>
    <row r="45" s="1" customFormat="1" ht="33" customHeight="1" spans="1:56">
      <c r="A45" s="289">
        <f t="shared" si="1"/>
        <v>41</v>
      </c>
      <c r="B45" s="384"/>
      <c r="C45" s="384"/>
      <c r="D45" s="566"/>
      <c r="E45" s="372"/>
      <c r="F45" s="269">
        <f t="shared" si="2"/>
        <v>31</v>
      </c>
      <c r="G45" s="44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311">
        <f t="shared" si="3"/>
        <v>0</v>
      </c>
      <c r="T45" s="74"/>
      <c r="U45" s="313"/>
      <c r="V45" s="71"/>
      <c r="W45" s="72"/>
      <c r="X45" s="72"/>
      <c r="Y45" s="72"/>
      <c r="Z45" s="72"/>
      <c r="AA45" s="72"/>
      <c r="AB45" s="78"/>
      <c r="AC45" s="320">
        <f t="shared" si="4"/>
        <v>0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331">
        <f t="shared" si="5"/>
        <v>0</v>
      </c>
      <c r="AT45" s="320">
        <f t="shared" si="6"/>
        <v>0</v>
      </c>
      <c r="AU45" s="320">
        <f t="shared" si="7"/>
        <v>0</v>
      </c>
      <c r="AV45" s="86"/>
      <c r="AW45" s="334"/>
      <c r="AX45" s="334"/>
      <c r="AY45" s="334"/>
      <c r="AZ45" s="334"/>
      <c r="BA45" s="320">
        <f t="shared" si="8"/>
        <v>0</v>
      </c>
      <c r="BB45" s="93"/>
      <c r="BC45" s="94"/>
      <c r="BD45" s="310" t="str">
        <f t="shared" si="9"/>
        <v>正确</v>
      </c>
    </row>
    <row r="46" s="1" customFormat="1" ht="33" customHeight="1" spans="1:56">
      <c r="A46" s="289">
        <f t="shared" si="1"/>
        <v>42</v>
      </c>
      <c r="B46" s="384"/>
      <c r="C46" s="384"/>
      <c r="D46" s="566"/>
      <c r="E46" s="372"/>
      <c r="F46" s="269">
        <f t="shared" si="2"/>
        <v>31</v>
      </c>
      <c r="G46" s="44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311">
        <f t="shared" si="3"/>
        <v>0</v>
      </c>
      <c r="T46" s="74"/>
      <c r="U46" s="313"/>
      <c r="V46" s="71"/>
      <c r="W46" s="72"/>
      <c r="X46" s="72"/>
      <c r="Y46" s="72"/>
      <c r="Z46" s="72"/>
      <c r="AA46" s="72"/>
      <c r="AB46" s="78"/>
      <c r="AC46" s="320">
        <f t="shared" si="4"/>
        <v>0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331">
        <f t="shared" si="5"/>
        <v>0</v>
      </c>
      <c r="AT46" s="320">
        <f t="shared" si="6"/>
        <v>0</v>
      </c>
      <c r="AU46" s="320">
        <f t="shared" si="7"/>
        <v>0</v>
      </c>
      <c r="AV46" s="86"/>
      <c r="AW46" s="334"/>
      <c r="AX46" s="334"/>
      <c r="AY46" s="334"/>
      <c r="AZ46" s="334"/>
      <c r="BA46" s="320">
        <f t="shared" si="8"/>
        <v>0</v>
      </c>
      <c r="BB46" s="93"/>
      <c r="BC46" s="94"/>
      <c r="BD46" s="310" t="str">
        <f t="shared" si="9"/>
        <v>正确</v>
      </c>
    </row>
    <row r="47" s="1" customFormat="1" ht="33" customHeight="1" spans="1:56">
      <c r="A47" s="289">
        <f t="shared" si="1"/>
        <v>43</v>
      </c>
      <c r="B47" s="384"/>
      <c r="C47" s="384"/>
      <c r="D47" s="562"/>
      <c r="E47" s="372"/>
      <c r="F47" s="269">
        <f t="shared" si="2"/>
        <v>31</v>
      </c>
      <c r="G47" s="44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311">
        <f t="shared" si="3"/>
        <v>0</v>
      </c>
      <c r="T47" s="74"/>
      <c r="U47" s="313"/>
      <c r="V47" s="71"/>
      <c r="W47" s="72"/>
      <c r="X47" s="72"/>
      <c r="Y47" s="72"/>
      <c r="Z47" s="72"/>
      <c r="AA47" s="72"/>
      <c r="AB47" s="78"/>
      <c r="AC47" s="320">
        <f t="shared" si="4"/>
        <v>0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331">
        <f t="shared" si="5"/>
        <v>0</v>
      </c>
      <c r="AT47" s="320">
        <f t="shared" si="6"/>
        <v>0</v>
      </c>
      <c r="AU47" s="320">
        <f t="shared" si="7"/>
        <v>0</v>
      </c>
      <c r="AV47" s="86"/>
      <c r="AW47" s="334"/>
      <c r="AX47" s="334"/>
      <c r="AY47" s="334"/>
      <c r="AZ47" s="334"/>
      <c r="BA47" s="320">
        <f t="shared" si="8"/>
        <v>0</v>
      </c>
      <c r="BB47" s="93"/>
      <c r="BC47" s="94"/>
      <c r="BD47" s="310" t="str">
        <f t="shared" si="9"/>
        <v>正确</v>
      </c>
    </row>
    <row r="48" s="1" customFormat="1" ht="33" customHeight="1" spans="1:56">
      <c r="A48" s="289">
        <f t="shared" si="1"/>
        <v>44</v>
      </c>
      <c r="B48" s="384"/>
      <c r="C48" s="384"/>
      <c r="D48" s="562"/>
      <c r="E48" s="372"/>
      <c r="F48" s="269">
        <f t="shared" si="2"/>
        <v>31</v>
      </c>
      <c r="G48" s="44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311">
        <f t="shared" si="3"/>
        <v>0</v>
      </c>
      <c r="T48" s="74"/>
      <c r="U48" s="313"/>
      <c r="V48" s="71"/>
      <c r="W48" s="72"/>
      <c r="X48" s="72"/>
      <c r="Y48" s="72"/>
      <c r="Z48" s="72"/>
      <c r="AA48" s="72"/>
      <c r="AB48" s="78"/>
      <c r="AC48" s="320">
        <f t="shared" si="4"/>
        <v>0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331">
        <f t="shared" si="5"/>
        <v>0</v>
      </c>
      <c r="AT48" s="320">
        <f t="shared" si="6"/>
        <v>0</v>
      </c>
      <c r="AU48" s="320">
        <f t="shared" si="7"/>
        <v>0</v>
      </c>
      <c r="AV48" s="86"/>
      <c r="AW48" s="334"/>
      <c r="AX48" s="334"/>
      <c r="AY48" s="334"/>
      <c r="AZ48" s="334"/>
      <c r="BA48" s="320">
        <f t="shared" si="8"/>
        <v>0</v>
      </c>
      <c r="BB48" s="93"/>
      <c r="BC48" s="94"/>
      <c r="BD48" s="310" t="str">
        <f t="shared" si="9"/>
        <v>正确</v>
      </c>
    </row>
    <row r="49" s="1" customFormat="1" ht="33" customHeight="1" spans="1:56">
      <c r="A49" s="289">
        <f t="shared" si="1"/>
        <v>45</v>
      </c>
      <c r="B49" s="384"/>
      <c r="C49" s="384"/>
      <c r="D49" s="562"/>
      <c r="E49" s="372"/>
      <c r="F49" s="269">
        <f t="shared" si="2"/>
        <v>31</v>
      </c>
      <c r="G49" s="44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11">
        <f t="shared" si="3"/>
        <v>0</v>
      </c>
      <c r="T49" s="74"/>
      <c r="U49" s="313"/>
      <c r="V49" s="71"/>
      <c r="W49" s="72"/>
      <c r="X49" s="72"/>
      <c r="Y49" s="72"/>
      <c r="Z49" s="72"/>
      <c r="AA49" s="72"/>
      <c r="AB49" s="78"/>
      <c r="AC49" s="320">
        <f t="shared" si="4"/>
        <v>0</v>
      </c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331">
        <f t="shared" si="5"/>
        <v>0</v>
      </c>
      <c r="AT49" s="320">
        <f t="shared" si="6"/>
        <v>0</v>
      </c>
      <c r="AU49" s="320">
        <f t="shared" si="7"/>
        <v>0</v>
      </c>
      <c r="AV49" s="86"/>
      <c r="AW49" s="334"/>
      <c r="AX49" s="334"/>
      <c r="AY49" s="334"/>
      <c r="AZ49" s="334"/>
      <c r="BA49" s="320">
        <f t="shared" si="8"/>
        <v>0</v>
      </c>
      <c r="BB49" s="93"/>
      <c r="BC49" s="94"/>
      <c r="BD49" s="310" t="str">
        <f t="shared" si="9"/>
        <v>正确</v>
      </c>
    </row>
    <row r="50" s="1" customFormat="1" ht="33" customHeight="1" spans="1:56">
      <c r="A50" s="289">
        <f t="shared" si="1"/>
        <v>46</v>
      </c>
      <c r="B50" s="384"/>
      <c r="C50" s="384"/>
      <c r="D50" s="562"/>
      <c r="E50" s="372"/>
      <c r="F50" s="269">
        <f t="shared" si="2"/>
        <v>31</v>
      </c>
      <c r="G50" s="44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311">
        <f t="shared" si="3"/>
        <v>0</v>
      </c>
      <c r="T50" s="74"/>
      <c r="U50" s="313"/>
      <c r="V50" s="71"/>
      <c r="W50" s="72"/>
      <c r="X50" s="72"/>
      <c r="Y50" s="72"/>
      <c r="Z50" s="72"/>
      <c r="AA50" s="72"/>
      <c r="AB50" s="78"/>
      <c r="AC50" s="320">
        <f t="shared" si="4"/>
        <v>0</v>
      </c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331">
        <f t="shared" si="5"/>
        <v>0</v>
      </c>
      <c r="AT50" s="320">
        <f t="shared" si="6"/>
        <v>0</v>
      </c>
      <c r="AU50" s="320">
        <f t="shared" si="7"/>
        <v>0</v>
      </c>
      <c r="AV50" s="86"/>
      <c r="AW50" s="334"/>
      <c r="AX50" s="334"/>
      <c r="AY50" s="334"/>
      <c r="AZ50" s="334"/>
      <c r="BA50" s="320">
        <f t="shared" si="8"/>
        <v>0</v>
      </c>
      <c r="BB50" s="93"/>
      <c r="BC50" s="94"/>
      <c r="BD50" s="310" t="str">
        <f t="shared" si="9"/>
        <v>正确</v>
      </c>
    </row>
    <row r="51" s="1" customFormat="1" ht="33" customHeight="1" spans="1:56">
      <c r="A51" s="289">
        <f t="shared" si="1"/>
        <v>47</v>
      </c>
      <c r="B51" s="384"/>
      <c r="C51" s="384"/>
      <c r="D51" s="562"/>
      <c r="E51" s="372"/>
      <c r="F51" s="269">
        <f t="shared" si="2"/>
        <v>31</v>
      </c>
      <c r="G51" s="44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311">
        <f t="shared" si="3"/>
        <v>0</v>
      </c>
      <c r="T51" s="74"/>
      <c r="U51" s="313"/>
      <c r="V51" s="71"/>
      <c r="W51" s="72"/>
      <c r="X51" s="72"/>
      <c r="Y51" s="72"/>
      <c r="Z51" s="72"/>
      <c r="AA51" s="72"/>
      <c r="AB51" s="78"/>
      <c r="AC51" s="320">
        <f t="shared" si="4"/>
        <v>0</v>
      </c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331">
        <f t="shared" si="5"/>
        <v>0</v>
      </c>
      <c r="AT51" s="320">
        <f t="shared" si="6"/>
        <v>0</v>
      </c>
      <c r="AU51" s="320">
        <f t="shared" si="7"/>
        <v>0</v>
      </c>
      <c r="AV51" s="86"/>
      <c r="AW51" s="334"/>
      <c r="AX51" s="334"/>
      <c r="AY51" s="334"/>
      <c r="AZ51" s="334"/>
      <c r="BA51" s="320">
        <f t="shared" si="8"/>
        <v>0</v>
      </c>
      <c r="BB51" s="93"/>
      <c r="BC51" s="94"/>
      <c r="BD51" s="310" t="str">
        <f t="shared" si="9"/>
        <v>正确</v>
      </c>
    </row>
    <row r="52" s="1" customFormat="1" ht="33" customHeight="1" spans="1:56">
      <c r="A52" s="289">
        <f t="shared" si="1"/>
        <v>48</v>
      </c>
      <c r="B52" s="286"/>
      <c r="C52" s="49"/>
      <c r="D52" s="50"/>
      <c r="E52" s="286"/>
      <c r="F52" s="269">
        <f t="shared" si="2"/>
        <v>31</v>
      </c>
      <c r="G52" s="44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311">
        <f t="shared" si="3"/>
        <v>0</v>
      </c>
      <c r="T52" s="74"/>
      <c r="U52" s="313"/>
      <c r="V52" s="71"/>
      <c r="W52" s="72"/>
      <c r="X52" s="72"/>
      <c r="Y52" s="72"/>
      <c r="Z52" s="72"/>
      <c r="AA52" s="72"/>
      <c r="AB52" s="78"/>
      <c r="AC52" s="320">
        <f t="shared" si="4"/>
        <v>0</v>
      </c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331">
        <f t="shared" si="5"/>
        <v>0</v>
      </c>
      <c r="AT52" s="320">
        <f t="shared" si="6"/>
        <v>0</v>
      </c>
      <c r="AU52" s="320">
        <f t="shared" si="7"/>
        <v>0</v>
      </c>
      <c r="AV52" s="86"/>
      <c r="AW52" s="334"/>
      <c r="AX52" s="334"/>
      <c r="AY52" s="334"/>
      <c r="AZ52" s="334"/>
      <c r="BA52" s="320">
        <f t="shared" si="8"/>
        <v>0</v>
      </c>
      <c r="BB52" s="93"/>
      <c r="BC52" s="94"/>
      <c r="BD52" s="310" t="str">
        <f t="shared" si="9"/>
        <v>正确</v>
      </c>
    </row>
    <row r="53" s="1" customFormat="1" ht="33" customHeight="1" spans="1:56">
      <c r="A53" s="289">
        <f t="shared" si="1"/>
        <v>49</v>
      </c>
      <c r="B53" s="286"/>
      <c r="C53" s="49"/>
      <c r="D53" s="50"/>
      <c r="E53" s="286"/>
      <c r="F53" s="269">
        <f t="shared" si="2"/>
        <v>31</v>
      </c>
      <c r="G53" s="44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311">
        <f t="shared" si="3"/>
        <v>0</v>
      </c>
      <c r="T53" s="74"/>
      <c r="U53" s="313"/>
      <c r="V53" s="71"/>
      <c r="W53" s="72"/>
      <c r="X53" s="72"/>
      <c r="Y53" s="72"/>
      <c r="Z53" s="72"/>
      <c r="AA53" s="72"/>
      <c r="AB53" s="78"/>
      <c r="AC53" s="320">
        <f t="shared" si="4"/>
        <v>0</v>
      </c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331">
        <f t="shared" si="5"/>
        <v>0</v>
      </c>
      <c r="AT53" s="320">
        <f t="shared" si="6"/>
        <v>0</v>
      </c>
      <c r="AU53" s="320">
        <f t="shared" si="7"/>
        <v>0</v>
      </c>
      <c r="AV53" s="86"/>
      <c r="AW53" s="334"/>
      <c r="AX53" s="334"/>
      <c r="AY53" s="334"/>
      <c r="AZ53" s="334"/>
      <c r="BA53" s="320">
        <f t="shared" si="8"/>
        <v>0</v>
      </c>
      <c r="BB53" s="93"/>
      <c r="BC53" s="94"/>
      <c r="BD53" s="310" t="str">
        <f t="shared" si="9"/>
        <v>正确</v>
      </c>
    </row>
    <row r="54" s="1" customFormat="1" ht="33" customHeight="1" spans="1:56">
      <c r="A54" s="289">
        <f t="shared" si="1"/>
        <v>50</v>
      </c>
      <c r="B54" s="286"/>
      <c r="C54" s="49"/>
      <c r="D54" s="50"/>
      <c r="E54" s="286"/>
      <c r="F54" s="269">
        <f t="shared" si="2"/>
        <v>31</v>
      </c>
      <c r="G54" s="44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311">
        <f t="shared" si="3"/>
        <v>0</v>
      </c>
      <c r="T54" s="74"/>
      <c r="U54" s="313"/>
      <c r="V54" s="71"/>
      <c r="W54" s="72"/>
      <c r="X54" s="72"/>
      <c r="Y54" s="72"/>
      <c r="Z54" s="72"/>
      <c r="AA54" s="72"/>
      <c r="AB54" s="78"/>
      <c r="AC54" s="320">
        <f t="shared" si="4"/>
        <v>0</v>
      </c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331">
        <f t="shared" si="5"/>
        <v>0</v>
      </c>
      <c r="AT54" s="320">
        <f t="shared" si="6"/>
        <v>0</v>
      </c>
      <c r="AU54" s="320">
        <f t="shared" si="7"/>
        <v>0</v>
      </c>
      <c r="AV54" s="86"/>
      <c r="AW54" s="334"/>
      <c r="AX54" s="334"/>
      <c r="AY54" s="334"/>
      <c r="AZ54" s="334"/>
      <c r="BA54" s="320">
        <f t="shared" si="8"/>
        <v>0</v>
      </c>
      <c r="BB54" s="93"/>
      <c r="BC54" s="94"/>
      <c r="BD54" s="310" t="str">
        <f t="shared" si="9"/>
        <v>正确</v>
      </c>
    </row>
    <row r="55" s="1" customFormat="1" ht="33" customHeight="1" spans="1:56">
      <c r="A55" s="289">
        <f t="shared" si="1"/>
        <v>51</v>
      </c>
      <c r="B55" s="286"/>
      <c r="C55" s="49"/>
      <c r="D55" s="50"/>
      <c r="E55" s="286"/>
      <c r="F55" s="269">
        <f t="shared" si="2"/>
        <v>31</v>
      </c>
      <c r="G55" s="44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311">
        <f t="shared" si="3"/>
        <v>0</v>
      </c>
      <c r="T55" s="74"/>
      <c r="U55" s="313"/>
      <c r="V55" s="71"/>
      <c r="W55" s="72"/>
      <c r="X55" s="72"/>
      <c r="Y55" s="72"/>
      <c r="Z55" s="72"/>
      <c r="AA55" s="72"/>
      <c r="AB55" s="78"/>
      <c r="AC55" s="320">
        <f t="shared" si="4"/>
        <v>0</v>
      </c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331">
        <f t="shared" si="5"/>
        <v>0</v>
      </c>
      <c r="AT55" s="320">
        <f t="shared" si="6"/>
        <v>0</v>
      </c>
      <c r="AU55" s="320">
        <f t="shared" si="7"/>
        <v>0</v>
      </c>
      <c r="AV55" s="86"/>
      <c r="AW55" s="334"/>
      <c r="AX55" s="334"/>
      <c r="AY55" s="334"/>
      <c r="AZ55" s="334"/>
      <c r="BA55" s="320">
        <f t="shared" si="8"/>
        <v>0</v>
      </c>
      <c r="BB55" s="93"/>
      <c r="BC55" s="94"/>
      <c r="BD55" s="310" t="str">
        <f t="shared" si="9"/>
        <v>正确</v>
      </c>
    </row>
    <row r="56" s="1" customFormat="1" ht="33" customHeight="1" spans="1:56">
      <c r="A56" s="289">
        <f t="shared" si="1"/>
        <v>52</v>
      </c>
      <c r="B56" s="286"/>
      <c r="C56" s="49"/>
      <c r="D56" s="50"/>
      <c r="E56" s="286"/>
      <c r="F56" s="269">
        <f t="shared" si="2"/>
        <v>31</v>
      </c>
      <c r="G56" s="44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311">
        <f t="shared" si="3"/>
        <v>0</v>
      </c>
      <c r="T56" s="74"/>
      <c r="U56" s="313"/>
      <c r="V56" s="71"/>
      <c r="W56" s="72"/>
      <c r="X56" s="72"/>
      <c r="Y56" s="72"/>
      <c r="Z56" s="72"/>
      <c r="AA56" s="72"/>
      <c r="AB56" s="78"/>
      <c r="AC56" s="320">
        <f t="shared" si="4"/>
        <v>0</v>
      </c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331">
        <f t="shared" si="5"/>
        <v>0</v>
      </c>
      <c r="AT56" s="320">
        <f t="shared" si="6"/>
        <v>0</v>
      </c>
      <c r="AU56" s="320">
        <f t="shared" si="7"/>
        <v>0</v>
      </c>
      <c r="AV56" s="86"/>
      <c r="AW56" s="334"/>
      <c r="AX56" s="334"/>
      <c r="AY56" s="334"/>
      <c r="AZ56" s="334"/>
      <c r="BA56" s="320">
        <f t="shared" si="8"/>
        <v>0</v>
      </c>
      <c r="BB56" s="93"/>
      <c r="BC56" s="94"/>
      <c r="BD56" s="310" t="str">
        <f t="shared" si="9"/>
        <v>正确</v>
      </c>
    </row>
    <row r="57" s="1" customFormat="1" ht="33" customHeight="1" spans="1:56">
      <c r="A57" s="289">
        <f t="shared" si="1"/>
        <v>53</v>
      </c>
      <c r="B57" s="286"/>
      <c r="C57" s="49"/>
      <c r="D57" s="50"/>
      <c r="E57" s="286"/>
      <c r="F57" s="269">
        <f t="shared" si="2"/>
        <v>31</v>
      </c>
      <c r="G57" s="44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311">
        <f t="shared" si="3"/>
        <v>0</v>
      </c>
      <c r="T57" s="74"/>
      <c r="U57" s="313"/>
      <c r="V57" s="71"/>
      <c r="W57" s="72"/>
      <c r="X57" s="72"/>
      <c r="Y57" s="72"/>
      <c r="Z57" s="72"/>
      <c r="AA57" s="72"/>
      <c r="AB57" s="78"/>
      <c r="AC57" s="320">
        <f t="shared" si="4"/>
        <v>0</v>
      </c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331">
        <f t="shared" si="5"/>
        <v>0</v>
      </c>
      <c r="AT57" s="320">
        <f t="shared" si="6"/>
        <v>0</v>
      </c>
      <c r="AU57" s="320">
        <f t="shared" si="7"/>
        <v>0</v>
      </c>
      <c r="AV57" s="86"/>
      <c r="AW57" s="334"/>
      <c r="AX57" s="334"/>
      <c r="AY57" s="334"/>
      <c r="AZ57" s="334"/>
      <c r="BA57" s="320">
        <f t="shared" si="8"/>
        <v>0</v>
      </c>
      <c r="BB57" s="93"/>
      <c r="BC57" s="94"/>
      <c r="BD57" s="310" t="str">
        <f t="shared" si="9"/>
        <v>正确</v>
      </c>
    </row>
    <row r="58" s="1" customFormat="1" ht="33" customHeight="1" spans="1:56">
      <c r="A58" s="289">
        <f t="shared" si="1"/>
        <v>54</v>
      </c>
      <c r="B58" s="286"/>
      <c r="C58" s="49"/>
      <c r="D58" s="50"/>
      <c r="E58" s="286"/>
      <c r="F58" s="269">
        <f t="shared" si="2"/>
        <v>31</v>
      </c>
      <c r="G58" s="44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311">
        <f t="shared" si="3"/>
        <v>0</v>
      </c>
      <c r="T58" s="74"/>
      <c r="U58" s="313"/>
      <c r="V58" s="71"/>
      <c r="W58" s="72"/>
      <c r="X58" s="72"/>
      <c r="Y58" s="72"/>
      <c r="Z58" s="72"/>
      <c r="AA58" s="72"/>
      <c r="AB58" s="78"/>
      <c r="AC58" s="320">
        <f t="shared" si="4"/>
        <v>0</v>
      </c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331">
        <f t="shared" si="5"/>
        <v>0</v>
      </c>
      <c r="AT58" s="320">
        <f t="shared" si="6"/>
        <v>0</v>
      </c>
      <c r="AU58" s="320">
        <f t="shared" si="7"/>
        <v>0</v>
      </c>
      <c r="AV58" s="86"/>
      <c r="AW58" s="334"/>
      <c r="AX58" s="334"/>
      <c r="AY58" s="334"/>
      <c r="AZ58" s="334"/>
      <c r="BA58" s="320">
        <f t="shared" si="8"/>
        <v>0</v>
      </c>
      <c r="BB58" s="93"/>
      <c r="BC58" s="94"/>
      <c r="BD58" s="310" t="str">
        <f t="shared" si="9"/>
        <v>正确</v>
      </c>
    </row>
    <row r="59" s="1" customFormat="1" ht="33" customHeight="1" spans="1:56">
      <c r="A59" s="289">
        <f t="shared" si="1"/>
        <v>55</v>
      </c>
      <c r="B59" s="286"/>
      <c r="C59" s="49"/>
      <c r="D59" s="50"/>
      <c r="E59" s="286"/>
      <c r="F59" s="269">
        <f t="shared" si="2"/>
        <v>31</v>
      </c>
      <c r="G59" s="44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311">
        <f t="shared" si="3"/>
        <v>0</v>
      </c>
      <c r="T59" s="74"/>
      <c r="U59" s="313"/>
      <c r="V59" s="71"/>
      <c r="W59" s="72"/>
      <c r="X59" s="72"/>
      <c r="Y59" s="72"/>
      <c r="Z59" s="72"/>
      <c r="AA59" s="72"/>
      <c r="AB59" s="78"/>
      <c r="AC59" s="320">
        <f t="shared" si="4"/>
        <v>0</v>
      </c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331">
        <f t="shared" si="5"/>
        <v>0</v>
      </c>
      <c r="AT59" s="320">
        <f t="shared" si="6"/>
        <v>0</v>
      </c>
      <c r="AU59" s="320">
        <f t="shared" si="7"/>
        <v>0</v>
      </c>
      <c r="AV59" s="86"/>
      <c r="AW59" s="334"/>
      <c r="AX59" s="334"/>
      <c r="AY59" s="334"/>
      <c r="AZ59" s="334"/>
      <c r="BA59" s="320">
        <f t="shared" si="8"/>
        <v>0</v>
      </c>
      <c r="BB59" s="93"/>
      <c r="BC59" s="94"/>
      <c r="BD59" s="310" t="str">
        <f t="shared" si="9"/>
        <v>正确</v>
      </c>
    </row>
    <row r="60" s="1" customFormat="1" ht="33" customHeight="1" spans="1:56">
      <c r="A60" s="289">
        <f t="shared" si="1"/>
        <v>56</v>
      </c>
      <c r="B60" s="286"/>
      <c r="C60" s="49"/>
      <c r="D60" s="50"/>
      <c r="E60" s="286"/>
      <c r="F60" s="269">
        <f t="shared" si="2"/>
        <v>31</v>
      </c>
      <c r="G60" s="44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311">
        <f t="shared" si="3"/>
        <v>0</v>
      </c>
      <c r="T60" s="74"/>
      <c r="U60" s="313"/>
      <c r="V60" s="71"/>
      <c r="W60" s="72"/>
      <c r="X60" s="72"/>
      <c r="Y60" s="72"/>
      <c r="Z60" s="72"/>
      <c r="AA60" s="72"/>
      <c r="AB60" s="78"/>
      <c r="AC60" s="320">
        <f t="shared" si="4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331">
        <f t="shared" si="5"/>
        <v>0</v>
      </c>
      <c r="AT60" s="320">
        <f t="shared" si="6"/>
        <v>0</v>
      </c>
      <c r="AU60" s="320">
        <f t="shared" si="7"/>
        <v>0</v>
      </c>
      <c r="AV60" s="86"/>
      <c r="AW60" s="334"/>
      <c r="AX60" s="334"/>
      <c r="AY60" s="334"/>
      <c r="AZ60" s="334"/>
      <c r="BA60" s="320">
        <f t="shared" si="8"/>
        <v>0</v>
      </c>
      <c r="BB60" s="93"/>
      <c r="BC60" s="94"/>
      <c r="BD60" s="310" t="str">
        <f t="shared" si="9"/>
        <v>正确</v>
      </c>
    </row>
    <row r="61" s="1" customFormat="1" ht="33" customHeight="1" spans="1:56">
      <c r="A61" s="289">
        <f t="shared" si="1"/>
        <v>57</v>
      </c>
      <c r="B61" s="286"/>
      <c r="C61" s="49"/>
      <c r="D61" s="50"/>
      <c r="E61" s="286"/>
      <c r="F61" s="269">
        <f t="shared" si="2"/>
        <v>31</v>
      </c>
      <c r="G61" s="44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311">
        <f t="shared" si="3"/>
        <v>0</v>
      </c>
      <c r="T61" s="74"/>
      <c r="U61" s="313"/>
      <c r="V61" s="71"/>
      <c r="W61" s="72"/>
      <c r="X61" s="72"/>
      <c r="Y61" s="72"/>
      <c r="Z61" s="72"/>
      <c r="AA61" s="72"/>
      <c r="AB61" s="78"/>
      <c r="AC61" s="320">
        <f t="shared" si="4"/>
        <v>0</v>
      </c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331">
        <f t="shared" si="5"/>
        <v>0</v>
      </c>
      <c r="AT61" s="320">
        <f t="shared" si="6"/>
        <v>0</v>
      </c>
      <c r="AU61" s="320">
        <f t="shared" si="7"/>
        <v>0</v>
      </c>
      <c r="AV61" s="86"/>
      <c r="AW61" s="334"/>
      <c r="AX61" s="334"/>
      <c r="AY61" s="334"/>
      <c r="AZ61" s="334"/>
      <c r="BA61" s="320">
        <f t="shared" si="8"/>
        <v>0</v>
      </c>
      <c r="BB61" s="93"/>
      <c r="BC61" s="94"/>
      <c r="BD61" s="310" t="str">
        <f t="shared" si="9"/>
        <v>正确</v>
      </c>
    </row>
    <row r="62" s="1" customFormat="1" ht="33" customHeight="1" spans="1:56">
      <c r="A62" s="289">
        <f t="shared" si="1"/>
        <v>58</v>
      </c>
      <c r="B62" s="286"/>
      <c r="C62" s="49"/>
      <c r="D62" s="50"/>
      <c r="E62" s="286"/>
      <c r="F62" s="269">
        <f t="shared" si="2"/>
        <v>31</v>
      </c>
      <c r="G62" s="44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311">
        <f t="shared" si="3"/>
        <v>0</v>
      </c>
      <c r="T62" s="74"/>
      <c r="U62" s="313"/>
      <c r="V62" s="71"/>
      <c r="W62" s="72"/>
      <c r="X62" s="72"/>
      <c r="Y62" s="72"/>
      <c r="Z62" s="72"/>
      <c r="AA62" s="72"/>
      <c r="AB62" s="78"/>
      <c r="AC62" s="320">
        <f t="shared" si="4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331">
        <f t="shared" si="5"/>
        <v>0</v>
      </c>
      <c r="AT62" s="320">
        <f t="shared" si="6"/>
        <v>0</v>
      </c>
      <c r="AU62" s="320">
        <f t="shared" si="7"/>
        <v>0</v>
      </c>
      <c r="AV62" s="86"/>
      <c r="AW62" s="334"/>
      <c r="AX62" s="334"/>
      <c r="AY62" s="334"/>
      <c r="AZ62" s="334"/>
      <c r="BA62" s="320">
        <f t="shared" si="8"/>
        <v>0</v>
      </c>
      <c r="BB62" s="93"/>
      <c r="BC62" s="94"/>
      <c r="BD62" s="310" t="str">
        <f t="shared" si="9"/>
        <v>正确</v>
      </c>
    </row>
    <row r="63" s="1" customFormat="1" ht="33" customHeight="1" spans="1:56">
      <c r="A63" s="289">
        <f t="shared" si="1"/>
        <v>59</v>
      </c>
      <c r="B63" s="286"/>
      <c r="C63" s="49"/>
      <c r="D63" s="50"/>
      <c r="E63" s="286"/>
      <c r="F63" s="269">
        <f t="shared" si="2"/>
        <v>31</v>
      </c>
      <c r="G63" s="44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311">
        <f t="shared" si="3"/>
        <v>0</v>
      </c>
      <c r="T63" s="74"/>
      <c r="U63" s="313"/>
      <c r="V63" s="71"/>
      <c r="W63" s="72"/>
      <c r="X63" s="72"/>
      <c r="Y63" s="72"/>
      <c r="Z63" s="72"/>
      <c r="AA63" s="72"/>
      <c r="AB63" s="78"/>
      <c r="AC63" s="320">
        <f t="shared" si="4"/>
        <v>0</v>
      </c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331">
        <f t="shared" si="5"/>
        <v>0</v>
      </c>
      <c r="AT63" s="320">
        <f t="shared" si="6"/>
        <v>0</v>
      </c>
      <c r="AU63" s="320">
        <f t="shared" si="7"/>
        <v>0</v>
      </c>
      <c r="AV63" s="86"/>
      <c r="AW63" s="334"/>
      <c r="AX63" s="334"/>
      <c r="AY63" s="334"/>
      <c r="AZ63" s="334"/>
      <c r="BA63" s="320">
        <f t="shared" si="8"/>
        <v>0</v>
      </c>
      <c r="BB63" s="93"/>
      <c r="BC63" s="94"/>
      <c r="BD63" s="310" t="str">
        <f t="shared" si="9"/>
        <v>正确</v>
      </c>
    </row>
    <row r="64" s="1" customFormat="1" ht="33" customHeight="1" spans="1:56">
      <c r="A64" s="289">
        <f t="shared" si="1"/>
        <v>60</v>
      </c>
      <c r="B64" s="286"/>
      <c r="C64" s="49"/>
      <c r="D64" s="50"/>
      <c r="E64" s="286"/>
      <c r="F64" s="269">
        <f t="shared" si="2"/>
        <v>31</v>
      </c>
      <c r="G64" s="44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311">
        <f t="shared" si="3"/>
        <v>0</v>
      </c>
      <c r="T64" s="74"/>
      <c r="U64" s="313"/>
      <c r="V64" s="71"/>
      <c r="W64" s="72"/>
      <c r="X64" s="72"/>
      <c r="Y64" s="72"/>
      <c r="Z64" s="72"/>
      <c r="AA64" s="72"/>
      <c r="AB64" s="78"/>
      <c r="AC64" s="320">
        <f t="shared" si="4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331">
        <f t="shared" si="5"/>
        <v>0</v>
      </c>
      <c r="AT64" s="320">
        <f t="shared" si="6"/>
        <v>0</v>
      </c>
      <c r="AU64" s="320">
        <f t="shared" si="7"/>
        <v>0</v>
      </c>
      <c r="AV64" s="86"/>
      <c r="AW64" s="334"/>
      <c r="AX64" s="334"/>
      <c r="AY64" s="334"/>
      <c r="AZ64" s="334"/>
      <c r="BA64" s="320">
        <f t="shared" si="8"/>
        <v>0</v>
      </c>
      <c r="BB64" s="93"/>
      <c r="BC64" s="94"/>
      <c r="BD64" s="310" t="str">
        <f t="shared" si="9"/>
        <v>正确</v>
      </c>
    </row>
    <row r="65" s="1" customFormat="1" ht="33" customHeight="1" spans="1:56">
      <c r="A65" s="289">
        <f t="shared" si="1"/>
        <v>61</v>
      </c>
      <c r="B65" s="286"/>
      <c r="C65" s="49"/>
      <c r="D65" s="50"/>
      <c r="E65" s="286"/>
      <c r="F65" s="269">
        <f t="shared" si="2"/>
        <v>31</v>
      </c>
      <c r="G65" s="44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311">
        <f t="shared" si="3"/>
        <v>0</v>
      </c>
      <c r="T65" s="74"/>
      <c r="U65" s="313"/>
      <c r="V65" s="71"/>
      <c r="W65" s="72"/>
      <c r="X65" s="72"/>
      <c r="Y65" s="72"/>
      <c r="Z65" s="72"/>
      <c r="AA65" s="72"/>
      <c r="AB65" s="78"/>
      <c r="AC65" s="320">
        <f t="shared" si="4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331">
        <f t="shared" si="5"/>
        <v>0</v>
      </c>
      <c r="AT65" s="320">
        <f t="shared" si="6"/>
        <v>0</v>
      </c>
      <c r="AU65" s="320">
        <f t="shared" si="7"/>
        <v>0</v>
      </c>
      <c r="AV65" s="86"/>
      <c r="AW65" s="334"/>
      <c r="AX65" s="334"/>
      <c r="AY65" s="334"/>
      <c r="AZ65" s="334"/>
      <c r="BA65" s="320">
        <f t="shared" si="8"/>
        <v>0</v>
      </c>
      <c r="BB65" s="93"/>
      <c r="BC65" s="94"/>
      <c r="BD65" s="310" t="str">
        <f t="shared" si="9"/>
        <v>正确</v>
      </c>
    </row>
    <row r="66" s="1" customFormat="1" ht="33" customHeight="1" spans="1:56">
      <c r="A66" s="289">
        <f t="shared" si="1"/>
        <v>62</v>
      </c>
      <c r="B66" s="286"/>
      <c r="C66" s="49"/>
      <c r="D66" s="50"/>
      <c r="E66" s="286"/>
      <c r="F66" s="269">
        <f t="shared" si="2"/>
        <v>31</v>
      </c>
      <c r="G66" s="44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311">
        <f t="shared" si="3"/>
        <v>0</v>
      </c>
      <c r="T66" s="74"/>
      <c r="U66" s="313"/>
      <c r="V66" s="71"/>
      <c r="W66" s="72"/>
      <c r="X66" s="72"/>
      <c r="Y66" s="72"/>
      <c r="Z66" s="72"/>
      <c r="AA66" s="72"/>
      <c r="AB66" s="78"/>
      <c r="AC66" s="320">
        <f t="shared" si="4"/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331">
        <f t="shared" si="5"/>
        <v>0</v>
      </c>
      <c r="AT66" s="320">
        <f t="shared" si="6"/>
        <v>0</v>
      </c>
      <c r="AU66" s="320">
        <f t="shared" si="7"/>
        <v>0</v>
      </c>
      <c r="AV66" s="86"/>
      <c r="AW66" s="334"/>
      <c r="AX66" s="334"/>
      <c r="AY66" s="334"/>
      <c r="AZ66" s="334"/>
      <c r="BA66" s="320">
        <f t="shared" si="8"/>
        <v>0</v>
      </c>
      <c r="BB66" s="93"/>
      <c r="BC66" s="94"/>
      <c r="BD66" s="310" t="str">
        <f t="shared" si="9"/>
        <v>正确</v>
      </c>
    </row>
    <row r="67" s="1" customFormat="1" ht="33" customHeight="1" spans="1:56">
      <c r="A67" s="289">
        <f t="shared" si="1"/>
        <v>63</v>
      </c>
      <c r="B67" s="286"/>
      <c r="C67" s="49"/>
      <c r="D67" s="50"/>
      <c r="E67" s="286"/>
      <c r="F67" s="269">
        <f t="shared" si="2"/>
        <v>31</v>
      </c>
      <c r="G67" s="44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311">
        <f t="shared" si="3"/>
        <v>0</v>
      </c>
      <c r="T67" s="74"/>
      <c r="U67" s="313"/>
      <c r="V67" s="71"/>
      <c r="W67" s="72"/>
      <c r="X67" s="72"/>
      <c r="Y67" s="72"/>
      <c r="Z67" s="72"/>
      <c r="AA67" s="72"/>
      <c r="AB67" s="78"/>
      <c r="AC67" s="320">
        <f t="shared" si="4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5"/>
        <v>0</v>
      </c>
      <c r="AT67" s="320">
        <f t="shared" si="6"/>
        <v>0</v>
      </c>
      <c r="AU67" s="320">
        <f t="shared" si="7"/>
        <v>0</v>
      </c>
      <c r="AV67" s="86"/>
      <c r="AW67" s="334"/>
      <c r="AX67" s="334"/>
      <c r="AY67" s="334"/>
      <c r="AZ67" s="334"/>
      <c r="BA67" s="320">
        <f t="shared" si="8"/>
        <v>0</v>
      </c>
      <c r="BB67" s="93"/>
      <c r="BC67" s="94"/>
      <c r="BD67" s="310" t="str">
        <f t="shared" si="9"/>
        <v>正确</v>
      </c>
    </row>
    <row r="68" s="1" customFormat="1" ht="33" customHeight="1" spans="1:56">
      <c r="A68" s="289">
        <f t="shared" si="1"/>
        <v>64</v>
      </c>
      <c r="B68" s="286"/>
      <c r="C68" s="49"/>
      <c r="D68" s="50"/>
      <c r="E68" s="286"/>
      <c r="F68" s="269">
        <f t="shared" si="2"/>
        <v>31</v>
      </c>
      <c r="G68" s="44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311">
        <f t="shared" si="3"/>
        <v>0</v>
      </c>
      <c r="T68" s="74"/>
      <c r="U68" s="313"/>
      <c r="V68" s="71"/>
      <c r="W68" s="72"/>
      <c r="X68" s="72"/>
      <c r="Y68" s="72"/>
      <c r="Z68" s="72"/>
      <c r="AA68" s="72"/>
      <c r="AB68" s="78"/>
      <c r="AC68" s="320">
        <f t="shared" si="4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331">
        <f t="shared" si="5"/>
        <v>0</v>
      </c>
      <c r="AT68" s="320">
        <f t="shared" si="6"/>
        <v>0</v>
      </c>
      <c r="AU68" s="320">
        <f t="shared" si="7"/>
        <v>0</v>
      </c>
      <c r="AV68" s="86"/>
      <c r="AW68" s="334"/>
      <c r="AX68" s="334"/>
      <c r="AY68" s="334"/>
      <c r="AZ68" s="334"/>
      <c r="BA68" s="320">
        <f t="shared" si="8"/>
        <v>0</v>
      </c>
      <c r="BB68" s="93"/>
      <c r="BC68" s="94"/>
      <c r="BD68" s="310" t="str">
        <f t="shared" si="9"/>
        <v>正确</v>
      </c>
    </row>
    <row r="69" s="1" customFormat="1" ht="33" customHeight="1" spans="1:56">
      <c r="A69" s="289">
        <f t="shared" ref="A69:A132" si="10">ROW()-4</f>
        <v>65</v>
      </c>
      <c r="B69" s="286"/>
      <c r="C69" s="49"/>
      <c r="D69" s="50"/>
      <c r="E69" s="286"/>
      <c r="F69" s="269">
        <f t="shared" ref="F69:F132" si="11">IF($C$2-D69+1&lt;$E$2,$C$2-D69+1,$E$2)</f>
        <v>31</v>
      </c>
      <c r="G69" s="44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11">
        <f t="shared" ref="S69:S132" si="12">P69+Q69-R69</f>
        <v>0</v>
      </c>
      <c r="T69" s="74"/>
      <c r="U69" s="313"/>
      <c r="V69" s="71"/>
      <c r="W69" s="72"/>
      <c r="X69" s="72"/>
      <c r="Y69" s="72"/>
      <c r="Z69" s="72"/>
      <c r="AA69" s="72"/>
      <c r="AB69" s="78"/>
      <c r="AC69" s="320">
        <f t="shared" ref="AC69:AC132" si="13">IF(G69="是",30,0)</f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331">
        <f t="shared" ref="AS69:AS132" si="14">IFERROR(U69/$E$2*2*H69+I69*2,0)</f>
        <v>0</v>
      </c>
      <c r="AT69" s="320">
        <f t="shared" ref="AT69:AT132" si="15">IFERROR(U69/$E$2*(J69+K69*0.2+L69+M69*0.5),0)</f>
        <v>0</v>
      </c>
      <c r="AU69" s="320">
        <f t="shared" ref="AU69:AU132" si="16">ROUND(SUM(V69:AP69)-SUM(AQ69:AT69),2)</f>
        <v>0</v>
      </c>
      <c r="AV69" s="86"/>
      <c r="AW69" s="334"/>
      <c r="AX69" s="334"/>
      <c r="AY69" s="334"/>
      <c r="AZ69" s="334"/>
      <c r="BA69" s="320">
        <f t="shared" ref="BA69:BA132" si="17">ROUND(AU69-SUM(AV69:AZ69),2)</f>
        <v>0</v>
      </c>
      <c r="BB69" s="93"/>
      <c r="BC69" s="94"/>
      <c r="BD69" s="310" t="str">
        <f t="shared" ref="BD69:BD132" si="18">IF(U69-SUM(V69:AB69)=0,"正确","错误")</f>
        <v>正确</v>
      </c>
    </row>
    <row r="70" s="1" customFormat="1" ht="33" customHeight="1" spans="1:56">
      <c r="A70" s="289">
        <f t="shared" si="10"/>
        <v>66</v>
      </c>
      <c r="B70" s="286"/>
      <c r="C70" s="49"/>
      <c r="D70" s="50"/>
      <c r="E70" s="286"/>
      <c r="F70" s="269">
        <f t="shared" si="11"/>
        <v>31</v>
      </c>
      <c r="G70" s="44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11">
        <f t="shared" si="12"/>
        <v>0</v>
      </c>
      <c r="T70" s="74"/>
      <c r="U70" s="313"/>
      <c r="V70" s="71"/>
      <c r="W70" s="72"/>
      <c r="X70" s="72"/>
      <c r="Y70" s="72"/>
      <c r="Z70" s="72"/>
      <c r="AA70" s="72"/>
      <c r="AB70" s="78"/>
      <c r="AC70" s="320">
        <f t="shared" si="13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331">
        <f t="shared" si="14"/>
        <v>0</v>
      </c>
      <c r="AT70" s="320">
        <f t="shared" si="15"/>
        <v>0</v>
      </c>
      <c r="AU70" s="320">
        <f t="shared" si="16"/>
        <v>0</v>
      </c>
      <c r="AV70" s="86"/>
      <c r="AW70" s="334"/>
      <c r="AX70" s="334"/>
      <c r="AY70" s="334"/>
      <c r="AZ70" s="334"/>
      <c r="BA70" s="320">
        <f t="shared" si="17"/>
        <v>0</v>
      </c>
      <c r="BB70" s="93"/>
      <c r="BC70" s="94"/>
      <c r="BD70" s="310" t="str">
        <f t="shared" si="18"/>
        <v>正确</v>
      </c>
    </row>
    <row r="71" s="1" customFormat="1" ht="33" customHeight="1" spans="1:56">
      <c r="A71" s="289">
        <f t="shared" si="10"/>
        <v>67</v>
      </c>
      <c r="B71" s="286"/>
      <c r="C71" s="49"/>
      <c r="D71" s="50"/>
      <c r="E71" s="286"/>
      <c r="F71" s="269">
        <f t="shared" si="11"/>
        <v>31</v>
      </c>
      <c r="G71" s="44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11">
        <f t="shared" si="12"/>
        <v>0</v>
      </c>
      <c r="T71" s="74"/>
      <c r="U71" s="313"/>
      <c r="V71" s="71"/>
      <c r="W71" s="72"/>
      <c r="X71" s="72"/>
      <c r="Y71" s="72"/>
      <c r="Z71" s="72"/>
      <c r="AA71" s="72"/>
      <c r="AB71" s="78"/>
      <c r="AC71" s="320">
        <f t="shared" si="13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331">
        <f t="shared" si="14"/>
        <v>0</v>
      </c>
      <c r="AT71" s="320">
        <f t="shared" si="15"/>
        <v>0</v>
      </c>
      <c r="AU71" s="320">
        <f t="shared" si="16"/>
        <v>0</v>
      </c>
      <c r="AV71" s="86"/>
      <c r="AW71" s="334"/>
      <c r="AX71" s="334"/>
      <c r="AY71" s="334"/>
      <c r="AZ71" s="334"/>
      <c r="BA71" s="320">
        <f t="shared" si="17"/>
        <v>0</v>
      </c>
      <c r="BB71" s="93"/>
      <c r="BC71" s="94"/>
      <c r="BD71" s="310" t="str">
        <f t="shared" si="18"/>
        <v>正确</v>
      </c>
    </row>
    <row r="72" s="1" customFormat="1" ht="33" customHeight="1" spans="1:56">
      <c r="A72" s="289">
        <f t="shared" si="10"/>
        <v>68</v>
      </c>
      <c r="B72" s="286"/>
      <c r="C72" s="49"/>
      <c r="D72" s="50"/>
      <c r="E72" s="286"/>
      <c r="F72" s="269">
        <f t="shared" si="11"/>
        <v>31</v>
      </c>
      <c r="G72" s="44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11">
        <f t="shared" si="12"/>
        <v>0</v>
      </c>
      <c r="T72" s="74"/>
      <c r="U72" s="313"/>
      <c r="V72" s="71"/>
      <c r="W72" s="72"/>
      <c r="X72" s="72"/>
      <c r="Y72" s="72"/>
      <c r="Z72" s="72"/>
      <c r="AA72" s="72"/>
      <c r="AB72" s="78"/>
      <c r="AC72" s="320">
        <f t="shared" si="13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 t="shared" si="14"/>
        <v>0</v>
      </c>
      <c r="AT72" s="320">
        <f t="shared" si="15"/>
        <v>0</v>
      </c>
      <c r="AU72" s="320">
        <f t="shared" si="16"/>
        <v>0</v>
      </c>
      <c r="AV72" s="86"/>
      <c r="AW72" s="334"/>
      <c r="AX72" s="334"/>
      <c r="AY72" s="334"/>
      <c r="AZ72" s="334"/>
      <c r="BA72" s="320">
        <f t="shared" si="17"/>
        <v>0</v>
      </c>
      <c r="BB72" s="93"/>
      <c r="BC72" s="94"/>
      <c r="BD72" s="310" t="str">
        <f t="shared" si="18"/>
        <v>正确</v>
      </c>
    </row>
    <row r="73" s="1" customFormat="1" ht="33" customHeight="1" spans="1:56">
      <c r="A73" s="289">
        <f t="shared" si="10"/>
        <v>69</v>
      </c>
      <c r="B73" s="286"/>
      <c r="C73" s="49"/>
      <c r="D73" s="50"/>
      <c r="E73" s="286"/>
      <c r="F73" s="269">
        <f t="shared" si="11"/>
        <v>31</v>
      </c>
      <c r="G73" s="44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11">
        <f t="shared" si="12"/>
        <v>0</v>
      </c>
      <c r="T73" s="74"/>
      <c r="U73" s="313"/>
      <c r="V73" s="71"/>
      <c r="W73" s="72"/>
      <c r="X73" s="72"/>
      <c r="Y73" s="72"/>
      <c r="Z73" s="72"/>
      <c r="AA73" s="72"/>
      <c r="AB73" s="78"/>
      <c r="AC73" s="320">
        <f t="shared" si="13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331">
        <f t="shared" si="14"/>
        <v>0</v>
      </c>
      <c r="AT73" s="320">
        <f t="shared" si="15"/>
        <v>0</v>
      </c>
      <c r="AU73" s="320">
        <f t="shared" si="16"/>
        <v>0</v>
      </c>
      <c r="AV73" s="86"/>
      <c r="AW73" s="334"/>
      <c r="AX73" s="334"/>
      <c r="AY73" s="334"/>
      <c r="AZ73" s="334"/>
      <c r="BA73" s="320">
        <f t="shared" si="17"/>
        <v>0</v>
      </c>
      <c r="BB73" s="93"/>
      <c r="BC73" s="94"/>
      <c r="BD73" s="310" t="str">
        <f t="shared" si="18"/>
        <v>正确</v>
      </c>
    </row>
    <row r="74" s="1" customFormat="1" ht="33" customHeight="1" spans="1:56">
      <c r="A74" s="289">
        <f t="shared" si="10"/>
        <v>70</v>
      </c>
      <c r="B74" s="286"/>
      <c r="C74" s="49"/>
      <c r="D74" s="50"/>
      <c r="E74" s="286"/>
      <c r="F74" s="269">
        <f t="shared" si="11"/>
        <v>31</v>
      </c>
      <c r="G74" s="44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311">
        <f t="shared" si="12"/>
        <v>0</v>
      </c>
      <c r="T74" s="74"/>
      <c r="U74" s="313"/>
      <c r="V74" s="71"/>
      <c r="W74" s="72"/>
      <c r="X74" s="72"/>
      <c r="Y74" s="72"/>
      <c r="Z74" s="72"/>
      <c r="AA74" s="72"/>
      <c r="AB74" s="78"/>
      <c r="AC74" s="320">
        <f t="shared" si="13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331">
        <f t="shared" si="14"/>
        <v>0</v>
      </c>
      <c r="AT74" s="320">
        <f t="shared" si="15"/>
        <v>0</v>
      </c>
      <c r="AU74" s="320">
        <f t="shared" si="16"/>
        <v>0</v>
      </c>
      <c r="AV74" s="86"/>
      <c r="AW74" s="334"/>
      <c r="AX74" s="334"/>
      <c r="AY74" s="334"/>
      <c r="AZ74" s="334"/>
      <c r="BA74" s="320">
        <f t="shared" si="17"/>
        <v>0</v>
      </c>
      <c r="BB74" s="93"/>
      <c r="BC74" s="94"/>
      <c r="BD74" s="310" t="str">
        <f t="shared" si="18"/>
        <v>正确</v>
      </c>
    </row>
    <row r="75" s="1" customFormat="1" ht="33" customHeight="1" spans="1:56">
      <c r="A75" s="289">
        <f t="shared" si="10"/>
        <v>71</v>
      </c>
      <c r="B75" s="286"/>
      <c r="C75" s="49"/>
      <c r="D75" s="50"/>
      <c r="E75" s="286"/>
      <c r="F75" s="269">
        <f t="shared" si="11"/>
        <v>31</v>
      </c>
      <c r="G75" s="44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311">
        <f t="shared" si="12"/>
        <v>0</v>
      </c>
      <c r="T75" s="74"/>
      <c r="U75" s="313"/>
      <c r="V75" s="71"/>
      <c r="W75" s="72"/>
      <c r="X75" s="72"/>
      <c r="Y75" s="72"/>
      <c r="Z75" s="72"/>
      <c r="AA75" s="72"/>
      <c r="AB75" s="78"/>
      <c r="AC75" s="320">
        <f t="shared" si="13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 t="shared" si="14"/>
        <v>0</v>
      </c>
      <c r="AT75" s="320">
        <f t="shared" si="15"/>
        <v>0</v>
      </c>
      <c r="AU75" s="320">
        <f t="shared" si="16"/>
        <v>0</v>
      </c>
      <c r="AV75" s="86"/>
      <c r="AW75" s="334"/>
      <c r="AX75" s="334"/>
      <c r="AY75" s="334"/>
      <c r="AZ75" s="334"/>
      <c r="BA75" s="320">
        <f t="shared" si="17"/>
        <v>0</v>
      </c>
      <c r="BB75" s="93"/>
      <c r="BC75" s="94"/>
      <c r="BD75" s="310" t="str">
        <f t="shared" si="18"/>
        <v>正确</v>
      </c>
    </row>
    <row r="76" s="1" customFormat="1" ht="33" customHeight="1" spans="1:56">
      <c r="A76" s="289">
        <f t="shared" si="10"/>
        <v>72</v>
      </c>
      <c r="B76" s="286"/>
      <c r="C76" s="49"/>
      <c r="D76" s="50"/>
      <c r="E76" s="286"/>
      <c r="F76" s="269">
        <f t="shared" si="11"/>
        <v>31</v>
      </c>
      <c r="G76" s="44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11">
        <f t="shared" si="12"/>
        <v>0</v>
      </c>
      <c r="T76" s="74"/>
      <c r="U76" s="313"/>
      <c r="V76" s="71"/>
      <c r="W76" s="72"/>
      <c r="X76" s="72"/>
      <c r="Y76" s="72"/>
      <c r="Z76" s="72"/>
      <c r="AA76" s="72"/>
      <c r="AB76" s="78"/>
      <c r="AC76" s="320">
        <f t="shared" si="13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f t="shared" si="14"/>
        <v>0</v>
      </c>
      <c r="AT76" s="320">
        <f t="shared" si="15"/>
        <v>0</v>
      </c>
      <c r="AU76" s="320">
        <f t="shared" si="16"/>
        <v>0</v>
      </c>
      <c r="AV76" s="86"/>
      <c r="AW76" s="334"/>
      <c r="AX76" s="334"/>
      <c r="AY76" s="334"/>
      <c r="AZ76" s="334"/>
      <c r="BA76" s="320">
        <f t="shared" si="17"/>
        <v>0</v>
      </c>
      <c r="BB76" s="93"/>
      <c r="BC76" s="94"/>
      <c r="BD76" s="310" t="str">
        <f t="shared" si="18"/>
        <v>正确</v>
      </c>
    </row>
    <row r="77" s="1" customFormat="1" ht="33" customHeight="1" spans="1:56">
      <c r="A77" s="289">
        <f t="shared" si="10"/>
        <v>73</v>
      </c>
      <c r="B77" s="286"/>
      <c r="C77" s="49"/>
      <c r="D77" s="50"/>
      <c r="E77" s="286"/>
      <c r="F77" s="269">
        <f t="shared" si="11"/>
        <v>31</v>
      </c>
      <c r="G77" s="44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11">
        <f t="shared" si="12"/>
        <v>0</v>
      </c>
      <c r="T77" s="74"/>
      <c r="U77" s="313"/>
      <c r="V77" s="71"/>
      <c r="W77" s="72"/>
      <c r="X77" s="72"/>
      <c r="Y77" s="72"/>
      <c r="Z77" s="72"/>
      <c r="AA77" s="72"/>
      <c r="AB77" s="78"/>
      <c r="AC77" s="320">
        <f t="shared" si="13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si="14"/>
        <v>0</v>
      </c>
      <c r="AT77" s="320">
        <f t="shared" si="15"/>
        <v>0</v>
      </c>
      <c r="AU77" s="320">
        <f t="shared" si="16"/>
        <v>0</v>
      </c>
      <c r="AV77" s="86"/>
      <c r="AW77" s="334"/>
      <c r="AX77" s="334"/>
      <c r="AY77" s="334"/>
      <c r="AZ77" s="334"/>
      <c r="BA77" s="320">
        <f t="shared" si="17"/>
        <v>0</v>
      </c>
      <c r="BB77" s="93"/>
      <c r="BC77" s="94"/>
      <c r="BD77" s="310" t="str">
        <f t="shared" si="18"/>
        <v>正确</v>
      </c>
    </row>
    <row r="78" s="1" customFormat="1" ht="33" customHeight="1" spans="1:56">
      <c r="A78" s="289">
        <f t="shared" si="10"/>
        <v>74</v>
      </c>
      <c r="B78" s="286"/>
      <c r="C78" s="49"/>
      <c r="D78" s="50"/>
      <c r="E78" s="286"/>
      <c r="F78" s="269">
        <f t="shared" si="11"/>
        <v>31</v>
      </c>
      <c r="G78" s="44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11">
        <f t="shared" si="12"/>
        <v>0</v>
      </c>
      <c r="T78" s="74"/>
      <c r="U78" s="313"/>
      <c r="V78" s="71"/>
      <c r="W78" s="72"/>
      <c r="X78" s="72"/>
      <c r="Y78" s="72"/>
      <c r="Z78" s="72"/>
      <c r="AA78" s="72"/>
      <c r="AB78" s="78"/>
      <c r="AC78" s="320">
        <f t="shared" si="13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14"/>
        <v>0</v>
      </c>
      <c r="AT78" s="320">
        <f t="shared" si="15"/>
        <v>0</v>
      </c>
      <c r="AU78" s="320">
        <f t="shared" si="16"/>
        <v>0</v>
      </c>
      <c r="AV78" s="86"/>
      <c r="AW78" s="334"/>
      <c r="AX78" s="334"/>
      <c r="AY78" s="334"/>
      <c r="AZ78" s="334"/>
      <c r="BA78" s="320">
        <f t="shared" si="17"/>
        <v>0</v>
      </c>
      <c r="BB78" s="93"/>
      <c r="BC78" s="94"/>
      <c r="BD78" s="310" t="str">
        <f t="shared" si="18"/>
        <v>正确</v>
      </c>
    </row>
    <row r="79" s="1" customFormat="1" ht="33" customHeight="1" spans="1:56">
      <c r="A79" s="289">
        <f t="shared" si="10"/>
        <v>75</v>
      </c>
      <c r="B79" s="286"/>
      <c r="C79" s="49"/>
      <c r="D79" s="50"/>
      <c r="E79" s="286"/>
      <c r="F79" s="269">
        <f t="shared" si="11"/>
        <v>31</v>
      </c>
      <c r="G79" s="44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11">
        <f t="shared" si="12"/>
        <v>0</v>
      </c>
      <c r="T79" s="74"/>
      <c r="U79" s="313"/>
      <c r="V79" s="71"/>
      <c r="W79" s="72"/>
      <c r="X79" s="72"/>
      <c r="Y79" s="72"/>
      <c r="Z79" s="72"/>
      <c r="AA79" s="72"/>
      <c r="AB79" s="78"/>
      <c r="AC79" s="320">
        <f t="shared" si="13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14"/>
        <v>0</v>
      </c>
      <c r="AT79" s="320">
        <f t="shared" si="15"/>
        <v>0</v>
      </c>
      <c r="AU79" s="320">
        <f t="shared" si="16"/>
        <v>0</v>
      </c>
      <c r="AV79" s="86"/>
      <c r="AW79" s="334"/>
      <c r="AX79" s="334"/>
      <c r="AY79" s="334"/>
      <c r="AZ79" s="334"/>
      <c r="BA79" s="320">
        <f t="shared" si="17"/>
        <v>0</v>
      </c>
      <c r="BB79" s="93"/>
      <c r="BC79" s="94"/>
      <c r="BD79" s="310" t="str">
        <f t="shared" si="18"/>
        <v>正确</v>
      </c>
    </row>
    <row r="80" s="1" customFormat="1" ht="33" customHeight="1" spans="1:56">
      <c r="A80" s="289">
        <f t="shared" si="10"/>
        <v>76</v>
      </c>
      <c r="B80" s="286"/>
      <c r="C80" s="49"/>
      <c r="D80" s="50"/>
      <c r="E80" s="286"/>
      <c r="F80" s="269">
        <f t="shared" si="11"/>
        <v>31</v>
      </c>
      <c r="G80" s="44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11">
        <f t="shared" si="12"/>
        <v>0</v>
      </c>
      <c r="T80" s="74"/>
      <c r="U80" s="313"/>
      <c r="V80" s="71"/>
      <c r="W80" s="72"/>
      <c r="X80" s="72"/>
      <c r="Y80" s="72"/>
      <c r="Z80" s="72"/>
      <c r="AA80" s="72"/>
      <c r="AB80" s="78"/>
      <c r="AC80" s="320">
        <f t="shared" si="13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14"/>
        <v>0</v>
      </c>
      <c r="AT80" s="320">
        <f t="shared" si="15"/>
        <v>0</v>
      </c>
      <c r="AU80" s="320">
        <f t="shared" si="16"/>
        <v>0</v>
      </c>
      <c r="AV80" s="86"/>
      <c r="AW80" s="334"/>
      <c r="AX80" s="334"/>
      <c r="AY80" s="334"/>
      <c r="AZ80" s="334"/>
      <c r="BA80" s="320">
        <f t="shared" si="17"/>
        <v>0</v>
      </c>
      <c r="BB80" s="93"/>
      <c r="BC80" s="94"/>
      <c r="BD80" s="310" t="str">
        <f t="shared" si="18"/>
        <v>正确</v>
      </c>
    </row>
    <row r="81" s="1" customFormat="1" ht="33" customHeight="1" spans="1:56">
      <c r="A81" s="289">
        <f t="shared" si="10"/>
        <v>77</v>
      </c>
      <c r="B81" s="286"/>
      <c r="C81" s="49"/>
      <c r="D81" s="50"/>
      <c r="E81" s="286"/>
      <c r="F81" s="269">
        <f t="shared" si="11"/>
        <v>31</v>
      </c>
      <c r="G81" s="44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11">
        <f t="shared" si="12"/>
        <v>0</v>
      </c>
      <c r="T81" s="74"/>
      <c r="U81" s="313"/>
      <c r="V81" s="71"/>
      <c r="W81" s="72"/>
      <c r="X81" s="72"/>
      <c r="Y81" s="72"/>
      <c r="Z81" s="72"/>
      <c r="AA81" s="72"/>
      <c r="AB81" s="78"/>
      <c r="AC81" s="320">
        <f t="shared" si="13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14"/>
        <v>0</v>
      </c>
      <c r="AT81" s="320">
        <f t="shared" si="15"/>
        <v>0</v>
      </c>
      <c r="AU81" s="320">
        <f t="shared" si="16"/>
        <v>0</v>
      </c>
      <c r="AV81" s="86"/>
      <c r="AW81" s="334"/>
      <c r="AX81" s="334"/>
      <c r="AY81" s="334"/>
      <c r="AZ81" s="334"/>
      <c r="BA81" s="320">
        <f t="shared" si="17"/>
        <v>0</v>
      </c>
      <c r="BB81" s="93"/>
      <c r="BC81" s="94"/>
      <c r="BD81" s="310" t="str">
        <f t="shared" si="18"/>
        <v>正确</v>
      </c>
    </row>
    <row r="82" s="1" customFormat="1" ht="33" customHeight="1" spans="1:56">
      <c r="A82" s="289">
        <f t="shared" si="10"/>
        <v>78</v>
      </c>
      <c r="B82" s="286"/>
      <c r="C82" s="49"/>
      <c r="D82" s="50"/>
      <c r="E82" s="286"/>
      <c r="F82" s="269">
        <f t="shared" si="11"/>
        <v>31</v>
      </c>
      <c r="G82" s="44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11">
        <f t="shared" si="12"/>
        <v>0</v>
      </c>
      <c r="T82" s="74"/>
      <c r="U82" s="313"/>
      <c r="V82" s="71"/>
      <c r="W82" s="72"/>
      <c r="X82" s="72"/>
      <c r="Y82" s="72"/>
      <c r="Z82" s="72"/>
      <c r="AA82" s="72"/>
      <c r="AB82" s="78"/>
      <c r="AC82" s="320">
        <f t="shared" si="13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14"/>
        <v>0</v>
      </c>
      <c r="AT82" s="320">
        <f t="shared" si="15"/>
        <v>0</v>
      </c>
      <c r="AU82" s="320">
        <f t="shared" si="16"/>
        <v>0</v>
      </c>
      <c r="AV82" s="86"/>
      <c r="AW82" s="334"/>
      <c r="AX82" s="334"/>
      <c r="AY82" s="334"/>
      <c r="AZ82" s="334"/>
      <c r="BA82" s="320">
        <f t="shared" si="17"/>
        <v>0</v>
      </c>
      <c r="BB82" s="93"/>
      <c r="BC82" s="94"/>
      <c r="BD82" s="310" t="str">
        <f t="shared" si="18"/>
        <v>正确</v>
      </c>
    </row>
    <row r="83" s="1" customFormat="1" ht="33" customHeight="1" spans="1:56">
      <c r="A83" s="289">
        <f t="shared" si="10"/>
        <v>79</v>
      </c>
      <c r="B83" s="286"/>
      <c r="C83" s="49"/>
      <c r="D83" s="50"/>
      <c r="E83" s="286"/>
      <c r="F83" s="269">
        <f t="shared" si="11"/>
        <v>31</v>
      </c>
      <c r="G83" s="44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11">
        <f t="shared" si="12"/>
        <v>0</v>
      </c>
      <c r="T83" s="74"/>
      <c r="U83" s="313"/>
      <c r="V83" s="71"/>
      <c r="W83" s="72"/>
      <c r="X83" s="72"/>
      <c r="Y83" s="72"/>
      <c r="Z83" s="72"/>
      <c r="AA83" s="72"/>
      <c r="AB83" s="78"/>
      <c r="AC83" s="320">
        <f t="shared" si="13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14"/>
        <v>0</v>
      </c>
      <c r="AT83" s="320">
        <f t="shared" si="15"/>
        <v>0</v>
      </c>
      <c r="AU83" s="320">
        <f t="shared" si="16"/>
        <v>0</v>
      </c>
      <c r="AV83" s="86"/>
      <c r="AW83" s="334"/>
      <c r="AX83" s="334"/>
      <c r="AY83" s="334"/>
      <c r="AZ83" s="334"/>
      <c r="BA83" s="320">
        <f t="shared" si="17"/>
        <v>0</v>
      </c>
      <c r="BB83" s="93"/>
      <c r="BC83" s="94"/>
      <c r="BD83" s="310" t="str">
        <f t="shared" si="18"/>
        <v>正确</v>
      </c>
    </row>
    <row r="84" s="1" customFormat="1" ht="33" customHeight="1" spans="1:56">
      <c r="A84" s="289">
        <f t="shared" si="10"/>
        <v>80</v>
      </c>
      <c r="B84" s="286"/>
      <c r="C84" s="49"/>
      <c r="D84" s="50"/>
      <c r="E84" s="286"/>
      <c r="F84" s="269">
        <f t="shared" si="11"/>
        <v>31</v>
      </c>
      <c r="G84" s="44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11">
        <f t="shared" si="12"/>
        <v>0</v>
      </c>
      <c r="T84" s="74"/>
      <c r="U84" s="313"/>
      <c r="V84" s="71"/>
      <c r="W84" s="72"/>
      <c r="X84" s="72"/>
      <c r="Y84" s="72"/>
      <c r="Z84" s="72"/>
      <c r="AA84" s="72"/>
      <c r="AB84" s="78"/>
      <c r="AC84" s="320">
        <f t="shared" si="13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14"/>
        <v>0</v>
      </c>
      <c r="AT84" s="320">
        <f t="shared" si="15"/>
        <v>0</v>
      </c>
      <c r="AU84" s="320">
        <f t="shared" si="16"/>
        <v>0</v>
      </c>
      <c r="AV84" s="86"/>
      <c r="AW84" s="334"/>
      <c r="AX84" s="334"/>
      <c r="AY84" s="334"/>
      <c r="AZ84" s="334"/>
      <c r="BA84" s="320">
        <f t="shared" si="17"/>
        <v>0</v>
      </c>
      <c r="BB84" s="93"/>
      <c r="BC84" s="94"/>
      <c r="BD84" s="310" t="str">
        <f t="shared" si="18"/>
        <v>正确</v>
      </c>
    </row>
    <row r="85" s="1" customFormat="1" ht="33" customHeight="1" spans="1:56">
      <c r="A85" s="289">
        <f t="shared" si="10"/>
        <v>81</v>
      </c>
      <c r="B85" s="286"/>
      <c r="C85" s="49"/>
      <c r="D85" s="50"/>
      <c r="E85" s="286"/>
      <c r="F85" s="269">
        <f t="shared" si="11"/>
        <v>31</v>
      </c>
      <c r="G85" s="44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11">
        <f t="shared" si="12"/>
        <v>0</v>
      </c>
      <c r="T85" s="74"/>
      <c r="U85" s="313"/>
      <c r="V85" s="71"/>
      <c r="W85" s="72"/>
      <c r="X85" s="72"/>
      <c r="Y85" s="72"/>
      <c r="Z85" s="72"/>
      <c r="AA85" s="72"/>
      <c r="AB85" s="78"/>
      <c r="AC85" s="320">
        <f t="shared" si="13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14"/>
        <v>0</v>
      </c>
      <c r="AT85" s="320">
        <f t="shared" si="15"/>
        <v>0</v>
      </c>
      <c r="AU85" s="320">
        <f t="shared" si="16"/>
        <v>0</v>
      </c>
      <c r="AV85" s="86"/>
      <c r="AW85" s="334"/>
      <c r="AX85" s="334"/>
      <c r="AY85" s="334"/>
      <c r="AZ85" s="334"/>
      <c r="BA85" s="320">
        <f t="shared" si="17"/>
        <v>0</v>
      </c>
      <c r="BB85" s="93"/>
      <c r="BC85" s="94"/>
      <c r="BD85" s="310" t="str">
        <f t="shared" si="18"/>
        <v>正确</v>
      </c>
    </row>
    <row r="86" s="1" customFormat="1" ht="33" customHeight="1" spans="1:56">
      <c r="A86" s="289">
        <f t="shared" si="10"/>
        <v>82</v>
      </c>
      <c r="B86" s="286"/>
      <c r="C86" s="49"/>
      <c r="D86" s="50"/>
      <c r="E86" s="286"/>
      <c r="F86" s="269">
        <f t="shared" si="11"/>
        <v>31</v>
      </c>
      <c r="G86" s="44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311">
        <f t="shared" si="12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13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14"/>
        <v>0</v>
      </c>
      <c r="AT86" s="320">
        <f t="shared" si="15"/>
        <v>0</v>
      </c>
      <c r="AU86" s="320">
        <f t="shared" si="16"/>
        <v>0</v>
      </c>
      <c r="AV86" s="86"/>
      <c r="AW86" s="334"/>
      <c r="AX86" s="334"/>
      <c r="AY86" s="334"/>
      <c r="AZ86" s="334"/>
      <c r="BA86" s="320">
        <f t="shared" si="17"/>
        <v>0</v>
      </c>
      <c r="BB86" s="93"/>
      <c r="BC86" s="94"/>
      <c r="BD86" s="310" t="str">
        <f t="shared" si="18"/>
        <v>正确</v>
      </c>
    </row>
    <row r="87" s="1" customFormat="1" ht="33" customHeight="1" spans="1:56">
      <c r="A87" s="289">
        <f t="shared" si="10"/>
        <v>83</v>
      </c>
      <c r="B87" s="286"/>
      <c r="C87" s="49"/>
      <c r="D87" s="50"/>
      <c r="E87" s="286"/>
      <c r="F87" s="269">
        <f t="shared" si="11"/>
        <v>31</v>
      </c>
      <c r="G87" s="44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311">
        <f t="shared" si="12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13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14"/>
        <v>0</v>
      </c>
      <c r="AT87" s="320">
        <f t="shared" si="15"/>
        <v>0</v>
      </c>
      <c r="AU87" s="320">
        <f t="shared" si="16"/>
        <v>0</v>
      </c>
      <c r="AV87" s="86"/>
      <c r="AW87" s="334"/>
      <c r="AX87" s="334"/>
      <c r="AY87" s="334"/>
      <c r="AZ87" s="334"/>
      <c r="BA87" s="320">
        <f t="shared" si="17"/>
        <v>0</v>
      </c>
      <c r="BB87" s="93"/>
      <c r="BC87" s="94"/>
      <c r="BD87" s="310" t="str">
        <f t="shared" si="18"/>
        <v>正确</v>
      </c>
    </row>
    <row r="88" s="1" customFormat="1" ht="33" customHeight="1" spans="1:56">
      <c r="A88" s="289">
        <f t="shared" si="10"/>
        <v>84</v>
      </c>
      <c r="B88" s="286"/>
      <c r="C88" s="49"/>
      <c r="D88" s="50"/>
      <c r="E88" s="286"/>
      <c r="F88" s="269">
        <f t="shared" si="11"/>
        <v>31</v>
      </c>
      <c r="G88" s="44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311">
        <f t="shared" si="12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13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14"/>
        <v>0</v>
      </c>
      <c r="AT88" s="320">
        <f t="shared" si="15"/>
        <v>0</v>
      </c>
      <c r="AU88" s="320">
        <f t="shared" si="16"/>
        <v>0</v>
      </c>
      <c r="AV88" s="86"/>
      <c r="AW88" s="334"/>
      <c r="AX88" s="334"/>
      <c r="AY88" s="334"/>
      <c r="AZ88" s="334"/>
      <c r="BA88" s="320">
        <f t="shared" si="17"/>
        <v>0</v>
      </c>
      <c r="BB88" s="93"/>
      <c r="BC88" s="94"/>
      <c r="BD88" s="310" t="str">
        <f t="shared" si="18"/>
        <v>正确</v>
      </c>
    </row>
    <row r="89" s="1" customFormat="1" ht="33" customHeight="1" spans="1:56">
      <c r="A89" s="289">
        <f t="shared" si="10"/>
        <v>85</v>
      </c>
      <c r="B89" s="286"/>
      <c r="C89" s="49"/>
      <c r="D89" s="50"/>
      <c r="E89" s="286"/>
      <c r="F89" s="269">
        <f t="shared" si="11"/>
        <v>31</v>
      </c>
      <c r="G89" s="44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311">
        <f t="shared" si="12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13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14"/>
        <v>0</v>
      </c>
      <c r="AT89" s="320">
        <f t="shared" si="15"/>
        <v>0</v>
      </c>
      <c r="AU89" s="320">
        <f t="shared" si="16"/>
        <v>0</v>
      </c>
      <c r="AV89" s="86"/>
      <c r="AW89" s="334"/>
      <c r="AX89" s="334"/>
      <c r="AY89" s="334"/>
      <c r="AZ89" s="334"/>
      <c r="BA89" s="320">
        <f t="shared" si="17"/>
        <v>0</v>
      </c>
      <c r="BB89" s="93"/>
      <c r="BC89" s="94"/>
      <c r="BD89" s="310" t="str">
        <f t="shared" si="18"/>
        <v>正确</v>
      </c>
    </row>
    <row r="90" s="1" customFormat="1" ht="33" customHeight="1" spans="1:56">
      <c r="A90" s="289">
        <f t="shared" si="10"/>
        <v>86</v>
      </c>
      <c r="B90" s="286"/>
      <c r="C90" s="49"/>
      <c r="D90" s="50"/>
      <c r="E90" s="286"/>
      <c r="F90" s="269">
        <f t="shared" si="11"/>
        <v>31</v>
      </c>
      <c r="G90" s="44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311">
        <f t="shared" si="12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13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14"/>
        <v>0</v>
      </c>
      <c r="AT90" s="320">
        <f t="shared" si="15"/>
        <v>0</v>
      </c>
      <c r="AU90" s="320">
        <f t="shared" si="16"/>
        <v>0</v>
      </c>
      <c r="AV90" s="86"/>
      <c r="AW90" s="334"/>
      <c r="AX90" s="334"/>
      <c r="AY90" s="334"/>
      <c r="AZ90" s="334"/>
      <c r="BA90" s="320">
        <f t="shared" si="17"/>
        <v>0</v>
      </c>
      <c r="BB90" s="93"/>
      <c r="BC90" s="94"/>
      <c r="BD90" s="310" t="str">
        <f t="shared" si="18"/>
        <v>正确</v>
      </c>
    </row>
    <row r="91" s="1" customFormat="1" ht="33" customHeight="1" spans="1:56">
      <c r="A91" s="289">
        <f t="shared" si="10"/>
        <v>87</v>
      </c>
      <c r="B91" s="286"/>
      <c r="C91" s="49"/>
      <c r="D91" s="50"/>
      <c r="E91" s="286"/>
      <c r="F91" s="269">
        <f t="shared" si="11"/>
        <v>31</v>
      </c>
      <c r="G91" s="44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311">
        <f t="shared" si="12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13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14"/>
        <v>0</v>
      </c>
      <c r="AT91" s="320">
        <f t="shared" si="15"/>
        <v>0</v>
      </c>
      <c r="AU91" s="320">
        <f t="shared" si="16"/>
        <v>0</v>
      </c>
      <c r="AV91" s="86"/>
      <c r="AW91" s="334"/>
      <c r="AX91" s="334"/>
      <c r="AY91" s="334"/>
      <c r="AZ91" s="334"/>
      <c r="BA91" s="320">
        <f t="shared" si="17"/>
        <v>0</v>
      </c>
      <c r="BB91" s="93"/>
      <c r="BC91" s="94"/>
      <c r="BD91" s="310" t="str">
        <f t="shared" si="18"/>
        <v>正确</v>
      </c>
    </row>
    <row r="92" s="1" customFormat="1" ht="33" customHeight="1" spans="1:56">
      <c r="A92" s="289">
        <f t="shared" si="10"/>
        <v>88</v>
      </c>
      <c r="B92" s="286"/>
      <c r="C92" s="49"/>
      <c r="D92" s="50"/>
      <c r="E92" s="286"/>
      <c r="F92" s="269">
        <f t="shared" si="11"/>
        <v>31</v>
      </c>
      <c r="G92" s="44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311">
        <f t="shared" si="12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13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14"/>
        <v>0</v>
      </c>
      <c r="AT92" s="320">
        <f t="shared" si="15"/>
        <v>0</v>
      </c>
      <c r="AU92" s="320">
        <f t="shared" si="16"/>
        <v>0</v>
      </c>
      <c r="AV92" s="86"/>
      <c r="AW92" s="334"/>
      <c r="AX92" s="334"/>
      <c r="AY92" s="334"/>
      <c r="AZ92" s="334"/>
      <c r="BA92" s="320">
        <f t="shared" si="17"/>
        <v>0</v>
      </c>
      <c r="BB92" s="93"/>
      <c r="BC92" s="94"/>
      <c r="BD92" s="310" t="str">
        <f t="shared" si="18"/>
        <v>正确</v>
      </c>
    </row>
    <row r="93" s="1" customFormat="1" ht="33" customHeight="1" spans="1:56">
      <c r="A93" s="289">
        <f t="shared" si="10"/>
        <v>89</v>
      </c>
      <c r="B93" s="286"/>
      <c r="C93" s="49"/>
      <c r="D93" s="50"/>
      <c r="E93" s="286"/>
      <c r="F93" s="269">
        <f t="shared" si="11"/>
        <v>31</v>
      </c>
      <c r="G93" s="44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311">
        <f t="shared" si="12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13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14"/>
        <v>0</v>
      </c>
      <c r="AT93" s="320">
        <f t="shared" si="15"/>
        <v>0</v>
      </c>
      <c r="AU93" s="320">
        <f t="shared" si="16"/>
        <v>0</v>
      </c>
      <c r="AV93" s="86"/>
      <c r="AW93" s="334"/>
      <c r="AX93" s="334"/>
      <c r="AY93" s="334"/>
      <c r="AZ93" s="334"/>
      <c r="BA93" s="320">
        <f t="shared" si="17"/>
        <v>0</v>
      </c>
      <c r="BB93" s="93"/>
      <c r="BC93" s="94"/>
      <c r="BD93" s="310" t="str">
        <f t="shared" si="18"/>
        <v>正确</v>
      </c>
    </row>
    <row r="94" s="1" customFormat="1" ht="33" customHeight="1" spans="1:56">
      <c r="A94" s="289">
        <f t="shared" si="10"/>
        <v>90</v>
      </c>
      <c r="B94" s="286"/>
      <c r="C94" s="49"/>
      <c r="D94" s="50"/>
      <c r="E94" s="286"/>
      <c r="F94" s="269">
        <f t="shared" si="11"/>
        <v>31</v>
      </c>
      <c r="G94" s="44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311">
        <f t="shared" si="12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13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14"/>
        <v>0</v>
      </c>
      <c r="AT94" s="320">
        <f t="shared" si="15"/>
        <v>0</v>
      </c>
      <c r="AU94" s="320">
        <f t="shared" si="16"/>
        <v>0</v>
      </c>
      <c r="AV94" s="86"/>
      <c r="AW94" s="334"/>
      <c r="AX94" s="334"/>
      <c r="AY94" s="334"/>
      <c r="AZ94" s="334"/>
      <c r="BA94" s="320">
        <f t="shared" si="17"/>
        <v>0</v>
      </c>
      <c r="BB94" s="93"/>
      <c r="BC94" s="94"/>
      <c r="BD94" s="310" t="str">
        <f t="shared" si="18"/>
        <v>正确</v>
      </c>
    </row>
    <row r="95" s="1" customFormat="1" ht="33" customHeight="1" spans="1:56">
      <c r="A95" s="289">
        <f t="shared" si="10"/>
        <v>91</v>
      </c>
      <c r="B95" s="286"/>
      <c r="C95" s="49"/>
      <c r="D95" s="50"/>
      <c r="E95" s="286"/>
      <c r="F95" s="269">
        <f t="shared" si="11"/>
        <v>31</v>
      </c>
      <c r="G95" s="44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311">
        <f t="shared" si="12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13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14"/>
        <v>0</v>
      </c>
      <c r="AT95" s="320">
        <f t="shared" si="15"/>
        <v>0</v>
      </c>
      <c r="AU95" s="320">
        <f t="shared" si="16"/>
        <v>0</v>
      </c>
      <c r="AV95" s="86"/>
      <c r="AW95" s="334"/>
      <c r="AX95" s="334"/>
      <c r="AY95" s="334"/>
      <c r="AZ95" s="334"/>
      <c r="BA95" s="320">
        <f t="shared" si="17"/>
        <v>0</v>
      </c>
      <c r="BB95" s="93"/>
      <c r="BC95" s="94"/>
      <c r="BD95" s="310" t="str">
        <f t="shared" si="18"/>
        <v>正确</v>
      </c>
    </row>
    <row r="96" s="1" customFormat="1" ht="33" customHeight="1" spans="1:56">
      <c r="A96" s="289">
        <f t="shared" si="10"/>
        <v>92</v>
      </c>
      <c r="B96" s="286"/>
      <c r="C96" s="49"/>
      <c r="D96" s="50"/>
      <c r="E96" s="286"/>
      <c r="F96" s="269">
        <f t="shared" si="11"/>
        <v>31</v>
      </c>
      <c r="G96" s="44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311">
        <f t="shared" si="12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13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14"/>
        <v>0</v>
      </c>
      <c r="AT96" s="320">
        <f t="shared" si="15"/>
        <v>0</v>
      </c>
      <c r="AU96" s="320">
        <f t="shared" si="16"/>
        <v>0</v>
      </c>
      <c r="AV96" s="86"/>
      <c r="AW96" s="334"/>
      <c r="AX96" s="334"/>
      <c r="AY96" s="334"/>
      <c r="AZ96" s="334"/>
      <c r="BA96" s="320">
        <f t="shared" si="17"/>
        <v>0</v>
      </c>
      <c r="BB96" s="93"/>
      <c r="BC96" s="94"/>
      <c r="BD96" s="310" t="str">
        <f t="shared" si="18"/>
        <v>正确</v>
      </c>
    </row>
    <row r="97" s="1" customFormat="1" ht="33" customHeight="1" spans="1:56">
      <c r="A97" s="289">
        <f t="shared" si="10"/>
        <v>93</v>
      </c>
      <c r="B97" s="286"/>
      <c r="C97" s="49"/>
      <c r="D97" s="50"/>
      <c r="E97" s="286"/>
      <c r="F97" s="269">
        <f t="shared" si="11"/>
        <v>31</v>
      </c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311">
        <f t="shared" si="12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13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14"/>
        <v>0</v>
      </c>
      <c r="AT97" s="320">
        <f t="shared" si="15"/>
        <v>0</v>
      </c>
      <c r="AU97" s="320">
        <f t="shared" si="16"/>
        <v>0</v>
      </c>
      <c r="AV97" s="86"/>
      <c r="AW97" s="334"/>
      <c r="AX97" s="334"/>
      <c r="AY97" s="334"/>
      <c r="AZ97" s="334"/>
      <c r="BA97" s="320">
        <f t="shared" si="17"/>
        <v>0</v>
      </c>
      <c r="BB97" s="93"/>
      <c r="BC97" s="94"/>
      <c r="BD97" s="310" t="str">
        <f t="shared" si="18"/>
        <v>正确</v>
      </c>
    </row>
    <row r="98" s="1" customFormat="1" ht="33" customHeight="1" spans="1:56">
      <c r="A98" s="289">
        <f t="shared" si="10"/>
        <v>94</v>
      </c>
      <c r="B98" s="286"/>
      <c r="C98" s="49"/>
      <c r="D98" s="50"/>
      <c r="E98" s="286"/>
      <c r="F98" s="269">
        <f t="shared" si="11"/>
        <v>31</v>
      </c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311">
        <f t="shared" si="12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13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14"/>
        <v>0</v>
      </c>
      <c r="AT98" s="320">
        <f t="shared" si="15"/>
        <v>0</v>
      </c>
      <c r="AU98" s="320">
        <f t="shared" si="16"/>
        <v>0</v>
      </c>
      <c r="AV98" s="86"/>
      <c r="AW98" s="334"/>
      <c r="AX98" s="334"/>
      <c r="AY98" s="334"/>
      <c r="AZ98" s="334"/>
      <c r="BA98" s="320">
        <f t="shared" si="17"/>
        <v>0</v>
      </c>
      <c r="BB98" s="93"/>
      <c r="BC98" s="94"/>
      <c r="BD98" s="310" t="str">
        <f t="shared" si="18"/>
        <v>正确</v>
      </c>
    </row>
    <row r="99" s="1" customFormat="1" ht="33" customHeight="1" spans="1:56">
      <c r="A99" s="289">
        <f t="shared" si="10"/>
        <v>95</v>
      </c>
      <c r="B99" s="286"/>
      <c r="C99" s="49"/>
      <c r="D99" s="50"/>
      <c r="E99" s="286"/>
      <c r="F99" s="269">
        <f t="shared" si="11"/>
        <v>31</v>
      </c>
      <c r="G99" s="44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311">
        <f t="shared" si="12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13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14"/>
        <v>0</v>
      </c>
      <c r="AT99" s="320">
        <f t="shared" si="15"/>
        <v>0</v>
      </c>
      <c r="AU99" s="320">
        <f t="shared" si="16"/>
        <v>0</v>
      </c>
      <c r="AV99" s="86"/>
      <c r="AW99" s="334"/>
      <c r="AX99" s="334"/>
      <c r="AY99" s="334"/>
      <c r="AZ99" s="334"/>
      <c r="BA99" s="320">
        <f t="shared" si="17"/>
        <v>0</v>
      </c>
      <c r="BB99" s="93"/>
      <c r="BC99" s="94"/>
      <c r="BD99" s="310" t="str">
        <f t="shared" si="18"/>
        <v>正确</v>
      </c>
    </row>
    <row r="100" s="1" customFormat="1" ht="33" customHeight="1" spans="1:56">
      <c r="A100" s="289">
        <f t="shared" si="10"/>
        <v>96</v>
      </c>
      <c r="B100" s="286"/>
      <c r="C100" s="49"/>
      <c r="D100" s="50"/>
      <c r="E100" s="286"/>
      <c r="F100" s="269">
        <f t="shared" si="11"/>
        <v>31</v>
      </c>
      <c r="G100" s="44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311">
        <f t="shared" si="12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13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14"/>
        <v>0</v>
      </c>
      <c r="AT100" s="320">
        <f t="shared" si="15"/>
        <v>0</v>
      </c>
      <c r="AU100" s="320">
        <f t="shared" si="16"/>
        <v>0</v>
      </c>
      <c r="AV100" s="86"/>
      <c r="AW100" s="334"/>
      <c r="AX100" s="334"/>
      <c r="AY100" s="334"/>
      <c r="AZ100" s="334"/>
      <c r="BA100" s="320">
        <f t="shared" si="17"/>
        <v>0</v>
      </c>
      <c r="BB100" s="93"/>
      <c r="BC100" s="94"/>
      <c r="BD100" s="310" t="str">
        <f t="shared" si="18"/>
        <v>正确</v>
      </c>
    </row>
    <row r="101" s="1" customFormat="1" ht="33" customHeight="1" spans="1:56">
      <c r="A101" s="289">
        <f t="shared" si="10"/>
        <v>97</v>
      </c>
      <c r="B101" s="286"/>
      <c r="C101" s="49"/>
      <c r="D101" s="50"/>
      <c r="E101" s="286"/>
      <c r="F101" s="269">
        <f t="shared" si="11"/>
        <v>31</v>
      </c>
      <c r="G101" s="44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311">
        <f t="shared" si="12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13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14"/>
        <v>0</v>
      </c>
      <c r="AT101" s="320">
        <f t="shared" si="15"/>
        <v>0</v>
      </c>
      <c r="AU101" s="320">
        <f t="shared" si="16"/>
        <v>0</v>
      </c>
      <c r="AV101" s="86"/>
      <c r="AW101" s="334"/>
      <c r="AX101" s="334"/>
      <c r="AY101" s="334"/>
      <c r="AZ101" s="334"/>
      <c r="BA101" s="320">
        <f t="shared" si="17"/>
        <v>0</v>
      </c>
      <c r="BB101" s="93"/>
      <c r="BC101" s="94"/>
      <c r="BD101" s="310" t="str">
        <f t="shared" si="18"/>
        <v>正确</v>
      </c>
    </row>
    <row r="102" s="1" customFormat="1" ht="33" customHeight="1" spans="1:56">
      <c r="A102" s="289">
        <f t="shared" si="10"/>
        <v>98</v>
      </c>
      <c r="B102" s="286"/>
      <c r="C102" s="49"/>
      <c r="D102" s="50"/>
      <c r="E102" s="286"/>
      <c r="F102" s="269">
        <f t="shared" si="11"/>
        <v>31</v>
      </c>
      <c r="G102" s="44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311">
        <f t="shared" si="12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13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14"/>
        <v>0</v>
      </c>
      <c r="AT102" s="320">
        <f t="shared" si="15"/>
        <v>0</v>
      </c>
      <c r="AU102" s="320">
        <f t="shared" si="16"/>
        <v>0</v>
      </c>
      <c r="AV102" s="86"/>
      <c r="AW102" s="334"/>
      <c r="AX102" s="334"/>
      <c r="AY102" s="334"/>
      <c r="AZ102" s="334"/>
      <c r="BA102" s="320">
        <f t="shared" si="17"/>
        <v>0</v>
      </c>
      <c r="BB102" s="93"/>
      <c r="BC102" s="94"/>
      <c r="BD102" s="310" t="str">
        <f t="shared" si="18"/>
        <v>正确</v>
      </c>
    </row>
    <row r="103" s="1" customFormat="1" ht="33" customHeight="1" spans="1:56">
      <c r="A103" s="289">
        <f t="shared" si="10"/>
        <v>99</v>
      </c>
      <c r="B103" s="286"/>
      <c r="C103" s="49"/>
      <c r="D103" s="50"/>
      <c r="E103" s="286"/>
      <c r="F103" s="269">
        <f t="shared" si="11"/>
        <v>31</v>
      </c>
      <c r="G103" s="44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311">
        <f t="shared" si="12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13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14"/>
        <v>0</v>
      </c>
      <c r="AT103" s="320">
        <f t="shared" si="15"/>
        <v>0</v>
      </c>
      <c r="AU103" s="320">
        <f t="shared" si="16"/>
        <v>0</v>
      </c>
      <c r="AV103" s="86"/>
      <c r="AW103" s="334"/>
      <c r="AX103" s="334"/>
      <c r="AY103" s="334"/>
      <c r="AZ103" s="334"/>
      <c r="BA103" s="320">
        <f t="shared" si="17"/>
        <v>0</v>
      </c>
      <c r="BB103" s="93"/>
      <c r="BC103" s="94"/>
      <c r="BD103" s="310" t="str">
        <f t="shared" si="18"/>
        <v>正确</v>
      </c>
    </row>
    <row r="104" s="1" customFormat="1" ht="33" customHeight="1" spans="1:56">
      <c r="A104" s="289">
        <f t="shared" si="10"/>
        <v>100</v>
      </c>
      <c r="B104" s="286"/>
      <c r="C104" s="49"/>
      <c r="D104" s="50"/>
      <c r="E104" s="286"/>
      <c r="F104" s="269">
        <f t="shared" si="11"/>
        <v>31</v>
      </c>
      <c r="G104" s="44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311">
        <f t="shared" si="12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13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14"/>
        <v>0</v>
      </c>
      <c r="AT104" s="320">
        <f t="shared" si="15"/>
        <v>0</v>
      </c>
      <c r="AU104" s="320">
        <f t="shared" si="16"/>
        <v>0</v>
      </c>
      <c r="AV104" s="86"/>
      <c r="AW104" s="334"/>
      <c r="AX104" s="334"/>
      <c r="AY104" s="334"/>
      <c r="AZ104" s="334"/>
      <c r="BA104" s="320">
        <f t="shared" si="17"/>
        <v>0</v>
      </c>
      <c r="BB104" s="93"/>
      <c r="BC104" s="94"/>
      <c r="BD104" s="310" t="str">
        <f t="shared" si="18"/>
        <v>正确</v>
      </c>
    </row>
    <row r="105" s="1" customFormat="1" ht="33" customHeight="1" spans="1:56">
      <c r="A105" s="289">
        <f t="shared" si="10"/>
        <v>101</v>
      </c>
      <c r="B105" s="286"/>
      <c r="C105" s="49"/>
      <c r="D105" s="50"/>
      <c r="E105" s="286"/>
      <c r="F105" s="269">
        <f t="shared" si="11"/>
        <v>31</v>
      </c>
      <c r="G105" s="44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311">
        <f t="shared" si="12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13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14"/>
        <v>0</v>
      </c>
      <c r="AT105" s="320">
        <f t="shared" si="15"/>
        <v>0</v>
      </c>
      <c r="AU105" s="320">
        <f t="shared" si="16"/>
        <v>0</v>
      </c>
      <c r="AV105" s="86"/>
      <c r="AW105" s="334"/>
      <c r="AX105" s="334"/>
      <c r="AY105" s="334"/>
      <c r="AZ105" s="334"/>
      <c r="BA105" s="320">
        <f t="shared" si="17"/>
        <v>0</v>
      </c>
      <c r="BB105" s="93"/>
      <c r="BC105" s="94"/>
      <c r="BD105" s="310" t="str">
        <f t="shared" si="18"/>
        <v>正确</v>
      </c>
    </row>
    <row r="106" s="1" customFormat="1" ht="33" customHeight="1" spans="1:56">
      <c r="A106" s="289">
        <f t="shared" si="10"/>
        <v>102</v>
      </c>
      <c r="B106" s="286"/>
      <c r="C106" s="49"/>
      <c r="D106" s="50"/>
      <c r="E106" s="286"/>
      <c r="F106" s="269">
        <f t="shared" si="11"/>
        <v>31</v>
      </c>
      <c r="G106" s="44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311">
        <f t="shared" si="12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13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14"/>
        <v>0</v>
      </c>
      <c r="AT106" s="320">
        <f t="shared" si="15"/>
        <v>0</v>
      </c>
      <c r="AU106" s="320">
        <f t="shared" si="16"/>
        <v>0</v>
      </c>
      <c r="AV106" s="86"/>
      <c r="AW106" s="334"/>
      <c r="AX106" s="334"/>
      <c r="AY106" s="334"/>
      <c r="AZ106" s="334"/>
      <c r="BA106" s="320">
        <f t="shared" si="17"/>
        <v>0</v>
      </c>
      <c r="BB106" s="93"/>
      <c r="BC106" s="94"/>
      <c r="BD106" s="310" t="str">
        <f t="shared" si="18"/>
        <v>正确</v>
      </c>
    </row>
    <row r="107" s="1" customFormat="1" ht="33" customHeight="1" spans="1:56">
      <c r="A107" s="289">
        <f t="shared" si="10"/>
        <v>103</v>
      </c>
      <c r="B107" s="286"/>
      <c r="C107" s="49"/>
      <c r="D107" s="50"/>
      <c r="E107" s="286"/>
      <c r="F107" s="269">
        <f t="shared" si="11"/>
        <v>31</v>
      </c>
      <c r="G107" s="44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311">
        <f t="shared" si="12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13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14"/>
        <v>0</v>
      </c>
      <c r="AT107" s="320">
        <f t="shared" si="15"/>
        <v>0</v>
      </c>
      <c r="AU107" s="320">
        <f t="shared" si="16"/>
        <v>0</v>
      </c>
      <c r="AV107" s="86"/>
      <c r="AW107" s="334"/>
      <c r="AX107" s="334"/>
      <c r="AY107" s="334"/>
      <c r="AZ107" s="334"/>
      <c r="BA107" s="320">
        <f t="shared" si="17"/>
        <v>0</v>
      </c>
      <c r="BB107" s="93"/>
      <c r="BC107" s="94"/>
      <c r="BD107" s="310" t="str">
        <f t="shared" si="18"/>
        <v>正确</v>
      </c>
    </row>
    <row r="108" s="1" customFormat="1" ht="33" customHeight="1" spans="1:56">
      <c r="A108" s="289">
        <f t="shared" si="10"/>
        <v>104</v>
      </c>
      <c r="B108" s="286"/>
      <c r="C108" s="49"/>
      <c r="D108" s="50"/>
      <c r="E108" s="286"/>
      <c r="F108" s="269">
        <f t="shared" si="11"/>
        <v>31</v>
      </c>
      <c r="G108" s="44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311">
        <f t="shared" si="12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13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14"/>
        <v>0</v>
      </c>
      <c r="AT108" s="320">
        <f t="shared" si="15"/>
        <v>0</v>
      </c>
      <c r="AU108" s="320">
        <f t="shared" si="16"/>
        <v>0</v>
      </c>
      <c r="AV108" s="86"/>
      <c r="AW108" s="334"/>
      <c r="AX108" s="334"/>
      <c r="AY108" s="334"/>
      <c r="AZ108" s="334"/>
      <c r="BA108" s="320">
        <f t="shared" si="17"/>
        <v>0</v>
      </c>
      <c r="BB108" s="93"/>
      <c r="BC108" s="94"/>
      <c r="BD108" s="310" t="str">
        <f t="shared" si="18"/>
        <v>正确</v>
      </c>
    </row>
    <row r="109" s="1" customFormat="1" ht="33" customHeight="1" spans="1:56">
      <c r="A109" s="289">
        <f t="shared" si="10"/>
        <v>105</v>
      </c>
      <c r="B109" s="286"/>
      <c r="C109" s="49"/>
      <c r="D109" s="50"/>
      <c r="E109" s="286"/>
      <c r="F109" s="269">
        <f t="shared" si="11"/>
        <v>31</v>
      </c>
      <c r="G109" s="44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311">
        <f t="shared" si="12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13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14"/>
        <v>0</v>
      </c>
      <c r="AT109" s="320">
        <f t="shared" si="15"/>
        <v>0</v>
      </c>
      <c r="AU109" s="320">
        <f t="shared" si="16"/>
        <v>0</v>
      </c>
      <c r="AV109" s="86"/>
      <c r="AW109" s="334"/>
      <c r="AX109" s="334"/>
      <c r="AY109" s="334"/>
      <c r="AZ109" s="334"/>
      <c r="BA109" s="320">
        <f t="shared" si="17"/>
        <v>0</v>
      </c>
      <c r="BB109" s="93"/>
      <c r="BC109" s="94"/>
      <c r="BD109" s="310" t="str">
        <f t="shared" si="18"/>
        <v>正确</v>
      </c>
    </row>
    <row r="110" s="1" customFormat="1" ht="33" customHeight="1" spans="1:56">
      <c r="A110" s="289">
        <f t="shared" si="10"/>
        <v>106</v>
      </c>
      <c r="B110" s="286"/>
      <c r="C110" s="49"/>
      <c r="D110" s="50"/>
      <c r="E110" s="286"/>
      <c r="F110" s="269">
        <f t="shared" si="11"/>
        <v>31</v>
      </c>
      <c r="G110" s="44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311">
        <f t="shared" si="12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13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14"/>
        <v>0</v>
      </c>
      <c r="AT110" s="320">
        <f t="shared" si="15"/>
        <v>0</v>
      </c>
      <c r="AU110" s="320">
        <f t="shared" si="16"/>
        <v>0</v>
      </c>
      <c r="AV110" s="86"/>
      <c r="AW110" s="334"/>
      <c r="AX110" s="334"/>
      <c r="AY110" s="334"/>
      <c r="AZ110" s="334"/>
      <c r="BA110" s="320">
        <f t="shared" si="17"/>
        <v>0</v>
      </c>
      <c r="BB110" s="93"/>
      <c r="BC110" s="94"/>
      <c r="BD110" s="310" t="str">
        <f t="shared" si="18"/>
        <v>正确</v>
      </c>
    </row>
    <row r="111" s="1" customFormat="1" ht="33" customHeight="1" spans="1:56">
      <c r="A111" s="289">
        <f t="shared" si="10"/>
        <v>107</v>
      </c>
      <c r="B111" s="286"/>
      <c r="C111" s="49"/>
      <c r="D111" s="50"/>
      <c r="E111" s="286"/>
      <c r="F111" s="269">
        <f t="shared" si="11"/>
        <v>31</v>
      </c>
      <c r="G111" s="44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311">
        <f t="shared" si="12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13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14"/>
        <v>0</v>
      </c>
      <c r="AT111" s="320">
        <f t="shared" si="15"/>
        <v>0</v>
      </c>
      <c r="AU111" s="320">
        <f t="shared" si="16"/>
        <v>0</v>
      </c>
      <c r="AV111" s="86"/>
      <c r="AW111" s="334"/>
      <c r="AX111" s="334"/>
      <c r="AY111" s="334"/>
      <c r="AZ111" s="334"/>
      <c r="BA111" s="320">
        <f t="shared" si="17"/>
        <v>0</v>
      </c>
      <c r="BB111" s="93"/>
      <c r="BC111" s="94"/>
      <c r="BD111" s="310" t="str">
        <f t="shared" si="18"/>
        <v>正确</v>
      </c>
    </row>
    <row r="112" s="1" customFormat="1" ht="33" customHeight="1" spans="1:56">
      <c r="A112" s="289">
        <f t="shared" si="10"/>
        <v>108</v>
      </c>
      <c r="B112" s="286"/>
      <c r="C112" s="49"/>
      <c r="D112" s="50"/>
      <c r="E112" s="286"/>
      <c r="F112" s="269">
        <f t="shared" si="11"/>
        <v>31</v>
      </c>
      <c r="G112" s="44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311">
        <f t="shared" si="12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13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14"/>
        <v>0</v>
      </c>
      <c r="AT112" s="320">
        <f t="shared" si="15"/>
        <v>0</v>
      </c>
      <c r="AU112" s="320">
        <f t="shared" si="16"/>
        <v>0</v>
      </c>
      <c r="AV112" s="86"/>
      <c r="AW112" s="334"/>
      <c r="AX112" s="334"/>
      <c r="AY112" s="334"/>
      <c r="AZ112" s="334"/>
      <c r="BA112" s="320">
        <f t="shared" si="17"/>
        <v>0</v>
      </c>
      <c r="BB112" s="93"/>
      <c r="BC112" s="94"/>
      <c r="BD112" s="310" t="str">
        <f t="shared" si="18"/>
        <v>正确</v>
      </c>
    </row>
    <row r="113" s="1" customFormat="1" ht="33" customHeight="1" spans="1:56">
      <c r="A113" s="289">
        <f t="shared" si="10"/>
        <v>109</v>
      </c>
      <c r="B113" s="286"/>
      <c r="C113" s="49"/>
      <c r="D113" s="50"/>
      <c r="E113" s="286"/>
      <c r="F113" s="269">
        <f t="shared" si="11"/>
        <v>31</v>
      </c>
      <c r="G113" s="44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11">
        <f t="shared" si="12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13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14"/>
        <v>0</v>
      </c>
      <c r="AT113" s="320">
        <f t="shared" si="15"/>
        <v>0</v>
      </c>
      <c r="AU113" s="320">
        <f t="shared" si="16"/>
        <v>0</v>
      </c>
      <c r="AV113" s="86"/>
      <c r="AW113" s="334"/>
      <c r="AX113" s="334"/>
      <c r="AY113" s="334"/>
      <c r="AZ113" s="334"/>
      <c r="BA113" s="320">
        <f t="shared" si="17"/>
        <v>0</v>
      </c>
      <c r="BB113" s="93"/>
      <c r="BC113" s="94"/>
      <c r="BD113" s="310" t="str">
        <f t="shared" si="18"/>
        <v>正确</v>
      </c>
    </row>
    <row r="114" s="1" customFormat="1" ht="33" customHeight="1" spans="1:56">
      <c r="A114" s="289">
        <f t="shared" si="10"/>
        <v>110</v>
      </c>
      <c r="B114" s="286"/>
      <c r="C114" s="49"/>
      <c r="D114" s="50"/>
      <c r="E114" s="286"/>
      <c r="F114" s="269">
        <f t="shared" si="11"/>
        <v>31</v>
      </c>
      <c r="G114" s="44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311">
        <f t="shared" si="12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13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14"/>
        <v>0</v>
      </c>
      <c r="AT114" s="320">
        <f t="shared" si="15"/>
        <v>0</v>
      </c>
      <c r="AU114" s="320">
        <f t="shared" si="16"/>
        <v>0</v>
      </c>
      <c r="AV114" s="86"/>
      <c r="AW114" s="334"/>
      <c r="AX114" s="334"/>
      <c r="AY114" s="334"/>
      <c r="AZ114" s="334"/>
      <c r="BA114" s="320">
        <f t="shared" si="17"/>
        <v>0</v>
      </c>
      <c r="BB114" s="93"/>
      <c r="BC114" s="94"/>
      <c r="BD114" s="310" t="str">
        <f t="shared" si="18"/>
        <v>正确</v>
      </c>
    </row>
    <row r="115" s="1" customFormat="1" ht="33" customHeight="1" spans="1:56">
      <c r="A115" s="289">
        <f t="shared" si="10"/>
        <v>111</v>
      </c>
      <c r="B115" s="286"/>
      <c r="C115" s="49"/>
      <c r="D115" s="50"/>
      <c r="E115" s="286"/>
      <c r="F115" s="269">
        <f t="shared" si="11"/>
        <v>31</v>
      </c>
      <c r="G115" s="44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311">
        <f t="shared" si="12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13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14"/>
        <v>0</v>
      </c>
      <c r="AT115" s="320">
        <f t="shared" si="15"/>
        <v>0</v>
      </c>
      <c r="AU115" s="320">
        <f t="shared" si="16"/>
        <v>0</v>
      </c>
      <c r="AV115" s="86"/>
      <c r="AW115" s="334"/>
      <c r="AX115" s="334"/>
      <c r="AY115" s="334"/>
      <c r="AZ115" s="334"/>
      <c r="BA115" s="320">
        <f t="shared" si="17"/>
        <v>0</v>
      </c>
      <c r="BB115" s="93"/>
      <c r="BC115" s="94"/>
      <c r="BD115" s="310" t="str">
        <f t="shared" si="18"/>
        <v>正确</v>
      </c>
    </row>
    <row r="116" s="1" customFormat="1" ht="33" customHeight="1" spans="1:56">
      <c r="A116" s="289">
        <f t="shared" si="10"/>
        <v>112</v>
      </c>
      <c r="B116" s="286"/>
      <c r="C116" s="49"/>
      <c r="D116" s="50"/>
      <c r="E116" s="286"/>
      <c r="F116" s="269">
        <f t="shared" si="11"/>
        <v>31</v>
      </c>
      <c r="G116" s="44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311">
        <f t="shared" si="12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13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14"/>
        <v>0</v>
      </c>
      <c r="AT116" s="320">
        <f t="shared" si="15"/>
        <v>0</v>
      </c>
      <c r="AU116" s="320">
        <f t="shared" si="16"/>
        <v>0</v>
      </c>
      <c r="AV116" s="86"/>
      <c r="AW116" s="334"/>
      <c r="AX116" s="334"/>
      <c r="AY116" s="334"/>
      <c r="AZ116" s="334"/>
      <c r="BA116" s="320">
        <f t="shared" si="17"/>
        <v>0</v>
      </c>
      <c r="BB116" s="93"/>
      <c r="BC116" s="94"/>
      <c r="BD116" s="310" t="str">
        <f t="shared" si="18"/>
        <v>正确</v>
      </c>
    </row>
    <row r="117" s="1" customFormat="1" ht="33" customHeight="1" spans="1:56">
      <c r="A117" s="289">
        <f t="shared" si="10"/>
        <v>113</v>
      </c>
      <c r="B117" s="286"/>
      <c r="C117" s="49"/>
      <c r="D117" s="50"/>
      <c r="E117" s="286"/>
      <c r="F117" s="269">
        <f t="shared" si="11"/>
        <v>31</v>
      </c>
      <c r="G117" s="44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311">
        <f t="shared" si="12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13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14"/>
        <v>0</v>
      </c>
      <c r="AT117" s="320">
        <f t="shared" si="15"/>
        <v>0</v>
      </c>
      <c r="AU117" s="320">
        <f t="shared" si="16"/>
        <v>0</v>
      </c>
      <c r="AV117" s="86"/>
      <c r="AW117" s="334"/>
      <c r="AX117" s="334"/>
      <c r="AY117" s="334"/>
      <c r="AZ117" s="334"/>
      <c r="BA117" s="320">
        <f t="shared" si="17"/>
        <v>0</v>
      </c>
      <c r="BB117" s="93"/>
      <c r="BC117" s="94"/>
      <c r="BD117" s="310" t="str">
        <f t="shared" si="18"/>
        <v>正确</v>
      </c>
    </row>
    <row r="118" s="1" customFormat="1" ht="33" customHeight="1" spans="1:56">
      <c r="A118" s="289">
        <f t="shared" si="10"/>
        <v>114</v>
      </c>
      <c r="B118" s="286"/>
      <c r="C118" s="49"/>
      <c r="D118" s="50"/>
      <c r="E118" s="286"/>
      <c r="F118" s="269">
        <f t="shared" si="11"/>
        <v>31</v>
      </c>
      <c r="G118" s="44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311">
        <f t="shared" si="12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13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14"/>
        <v>0</v>
      </c>
      <c r="AT118" s="320">
        <f t="shared" si="15"/>
        <v>0</v>
      </c>
      <c r="AU118" s="320">
        <f t="shared" si="16"/>
        <v>0</v>
      </c>
      <c r="AV118" s="86"/>
      <c r="AW118" s="334"/>
      <c r="AX118" s="334"/>
      <c r="AY118" s="334"/>
      <c r="AZ118" s="334"/>
      <c r="BA118" s="320">
        <f t="shared" si="17"/>
        <v>0</v>
      </c>
      <c r="BB118" s="93"/>
      <c r="BC118" s="94"/>
      <c r="BD118" s="310" t="str">
        <f t="shared" si="18"/>
        <v>正确</v>
      </c>
    </row>
    <row r="119" s="1" customFormat="1" ht="33" customHeight="1" spans="1:56">
      <c r="A119" s="289">
        <f t="shared" si="10"/>
        <v>115</v>
      </c>
      <c r="B119" s="286"/>
      <c r="C119" s="49"/>
      <c r="D119" s="50"/>
      <c r="E119" s="286"/>
      <c r="F119" s="269">
        <f t="shared" si="11"/>
        <v>31</v>
      </c>
      <c r="G119" s="44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311">
        <f t="shared" si="12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13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14"/>
        <v>0</v>
      </c>
      <c r="AT119" s="320">
        <f t="shared" si="15"/>
        <v>0</v>
      </c>
      <c r="AU119" s="320">
        <f t="shared" si="16"/>
        <v>0</v>
      </c>
      <c r="AV119" s="86"/>
      <c r="AW119" s="334"/>
      <c r="AX119" s="334"/>
      <c r="AY119" s="334"/>
      <c r="AZ119" s="334"/>
      <c r="BA119" s="320">
        <f t="shared" si="17"/>
        <v>0</v>
      </c>
      <c r="BB119" s="93"/>
      <c r="BC119" s="94"/>
      <c r="BD119" s="310" t="str">
        <f t="shared" si="18"/>
        <v>正确</v>
      </c>
    </row>
    <row r="120" s="1" customFormat="1" ht="33" customHeight="1" spans="1:56">
      <c r="A120" s="289">
        <f t="shared" si="10"/>
        <v>116</v>
      </c>
      <c r="B120" s="286"/>
      <c r="C120" s="49"/>
      <c r="D120" s="50"/>
      <c r="E120" s="286"/>
      <c r="F120" s="269">
        <f t="shared" si="11"/>
        <v>31</v>
      </c>
      <c r="G120" s="44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311">
        <f t="shared" si="12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13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14"/>
        <v>0</v>
      </c>
      <c r="AT120" s="320">
        <f t="shared" si="15"/>
        <v>0</v>
      </c>
      <c r="AU120" s="320">
        <f t="shared" si="16"/>
        <v>0</v>
      </c>
      <c r="AV120" s="86"/>
      <c r="AW120" s="334"/>
      <c r="AX120" s="334"/>
      <c r="AY120" s="334"/>
      <c r="AZ120" s="334"/>
      <c r="BA120" s="320">
        <f t="shared" si="17"/>
        <v>0</v>
      </c>
      <c r="BB120" s="93"/>
      <c r="BC120" s="94"/>
      <c r="BD120" s="310" t="str">
        <f t="shared" si="18"/>
        <v>正确</v>
      </c>
    </row>
    <row r="121" s="1" customFormat="1" ht="33" customHeight="1" spans="1:56">
      <c r="A121" s="289">
        <f t="shared" si="10"/>
        <v>117</v>
      </c>
      <c r="B121" s="286"/>
      <c r="C121" s="49"/>
      <c r="D121" s="50"/>
      <c r="E121" s="286"/>
      <c r="F121" s="269">
        <f t="shared" si="11"/>
        <v>31</v>
      </c>
      <c r="G121" s="44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311">
        <f t="shared" si="12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13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14"/>
        <v>0</v>
      </c>
      <c r="AT121" s="320">
        <f t="shared" si="15"/>
        <v>0</v>
      </c>
      <c r="AU121" s="320">
        <f t="shared" si="16"/>
        <v>0</v>
      </c>
      <c r="AV121" s="86"/>
      <c r="AW121" s="334"/>
      <c r="AX121" s="334"/>
      <c r="AY121" s="334"/>
      <c r="AZ121" s="334"/>
      <c r="BA121" s="320">
        <f t="shared" si="17"/>
        <v>0</v>
      </c>
      <c r="BB121" s="93"/>
      <c r="BC121" s="94"/>
      <c r="BD121" s="310" t="str">
        <f t="shared" si="18"/>
        <v>正确</v>
      </c>
    </row>
    <row r="122" s="1" customFormat="1" ht="33" customHeight="1" spans="1:56">
      <c r="A122" s="289">
        <f t="shared" si="10"/>
        <v>118</v>
      </c>
      <c r="B122" s="286"/>
      <c r="C122" s="49"/>
      <c r="D122" s="50"/>
      <c r="E122" s="286"/>
      <c r="F122" s="269">
        <f t="shared" si="11"/>
        <v>31</v>
      </c>
      <c r="G122" s="44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311">
        <f t="shared" si="12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13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14"/>
        <v>0</v>
      </c>
      <c r="AT122" s="320">
        <f t="shared" si="15"/>
        <v>0</v>
      </c>
      <c r="AU122" s="320">
        <f t="shared" si="16"/>
        <v>0</v>
      </c>
      <c r="AV122" s="86"/>
      <c r="AW122" s="334"/>
      <c r="AX122" s="334"/>
      <c r="AY122" s="334"/>
      <c r="AZ122" s="334"/>
      <c r="BA122" s="320">
        <f t="shared" si="17"/>
        <v>0</v>
      </c>
      <c r="BB122" s="93"/>
      <c r="BC122" s="94"/>
      <c r="BD122" s="310" t="str">
        <f t="shared" si="18"/>
        <v>正确</v>
      </c>
    </row>
    <row r="123" s="1" customFormat="1" ht="33" customHeight="1" spans="1:56">
      <c r="A123" s="289">
        <f t="shared" si="10"/>
        <v>119</v>
      </c>
      <c r="B123" s="286"/>
      <c r="C123" s="49"/>
      <c r="D123" s="50"/>
      <c r="E123" s="286"/>
      <c r="F123" s="269">
        <f t="shared" si="11"/>
        <v>31</v>
      </c>
      <c r="G123" s="44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311">
        <f t="shared" si="12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13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14"/>
        <v>0</v>
      </c>
      <c r="AT123" s="320">
        <f t="shared" si="15"/>
        <v>0</v>
      </c>
      <c r="AU123" s="320">
        <f t="shared" si="16"/>
        <v>0</v>
      </c>
      <c r="AV123" s="86"/>
      <c r="AW123" s="334"/>
      <c r="AX123" s="334"/>
      <c r="AY123" s="334"/>
      <c r="AZ123" s="334"/>
      <c r="BA123" s="320">
        <f t="shared" si="17"/>
        <v>0</v>
      </c>
      <c r="BB123" s="93"/>
      <c r="BC123" s="94"/>
      <c r="BD123" s="310" t="str">
        <f t="shared" si="18"/>
        <v>正确</v>
      </c>
    </row>
    <row r="124" s="1" customFormat="1" ht="33" customHeight="1" spans="1:56">
      <c r="A124" s="289">
        <f t="shared" si="10"/>
        <v>120</v>
      </c>
      <c r="B124" s="286"/>
      <c r="C124" s="49"/>
      <c r="D124" s="50"/>
      <c r="E124" s="286"/>
      <c r="F124" s="269">
        <f t="shared" si="11"/>
        <v>31</v>
      </c>
      <c r="G124" s="44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311">
        <f t="shared" si="12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13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14"/>
        <v>0</v>
      </c>
      <c r="AT124" s="320">
        <f t="shared" si="15"/>
        <v>0</v>
      </c>
      <c r="AU124" s="320">
        <f t="shared" si="16"/>
        <v>0</v>
      </c>
      <c r="AV124" s="86"/>
      <c r="AW124" s="334"/>
      <c r="AX124" s="334"/>
      <c r="AY124" s="334"/>
      <c r="AZ124" s="334"/>
      <c r="BA124" s="320">
        <f t="shared" si="17"/>
        <v>0</v>
      </c>
      <c r="BB124" s="93"/>
      <c r="BC124" s="94"/>
      <c r="BD124" s="310" t="str">
        <f t="shared" si="18"/>
        <v>正确</v>
      </c>
    </row>
    <row r="125" s="1" customFormat="1" ht="33" customHeight="1" spans="1:56">
      <c r="A125" s="289">
        <f t="shared" si="10"/>
        <v>121</v>
      </c>
      <c r="B125" s="286"/>
      <c r="C125" s="49"/>
      <c r="D125" s="50"/>
      <c r="E125" s="286"/>
      <c r="F125" s="269">
        <f t="shared" si="11"/>
        <v>31</v>
      </c>
      <c r="G125" s="44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311">
        <f t="shared" si="12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13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14"/>
        <v>0</v>
      </c>
      <c r="AT125" s="320">
        <f t="shared" si="15"/>
        <v>0</v>
      </c>
      <c r="AU125" s="320">
        <f t="shared" si="16"/>
        <v>0</v>
      </c>
      <c r="AV125" s="86"/>
      <c r="AW125" s="334"/>
      <c r="AX125" s="334"/>
      <c r="AY125" s="334"/>
      <c r="AZ125" s="334"/>
      <c r="BA125" s="320">
        <f t="shared" si="17"/>
        <v>0</v>
      </c>
      <c r="BB125" s="93"/>
      <c r="BC125" s="94"/>
      <c r="BD125" s="310" t="str">
        <f t="shared" si="18"/>
        <v>正确</v>
      </c>
    </row>
    <row r="126" s="1" customFormat="1" ht="33" customHeight="1" spans="1:56">
      <c r="A126" s="289">
        <f t="shared" si="10"/>
        <v>122</v>
      </c>
      <c r="B126" s="286"/>
      <c r="C126" s="49"/>
      <c r="D126" s="50"/>
      <c r="E126" s="286"/>
      <c r="F126" s="269">
        <f t="shared" si="11"/>
        <v>31</v>
      </c>
      <c r="G126" s="44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311">
        <f t="shared" si="12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13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14"/>
        <v>0</v>
      </c>
      <c r="AT126" s="320">
        <f t="shared" si="15"/>
        <v>0</v>
      </c>
      <c r="AU126" s="320">
        <f t="shared" si="16"/>
        <v>0</v>
      </c>
      <c r="AV126" s="86"/>
      <c r="AW126" s="334"/>
      <c r="AX126" s="334"/>
      <c r="AY126" s="334"/>
      <c r="AZ126" s="334"/>
      <c r="BA126" s="320">
        <f t="shared" si="17"/>
        <v>0</v>
      </c>
      <c r="BB126" s="93"/>
      <c r="BC126" s="94"/>
      <c r="BD126" s="310" t="str">
        <f t="shared" si="18"/>
        <v>正确</v>
      </c>
    </row>
    <row r="127" s="1" customFormat="1" ht="33" customHeight="1" spans="1:56">
      <c r="A127" s="289">
        <f t="shared" si="10"/>
        <v>123</v>
      </c>
      <c r="B127" s="286"/>
      <c r="C127" s="49"/>
      <c r="D127" s="50"/>
      <c r="E127" s="286"/>
      <c r="F127" s="269">
        <f t="shared" si="11"/>
        <v>31</v>
      </c>
      <c r="G127" s="44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311">
        <f t="shared" si="12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13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14"/>
        <v>0</v>
      </c>
      <c r="AT127" s="320">
        <f t="shared" si="15"/>
        <v>0</v>
      </c>
      <c r="AU127" s="320">
        <f t="shared" si="16"/>
        <v>0</v>
      </c>
      <c r="AV127" s="86"/>
      <c r="AW127" s="334"/>
      <c r="AX127" s="334"/>
      <c r="AY127" s="334"/>
      <c r="AZ127" s="334"/>
      <c r="BA127" s="320">
        <f t="shared" si="17"/>
        <v>0</v>
      </c>
      <c r="BB127" s="93"/>
      <c r="BC127" s="94"/>
      <c r="BD127" s="310" t="str">
        <f t="shared" si="18"/>
        <v>正确</v>
      </c>
    </row>
    <row r="128" s="1" customFormat="1" ht="33" customHeight="1" spans="1:56">
      <c r="A128" s="289">
        <f t="shared" si="10"/>
        <v>124</v>
      </c>
      <c r="B128" s="286"/>
      <c r="C128" s="49"/>
      <c r="D128" s="50"/>
      <c r="E128" s="286"/>
      <c r="F128" s="269">
        <f t="shared" si="11"/>
        <v>31</v>
      </c>
      <c r="G128" s="44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311">
        <f t="shared" si="12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13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14"/>
        <v>0</v>
      </c>
      <c r="AT128" s="320">
        <f t="shared" si="15"/>
        <v>0</v>
      </c>
      <c r="AU128" s="320">
        <f t="shared" si="16"/>
        <v>0</v>
      </c>
      <c r="AV128" s="86"/>
      <c r="AW128" s="334"/>
      <c r="AX128" s="334"/>
      <c r="AY128" s="334"/>
      <c r="AZ128" s="334"/>
      <c r="BA128" s="320">
        <f t="shared" si="17"/>
        <v>0</v>
      </c>
      <c r="BB128" s="93"/>
      <c r="BC128" s="94"/>
      <c r="BD128" s="310" t="str">
        <f t="shared" si="18"/>
        <v>正确</v>
      </c>
    </row>
    <row r="129" s="1" customFormat="1" ht="33" customHeight="1" spans="1:56">
      <c r="A129" s="289">
        <f t="shared" si="10"/>
        <v>125</v>
      </c>
      <c r="B129" s="286"/>
      <c r="C129" s="49"/>
      <c r="D129" s="50"/>
      <c r="E129" s="286"/>
      <c r="F129" s="269">
        <f t="shared" si="11"/>
        <v>31</v>
      </c>
      <c r="G129" s="44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311">
        <f t="shared" si="12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13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14"/>
        <v>0</v>
      </c>
      <c r="AT129" s="320">
        <f t="shared" si="15"/>
        <v>0</v>
      </c>
      <c r="AU129" s="320">
        <f t="shared" si="16"/>
        <v>0</v>
      </c>
      <c r="AV129" s="86"/>
      <c r="AW129" s="334"/>
      <c r="AX129" s="334"/>
      <c r="AY129" s="334"/>
      <c r="AZ129" s="334"/>
      <c r="BA129" s="320">
        <f t="shared" si="17"/>
        <v>0</v>
      </c>
      <c r="BB129" s="93"/>
      <c r="BC129" s="94"/>
      <c r="BD129" s="310" t="str">
        <f t="shared" si="18"/>
        <v>正确</v>
      </c>
    </row>
    <row r="130" s="1" customFormat="1" ht="33" customHeight="1" spans="1:56">
      <c r="A130" s="289">
        <f t="shared" si="10"/>
        <v>126</v>
      </c>
      <c r="B130" s="286"/>
      <c r="C130" s="49"/>
      <c r="D130" s="50"/>
      <c r="E130" s="286"/>
      <c r="F130" s="269">
        <f t="shared" si="11"/>
        <v>31</v>
      </c>
      <c r="G130" s="44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311">
        <f t="shared" si="12"/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si="13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si="14"/>
        <v>0</v>
      </c>
      <c r="AT130" s="320">
        <f t="shared" si="15"/>
        <v>0</v>
      </c>
      <c r="AU130" s="320">
        <f t="shared" si="16"/>
        <v>0</v>
      </c>
      <c r="AV130" s="86"/>
      <c r="AW130" s="334"/>
      <c r="AX130" s="334"/>
      <c r="AY130" s="334"/>
      <c r="AZ130" s="334"/>
      <c r="BA130" s="320">
        <f t="shared" si="17"/>
        <v>0</v>
      </c>
      <c r="BB130" s="93"/>
      <c r="BC130" s="94"/>
      <c r="BD130" s="310" t="str">
        <f t="shared" si="18"/>
        <v>正确</v>
      </c>
    </row>
    <row r="131" s="1" customFormat="1" ht="33" customHeight="1" spans="1:56">
      <c r="A131" s="289">
        <f t="shared" si="10"/>
        <v>127</v>
      </c>
      <c r="B131" s="286"/>
      <c r="C131" s="49"/>
      <c r="D131" s="50"/>
      <c r="E131" s="286"/>
      <c r="F131" s="269">
        <f t="shared" si="11"/>
        <v>31</v>
      </c>
      <c r="G131" s="44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311">
        <f t="shared" si="12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13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14"/>
        <v>0</v>
      </c>
      <c r="AT131" s="320">
        <f t="shared" si="15"/>
        <v>0</v>
      </c>
      <c r="AU131" s="320">
        <f t="shared" si="16"/>
        <v>0</v>
      </c>
      <c r="AV131" s="86"/>
      <c r="AW131" s="334"/>
      <c r="AX131" s="334"/>
      <c r="AY131" s="334"/>
      <c r="AZ131" s="334"/>
      <c r="BA131" s="320">
        <f t="shared" si="17"/>
        <v>0</v>
      </c>
      <c r="BB131" s="93"/>
      <c r="BC131" s="94"/>
      <c r="BD131" s="310" t="str">
        <f t="shared" si="18"/>
        <v>正确</v>
      </c>
    </row>
    <row r="132" s="1" customFormat="1" ht="33" customHeight="1" spans="1:56">
      <c r="A132" s="289">
        <f t="shared" si="10"/>
        <v>128</v>
      </c>
      <c r="B132" s="286"/>
      <c r="C132" s="49"/>
      <c r="D132" s="50"/>
      <c r="E132" s="286"/>
      <c r="F132" s="269">
        <f t="shared" si="11"/>
        <v>31</v>
      </c>
      <c r="G132" s="44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311">
        <f t="shared" si="12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si="13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14"/>
        <v>0</v>
      </c>
      <c r="AT132" s="320">
        <f t="shared" si="15"/>
        <v>0</v>
      </c>
      <c r="AU132" s="320">
        <f t="shared" si="16"/>
        <v>0</v>
      </c>
      <c r="AV132" s="86"/>
      <c r="AW132" s="334"/>
      <c r="AX132" s="334"/>
      <c r="AY132" s="334"/>
      <c r="AZ132" s="334"/>
      <c r="BA132" s="320">
        <f t="shared" si="17"/>
        <v>0</v>
      </c>
      <c r="BB132" s="93"/>
      <c r="BC132" s="94"/>
      <c r="BD132" s="310" t="str">
        <f t="shared" si="18"/>
        <v>正确</v>
      </c>
    </row>
    <row r="133" s="1" customFormat="1" ht="33" customHeight="1" spans="1:56">
      <c r="A133" s="289">
        <f t="shared" ref="A133:A163" si="19">ROW()-4</f>
        <v>129</v>
      </c>
      <c r="B133" s="286"/>
      <c r="C133" s="49"/>
      <c r="D133" s="50"/>
      <c r="E133" s="286"/>
      <c r="F133" s="269">
        <f t="shared" ref="F133:F163" si="20">IF($C$2-D133+1&lt;$E$2,$C$2-D133+1,$E$2)</f>
        <v>31</v>
      </c>
      <c r="G133" s="44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311">
        <f t="shared" ref="S133:S163" si="21">P133+Q133-R133</f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ref="AC133:AC163" si="22">IF(G133="是",30,0)</f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ref="AS133:AS163" si="23">IFERROR(U133/$E$2*2*H133+I133*2,0)</f>
        <v>0</v>
      </c>
      <c r="AT133" s="320">
        <f t="shared" ref="AT133:AT163" si="24">IFERROR(U133/$E$2*(J133+K133*0.2+L133+M133*0.5),0)</f>
        <v>0</v>
      </c>
      <c r="AU133" s="320">
        <f t="shared" ref="AU133:AU163" si="25">ROUND(SUM(V133:AP133)-SUM(AQ133:AT133),2)</f>
        <v>0</v>
      </c>
      <c r="AV133" s="86"/>
      <c r="AW133" s="334"/>
      <c r="AX133" s="334"/>
      <c r="AY133" s="334"/>
      <c r="AZ133" s="334"/>
      <c r="BA133" s="320">
        <f t="shared" ref="BA133:BA163" si="26">ROUND(AU133-SUM(AV133:AZ133),2)</f>
        <v>0</v>
      </c>
      <c r="BB133" s="93"/>
      <c r="BC133" s="94"/>
      <c r="BD133" s="310" t="str">
        <f t="shared" ref="BD133:BD163" si="27">IF(U133-SUM(V133:AB133)=0,"正确","错误")</f>
        <v>正确</v>
      </c>
    </row>
    <row r="134" s="1" customFormat="1" ht="33" customHeight="1" spans="1:56">
      <c r="A134" s="289">
        <f t="shared" si="19"/>
        <v>130</v>
      </c>
      <c r="B134" s="286"/>
      <c r="C134" s="49"/>
      <c r="D134" s="50"/>
      <c r="E134" s="286"/>
      <c r="F134" s="269">
        <f t="shared" si="20"/>
        <v>31</v>
      </c>
      <c r="G134" s="44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311">
        <f t="shared" si="21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22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23"/>
        <v>0</v>
      </c>
      <c r="AT134" s="320">
        <f t="shared" si="24"/>
        <v>0</v>
      </c>
      <c r="AU134" s="320">
        <f t="shared" si="25"/>
        <v>0</v>
      </c>
      <c r="AV134" s="86"/>
      <c r="AW134" s="334"/>
      <c r="AX134" s="334"/>
      <c r="AY134" s="334"/>
      <c r="AZ134" s="334"/>
      <c r="BA134" s="320">
        <f t="shared" si="26"/>
        <v>0</v>
      </c>
      <c r="BB134" s="93"/>
      <c r="BC134" s="94"/>
      <c r="BD134" s="310" t="str">
        <f t="shared" si="27"/>
        <v>正确</v>
      </c>
    </row>
    <row r="135" s="1" customFormat="1" ht="33" customHeight="1" spans="1:56">
      <c r="A135" s="289">
        <f t="shared" si="19"/>
        <v>131</v>
      </c>
      <c r="B135" s="286"/>
      <c r="C135" s="49"/>
      <c r="D135" s="50"/>
      <c r="E135" s="286"/>
      <c r="F135" s="269">
        <f t="shared" si="20"/>
        <v>31</v>
      </c>
      <c r="G135" s="44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311">
        <f t="shared" si="21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22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23"/>
        <v>0</v>
      </c>
      <c r="AT135" s="320">
        <f t="shared" si="24"/>
        <v>0</v>
      </c>
      <c r="AU135" s="320">
        <f t="shared" si="25"/>
        <v>0</v>
      </c>
      <c r="AV135" s="86"/>
      <c r="AW135" s="334"/>
      <c r="AX135" s="334"/>
      <c r="AY135" s="334"/>
      <c r="AZ135" s="334"/>
      <c r="BA135" s="320">
        <f t="shared" si="26"/>
        <v>0</v>
      </c>
      <c r="BB135" s="93"/>
      <c r="BC135" s="94"/>
      <c r="BD135" s="310" t="str">
        <f t="shared" si="27"/>
        <v>正确</v>
      </c>
    </row>
    <row r="136" s="1" customFormat="1" ht="33" customHeight="1" spans="1:56">
      <c r="A136" s="289">
        <f t="shared" si="19"/>
        <v>132</v>
      </c>
      <c r="B136" s="286"/>
      <c r="C136" s="49"/>
      <c r="D136" s="50"/>
      <c r="E136" s="286"/>
      <c r="F136" s="269">
        <f t="shared" si="20"/>
        <v>31</v>
      </c>
      <c r="G136" s="44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311">
        <f t="shared" si="21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22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23"/>
        <v>0</v>
      </c>
      <c r="AT136" s="320">
        <f t="shared" si="24"/>
        <v>0</v>
      </c>
      <c r="AU136" s="320">
        <f t="shared" si="25"/>
        <v>0</v>
      </c>
      <c r="AV136" s="86"/>
      <c r="AW136" s="334"/>
      <c r="AX136" s="334"/>
      <c r="AY136" s="334"/>
      <c r="AZ136" s="334"/>
      <c r="BA136" s="320">
        <f t="shared" si="26"/>
        <v>0</v>
      </c>
      <c r="BB136" s="93"/>
      <c r="BC136" s="94"/>
      <c r="BD136" s="310" t="str">
        <f t="shared" si="27"/>
        <v>正确</v>
      </c>
    </row>
    <row r="137" s="1" customFormat="1" ht="33" customHeight="1" spans="1:56">
      <c r="A137" s="289">
        <f t="shared" si="19"/>
        <v>133</v>
      </c>
      <c r="B137" s="286"/>
      <c r="C137" s="49"/>
      <c r="D137" s="50"/>
      <c r="E137" s="286"/>
      <c r="F137" s="269">
        <f t="shared" si="20"/>
        <v>31</v>
      </c>
      <c r="G137" s="44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311">
        <f t="shared" si="21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22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23"/>
        <v>0</v>
      </c>
      <c r="AT137" s="320">
        <f t="shared" si="24"/>
        <v>0</v>
      </c>
      <c r="AU137" s="320">
        <f t="shared" si="25"/>
        <v>0</v>
      </c>
      <c r="AV137" s="86"/>
      <c r="AW137" s="334"/>
      <c r="AX137" s="334"/>
      <c r="AY137" s="334"/>
      <c r="AZ137" s="334"/>
      <c r="BA137" s="320">
        <f t="shared" si="26"/>
        <v>0</v>
      </c>
      <c r="BB137" s="93"/>
      <c r="BC137" s="94"/>
      <c r="BD137" s="310" t="str">
        <f t="shared" si="27"/>
        <v>正确</v>
      </c>
    </row>
    <row r="138" s="1" customFormat="1" ht="33" customHeight="1" spans="1:56">
      <c r="A138" s="289">
        <f t="shared" si="19"/>
        <v>134</v>
      </c>
      <c r="B138" s="286"/>
      <c r="C138" s="49"/>
      <c r="D138" s="50"/>
      <c r="E138" s="286"/>
      <c r="F138" s="269">
        <f t="shared" si="20"/>
        <v>31</v>
      </c>
      <c r="G138" s="44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311">
        <f t="shared" si="21"/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22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23"/>
        <v>0</v>
      </c>
      <c r="AT138" s="320">
        <f t="shared" si="24"/>
        <v>0</v>
      </c>
      <c r="AU138" s="320">
        <f t="shared" si="25"/>
        <v>0</v>
      </c>
      <c r="AV138" s="86"/>
      <c r="AW138" s="334"/>
      <c r="AX138" s="334"/>
      <c r="AY138" s="334"/>
      <c r="AZ138" s="334"/>
      <c r="BA138" s="320">
        <f t="shared" si="26"/>
        <v>0</v>
      </c>
      <c r="BB138" s="93"/>
      <c r="BC138" s="94"/>
      <c r="BD138" s="310" t="str">
        <f t="shared" si="27"/>
        <v>正确</v>
      </c>
    </row>
    <row r="139" s="1" customFormat="1" ht="33" customHeight="1" spans="1:56">
      <c r="A139" s="289">
        <f t="shared" si="19"/>
        <v>135</v>
      </c>
      <c r="B139" s="286"/>
      <c r="C139" s="49"/>
      <c r="D139" s="50"/>
      <c r="E139" s="286"/>
      <c r="F139" s="269">
        <f t="shared" si="20"/>
        <v>31</v>
      </c>
      <c r="G139" s="44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311">
        <f t="shared" si="21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22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23"/>
        <v>0</v>
      </c>
      <c r="AT139" s="320">
        <f t="shared" si="24"/>
        <v>0</v>
      </c>
      <c r="AU139" s="320">
        <f t="shared" si="25"/>
        <v>0</v>
      </c>
      <c r="AV139" s="86"/>
      <c r="AW139" s="334"/>
      <c r="AX139" s="334"/>
      <c r="AY139" s="334"/>
      <c r="AZ139" s="334"/>
      <c r="BA139" s="320">
        <f t="shared" si="26"/>
        <v>0</v>
      </c>
      <c r="BB139" s="93"/>
      <c r="BC139" s="94"/>
      <c r="BD139" s="310" t="str">
        <f t="shared" si="27"/>
        <v>正确</v>
      </c>
    </row>
    <row r="140" s="1" customFormat="1" ht="33" customHeight="1" spans="1:56">
      <c r="A140" s="289">
        <f t="shared" si="19"/>
        <v>136</v>
      </c>
      <c r="B140" s="286"/>
      <c r="C140" s="49"/>
      <c r="D140" s="50"/>
      <c r="E140" s="286"/>
      <c r="F140" s="269">
        <f t="shared" si="20"/>
        <v>31</v>
      </c>
      <c r="G140" s="44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311">
        <f t="shared" si="21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22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23"/>
        <v>0</v>
      </c>
      <c r="AT140" s="320">
        <f t="shared" si="24"/>
        <v>0</v>
      </c>
      <c r="AU140" s="320">
        <f t="shared" si="25"/>
        <v>0</v>
      </c>
      <c r="AV140" s="86"/>
      <c r="AW140" s="334"/>
      <c r="AX140" s="334"/>
      <c r="AY140" s="334"/>
      <c r="AZ140" s="334"/>
      <c r="BA140" s="320">
        <f t="shared" si="26"/>
        <v>0</v>
      </c>
      <c r="BB140" s="93"/>
      <c r="BC140" s="94"/>
      <c r="BD140" s="310" t="str">
        <f t="shared" si="27"/>
        <v>正确</v>
      </c>
    </row>
    <row r="141" s="1" customFormat="1" ht="33" customHeight="1" spans="1:56">
      <c r="A141" s="289">
        <f t="shared" si="19"/>
        <v>137</v>
      </c>
      <c r="B141" s="286"/>
      <c r="C141" s="49"/>
      <c r="D141" s="50"/>
      <c r="E141" s="286"/>
      <c r="F141" s="269">
        <f t="shared" si="20"/>
        <v>31</v>
      </c>
      <c r="G141" s="44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311">
        <f t="shared" si="21"/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si="22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si="23"/>
        <v>0</v>
      </c>
      <c r="AT141" s="320">
        <f t="shared" si="24"/>
        <v>0</v>
      </c>
      <c r="AU141" s="320">
        <f t="shared" si="25"/>
        <v>0</v>
      </c>
      <c r="AV141" s="86"/>
      <c r="AW141" s="334"/>
      <c r="AX141" s="334"/>
      <c r="AY141" s="334"/>
      <c r="AZ141" s="334"/>
      <c r="BA141" s="320">
        <f t="shared" si="26"/>
        <v>0</v>
      </c>
      <c r="BB141" s="93"/>
      <c r="BC141" s="94"/>
      <c r="BD141" s="310" t="str">
        <f t="shared" si="27"/>
        <v>正确</v>
      </c>
    </row>
    <row r="142" s="1" customFormat="1" ht="33" customHeight="1" spans="1:56">
      <c r="A142" s="289">
        <f t="shared" si="19"/>
        <v>138</v>
      </c>
      <c r="B142" s="286"/>
      <c r="C142" s="49"/>
      <c r="D142" s="50"/>
      <c r="E142" s="286"/>
      <c r="F142" s="269">
        <f t="shared" si="20"/>
        <v>31</v>
      </c>
      <c r="G142" s="44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311">
        <f t="shared" si="21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22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23"/>
        <v>0</v>
      </c>
      <c r="AT142" s="320">
        <f t="shared" si="24"/>
        <v>0</v>
      </c>
      <c r="AU142" s="320">
        <f t="shared" si="25"/>
        <v>0</v>
      </c>
      <c r="AV142" s="86"/>
      <c r="AW142" s="334"/>
      <c r="AX142" s="334"/>
      <c r="AY142" s="334"/>
      <c r="AZ142" s="334"/>
      <c r="BA142" s="320">
        <f t="shared" si="26"/>
        <v>0</v>
      </c>
      <c r="BB142" s="93"/>
      <c r="BC142" s="94"/>
      <c r="BD142" s="310" t="str">
        <f t="shared" si="27"/>
        <v>正确</v>
      </c>
    </row>
    <row r="143" s="1" customFormat="1" ht="33" customHeight="1" spans="1:56">
      <c r="A143" s="289">
        <f t="shared" si="19"/>
        <v>139</v>
      </c>
      <c r="B143" s="286"/>
      <c r="C143" s="49"/>
      <c r="D143" s="50"/>
      <c r="E143" s="286"/>
      <c r="F143" s="269">
        <f t="shared" si="20"/>
        <v>31</v>
      </c>
      <c r="G143" s="44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311">
        <f t="shared" si="21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22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23"/>
        <v>0</v>
      </c>
      <c r="AT143" s="320">
        <f t="shared" si="24"/>
        <v>0</v>
      </c>
      <c r="AU143" s="320">
        <f t="shared" si="25"/>
        <v>0</v>
      </c>
      <c r="AV143" s="86"/>
      <c r="AW143" s="334"/>
      <c r="AX143" s="334"/>
      <c r="AY143" s="334"/>
      <c r="AZ143" s="334"/>
      <c r="BA143" s="320">
        <f t="shared" si="26"/>
        <v>0</v>
      </c>
      <c r="BB143" s="93"/>
      <c r="BC143" s="94"/>
      <c r="BD143" s="310" t="str">
        <f t="shared" si="27"/>
        <v>正确</v>
      </c>
    </row>
    <row r="144" s="1" customFormat="1" ht="33" customHeight="1" spans="1:56">
      <c r="A144" s="289">
        <f t="shared" si="19"/>
        <v>140</v>
      </c>
      <c r="B144" s="286"/>
      <c r="C144" s="49"/>
      <c r="D144" s="50"/>
      <c r="E144" s="286"/>
      <c r="F144" s="269">
        <f t="shared" si="20"/>
        <v>31</v>
      </c>
      <c r="G144" s="44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311">
        <f t="shared" si="21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22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23"/>
        <v>0</v>
      </c>
      <c r="AT144" s="320">
        <f t="shared" si="24"/>
        <v>0</v>
      </c>
      <c r="AU144" s="320">
        <f t="shared" si="25"/>
        <v>0</v>
      </c>
      <c r="AV144" s="86"/>
      <c r="AW144" s="334"/>
      <c r="AX144" s="334"/>
      <c r="AY144" s="334"/>
      <c r="AZ144" s="334"/>
      <c r="BA144" s="320">
        <f t="shared" si="26"/>
        <v>0</v>
      </c>
      <c r="BB144" s="93"/>
      <c r="BC144" s="94"/>
      <c r="BD144" s="310" t="str">
        <f t="shared" si="27"/>
        <v>正确</v>
      </c>
    </row>
    <row r="145" s="1" customFormat="1" ht="33" customHeight="1" spans="1:56">
      <c r="A145" s="289">
        <f t="shared" si="19"/>
        <v>141</v>
      </c>
      <c r="B145" s="286"/>
      <c r="C145" s="49"/>
      <c r="D145" s="50"/>
      <c r="E145" s="286"/>
      <c r="F145" s="269">
        <f t="shared" si="20"/>
        <v>31</v>
      </c>
      <c r="G145" s="44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311">
        <f t="shared" si="21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22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23"/>
        <v>0</v>
      </c>
      <c r="AT145" s="320">
        <f t="shared" si="24"/>
        <v>0</v>
      </c>
      <c r="AU145" s="320">
        <f t="shared" si="25"/>
        <v>0</v>
      </c>
      <c r="AV145" s="86"/>
      <c r="AW145" s="334"/>
      <c r="AX145" s="334"/>
      <c r="AY145" s="334"/>
      <c r="AZ145" s="334"/>
      <c r="BA145" s="320">
        <f t="shared" si="26"/>
        <v>0</v>
      </c>
      <c r="BB145" s="93"/>
      <c r="BC145" s="94"/>
      <c r="BD145" s="310" t="str">
        <f t="shared" si="27"/>
        <v>正确</v>
      </c>
    </row>
    <row r="146" s="1" customFormat="1" ht="33" customHeight="1" spans="1:56">
      <c r="A146" s="289">
        <f t="shared" si="19"/>
        <v>142</v>
      </c>
      <c r="B146" s="286"/>
      <c r="C146" s="49"/>
      <c r="D146" s="50"/>
      <c r="E146" s="286"/>
      <c r="F146" s="269">
        <f t="shared" si="20"/>
        <v>31</v>
      </c>
      <c r="G146" s="44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311">
        <f t="shared" si="21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22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23"/>
        <v>0</v>
      </c>
      <c r="AT146" s="320">
        <f t="shared" si="24"/>
        <v>0</v>
      </c>
      <c r="AU146" s="320">
        <f t="shared" si="25"/>
        <v>0</v>
      </c>
      <c r="AV146" s="86"/>
      <c r="AW146" s="334"/>
      <c r="AX146" s="334"/>
      <c r="AY146" s="334"/>
      <c r="AZ146" s="334"/>
      <c r="BA146" s="320">
        <f t="shared" si="26"/>
        <v>0</v>
      </c>
      <c r="BB146" s="93"/>
      <c r="BC146" s="94"/>
      <c r="BD146" s="310" t="str">
        <f t="shared" si="27"/>
        <v>正确</v>
      </c>
    </row>
    <row r="147" s="1" customFormat="1" ht="33" customHeight="1" spans="1:56">
      <c r="A147" s="289">
        <f t="shared" si="19"/>
        <v>143</v>
      </c>
      <c r="B147" s="286"/>
      <c r="C147" s="49"/>
      <c r="D147" s="50"/>
      <c r="E147" s="286"/>
      <c r="F147" s="269">
        <f t="shared" si="20"/>
        <v>31</v>
      </c>
      <c r="G147" s="44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311">
        <f t="shared" si="21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22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23"/>
        <v>0</v>
      </c>
      <c r="AT147" s="320">
        <f t="shared" si="24"/>
        <v>0</v>
      </c>
      <c r="AU147" s="320">
        <f t="shared" si="25"/>
        <v>0</v>
      </c>
      <c r="AV147" s="86"/>
      <c r="AW147" s="334"/>
      <c r="AX147" s="334"/>
      <c r="AY147" s="334"/>
      <c r="AZ147" s="334"/>
      <c r="BA147" s="320">
        <f t="shared" si="26"/>
        <v>0</v>
      </c>
      <c r="BB147" s="93"/>
      <c r="BC147" s="94"/>
      <c r="BD147" s="310" t="str">
        <f t="shared" si="27"/>
        <v>正确</v>
      </c>
    </row>
    <row r="148" s="1" customFormat="1" ht="33" customHeight="1" spans="1:56">
      <c r="A148" s="289">
        <f t="shared" si="19"/>
        <v>144</v>
      </c>
      <c r="B148" s="286"/>
      <c r="C148" s="49"/>
      <c r="D148" s="50"/>
      <c r="E148" s="286"/>
      <c r="F148" s="269">
        <f t="shared" si="20"/>
        <v>31</v>
      </c>
      <c r="G148" s="44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311">
        <f t="shared" si="21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22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23"/>
        <v>0</v>
      </c>
      <c r="AT148" s="320">
        <f t="shared" si="24"/>
        <v>0</v>
      </c>
      <c r="AU148" s="320">
        <f t="shared" si="25"/>
        <v>0</v>
      </c>
      <c r="AV148" s="86"/>
      <c r="AW148" s="334"/>
      <c r="AX148" s="334"/>
      <c r="AY148" s="334"/>
      <c r="AZ148" s="334"/>
      <c r="BA148" s="320">
        <f t="shared" si="26"/>
        <v>0</v>
      </c>
      <c r="BB148" s="93"/>
      <c r="BC148" s="94"/>
      <c r="BD148" s="310" t="str">
        <f t="shared" si="27"/>
        <v>正确</v>
      </c>
    </row>
    <row r="149" s="1" customFormat="1" ht="33" customHeight="1" spans="1:56">
      <c r="A149" s="289">
        <f t="shared" si="19"/>
        <v>145</v>
      </c>
      <c r="B149" s="286"/>
      <c r="C149" s="49"/>
      <c r="D149" s="50"/>
      <c r="E149" s="286"/>
      <c r="F149" s="269">
        <f t="shared" si="20"/>
        <v>31</v>
      </c>
      <c r="G149" s="44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311">
        <f t="shared" si="21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22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23"/>
        <v>0</v>
      </c>
      <c r="AT149" s="320">
        <f t="shared" si="24"/>
        <v>0</v>
      </c>
      <c r="AU149" s="320">
        <f t="shared" si="25"/>
        <v>0</v>
      </c>
      <c r="AV149" s="86"/>
      <c r="AW149" s="334"/>
      <c r="AX149" s="334"/>
      <c r="AY149" s="334"/>
      <c r="AZ149" s="334"/>
      <c r="BA149" s="320">
        <f t="shared" si="26"/>
        <v>0</v>
      </c>
      <c r="BB149" s="93"/>
      <c r="BC149" s="94"/>
      <c r="BD149" s="310" t="str">
        <f t="shared" si="27"/>
        <v>正确</v>
      </c>
    </row>
    <row r="150" s="1" customFormat="1" ht="33" customHeight="1" spans="1:56">
      <c r="A150" s="289">
        <f t="shared" si="19"/>
        <v>146</v>
      </c>
      <c r="B150" s="286"/>
      <c r="C150" s="49"/>
      <c r="D150" s="50"/>
      <c r="E150" s="286"/>
      <c r="F150" s="269">
        <f t="shared" si="20"/>
        <v>31</v>
      </c>
      <c r="G150" s="44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311">
        <f t="shared" si="21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22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23"/>
        <v>0</v>
      </c>
      <c r="AT150" s="320">
        <f t="shared" si="24"/>
        <v>0</v>
      </c>
      <c r="AU150" s="320">
        <f t="shared" si="25"/>
        <v>0</v>
      </c>
      <c r="AV150" s="86"/>
      <c r="AW150" s="334"/>
      <c r="AX150" s="334"/>
      <c r="AY150" s="334"/>
      <c r="AZ150" s="334"/>
      <c r="BA150" s="320">
        <f t="shared" si="26"/>
        <v>0</v>
      </c>
      <c r="BB150" s="93"/>
      <c r="BC150" s="94"/>
      <c r="BD150" s="310" t="str">
        <f t="shared" si="27"/>
        <v>正确</v>
      </c>
    </row>
    <row r="151" s="1" customFormat="1" ht="33" customHeight="1" spans="1:56">
      <c r="A151" s="289">
        <f t="shared" si="19"/>
        <v>147</v>
      </c>
      <c r="B151" s="286"/>
      <c r="C151" s="49"/>
      <c r="D151" s="50"/>
      <c r="E151" s="286"/>
      <c r="F151" s="269">
        <f t="shared" si="20"/>
        <v>31</v>
      </c>
      <c r="G151" s="44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311">
        <f t="shared" si="21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22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23"/>
        <v>0</v>
      </c>
      <c r="AT151" s="320">
        <f t="shared" si="24"/>
        <v>0</v>
      </c>
      <c r="AU151" s="320">
        <f t="shared" si="25"/>
        <v>0</v>
      </c>
      <c r="AV151" s="86"/>
      <c r="AW151" s="334"/>
      <c r="AX151" s="334"/>
      <c r="AY151" s="334"/>
      <c r="AZ151" s="334"/>
      <c r="BA151" s="320">
        <f t="shared" si="26"/>
        <v>0</v>
      </c>
      <c r="BB151" s="93"/>
      <c r="BC151" s="94"/>
      <c r="BD151" s="310" t="str">
        <f t="shared" si="27"/>
        <v>正确</v>
      </c>
    </row>
    <row r="152" s="1" customFormat="1" ht="33" customHeight="1" spans="1:56">
      <c r="A152" s="289">
        <f t="shared" si="19"/>
        <v>148</v>
      </c>
      <c r="B152" s="286"/>
      <c r="C152" s="49"/>
      <c r="D152" s="50"/>
      <c r="E152" s="286"/>
      <c r="F152" s="269">
        <f t="shared" si="20"/>
        <v>31</v>
      </c>
      <c r="G152" s="44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311">
        <f t="shared" si="21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22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23"/>
        <v>0</v>
      </c>
      <c r="AT152" s="320">
        <f t="shared" si="24"/>
        <v>0</v>
      </c>
      <c r="AU152" s="320">
        <f t="shared" si="25"/>
        <v>0</v>
      </c>
      <c r="AV152" s="86"/>
      <c r="AW152" s="334"/>
      <c r="AX152" s="334"/>
      <c r="AY152" s="334"/>
      <c r="AZ152" s="334"/>
      <c r="BA152" s="320">
        <f t="shared" si="26"/>
        <v>0</v>
      </c>
      <c r="BB152" s="93"/>
      <c r="BC152" s="94"/>
      <c r="BD152" s="310" t="str">
        <f t="shared" si="27"/>
        <v>正确</v>
      </c>
    </row>
    <row r="153" s="1" customFormat="1" ht="33" customHeight="1" spans="1:56">
      <c r="A153" s="289">
        <f t="shared" si="19"/>
        <v>149</v>
      </c>
      <c r="B153" s="286"/>
      <c r="C153" s="49"/>
      <c r="D153" s="50"/>
      <c r="E153" s="286"/>
      <c r="F153" s="269">
        <f t="shared" si="20"/>
        <v>31</v>
      </c>
      <c r="G153" s="44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311">
        <f t="shared" si="21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22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23"/>
        <v>0</v>
      </c>
      <c r="AT153" s="320">
        <f t="shared" si="24"/>
        <v>0</v>
      </c>
      <c r="AU153" s="320">
        <f t="shared" si="25"/>
        <v>0</v>
      </c>
      <c r="AV153" s="86"/>
      <c r="AW153" s="334"/>
      <c r="AX153" s="334"/>
      <c r="AY153" s="334"/>
      <c r="AZ153" s="334"/>
      <c r="BA153" s="320">
        <f t="shared" si="26"/>
        <v>0</v>
      </c>
      <c r="BB153" s="93"/>
      <c r="BC153" s="94"/>
      <c r="BD153" s="310" t="str">
        <f t="shared" si="27"/>
        <v>正确</v>
      </c>
    </row>
    <row r="154" s="1" customFormat="1" ht="33" customHeight="1" spans="1:56">
      <c r="A154" s="289">
        <f t="shared" si="19"/>
        <v>150</v>
      </c>
      <c r="B154" s="286"/>
      <c r="C154" s="49"/>
      <c r="D154" s="50"/>
      <c r="E154" s="286"/>
      <c r="F154" s="269">
        <f t="shared" si="20"/>
        <v>31</v>
      </c>
      <c r="G154" s="44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311">
        <f t="shared" si="21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22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23"/>
        <v>0</v>
      </c>
      <c r="AT154" s="320">
        <f t="shared" si="24"/>
        <v>0</v>
      </c>
      <c r="AU154" s="320">
        <f t="shared" si="25"/>
        <v>0</v>
      </c>
      <c r="AV154" s="86"/>
      <c r="AW154" s="334"/>
      <c r="AX154" s="334"/>
      <c r="AY154" s="334"/>
      <c r="AZ154" s="334"/>
      <c r="BA154" s="320">
        <f t="shared" si="26"/>
        <v>0</v>
      </c>
      <c r="BB154" s="93"/>
      <c r="BC154" s="94"/>
      <c r="BD154" s="310" t="str">
        <f t="shared" si="27"/>
        <v>正确</v>
      </c>
    </row>
    <row r="155" s="1" customFormat="1" ht="33" customHeight="1" spans="1:56">
      <c r="A155" s="289">
        <f t="shared" si="19"/>
        <v>151</v>
      </c>
      <c r="B155" s="286"/>
      <c r="C155" s="49"/>
      <c r="D155" s="50"/>
      <c r="E155" s="286"/>
      <c r="F155" s="269">
        <f t="shared" si="20"/>
        <v>31</v>
      </c>
      <c r="G155" s="44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311">
        <f t="shared" si="21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22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23"/>
        <v>0</v>
      </c>
      <c r="AT155" s="320">
        <f t="shared" si="24"/>
        <v>0</v>
      </c>
      <c r="AU155" s="320">
        <f t="shared" si="25"/>
        <v>0</v>
      </c>
      <c r="AV155" s="86"/>
      <c r="AW155" s="334"/>
      <c r="AX155" s="334"/>
      <c r="AY155" s="334"/>
      <c r="AZ155" s="334"/>
      <c r="BA155" s="320">
        <f t="shared" si="26"/>
        <v>0</v>
      </c>
      <c r="BB155" s="93"/>
      <c r="BC155" s="94"/>
      <c r="BD155" s="310" t="str">
        <f t="shared" si="27"/>
        <v>正确</v>
      </c>
    </row>
    <row r="156" s="1" customFormat="1" ht="33" customHeight="1" spans="1:56">
      <c r="A156" s="289">
        <f t="shared" si="19"/>
        <v>152</v>
      </c>
      <c r="B156" s="286"/>
      <c r="C156" s="49"/>
      <c r="D156" s="50"/>
      <c r="E156" s="286"/>
      <c r="F156" s="269">
        <f t="shared" si="20"/>
        <v>31</v>
      </c>
      <c r="G156" s="44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311">
        <f t="shared" si="21"/>
        <v>0</v>
      </c>
      <c r="T156" s="74"/>
      <c r="U156" s="313"/>
      <c r="V156" s="71"/>
      <c r="W156" s="72"/>
      <c r="X156" s="72"/>
      <c r="Y156" s="72"/>
      <c r="Z156" s="72"/>
      <c r="AA156" s="72"/>
      <c r="AB156" s="78"/>
      <c r="AC156" s="320">
        <f t="shared" si="22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31">
        <f t="shared" si="23"/>
        <v>0</v>
      </c>
      <c r="AT156" s="320">
        <f t="shared" si="24"/>
        <v>0</v>
      </c>
      <c r="AU156" s="320">
        <f t="shared" si="25"/>
        <v>0</v>
      </c>
      <c r="AV156" s="86"/>
      <c r="AW156" s="334"/>
      <c r="AX156" s="334"/>
      <c r="AY156" s="334"/>
      <c r="AZ156" s="334"/>
      <c r="BA156" s="320">
        <f t="shared" si="26"/>
        <v>0</v>
      </c>
      <c r="BB156" s="93"/>
      <c r="BC156" s="94"/>
      <c r="BD156" s="310" t="str">
        <f t="shared" si="27"/>
        <v>正确</v>
      </c>
    </row>
    <row r="157" s="1" customFormat="1" ht="33" customHeight="1" spans="1:56">
      <c r="A157" s="289">
        <f t="shared" si="19"/>
        <v>153</v>
      </c>
      <c r="B157" s="286"/>
      <c r="C157" s="49"/>
      <c r="D157" s="50"/>
      <c r="E157" s="286"/>
      <c r="F157" s="269">
        <f t="shared" si="20"/>
        <v>31</v>
      </c>
      <c r="G157" s="44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311">
        <f t="shared" si="21"/>
        <v>0</v>
      </c>
      <c r="T157" s="74"/>
      <c r="U157" s="313"/>
      <c r="V157" s="71"/>
      <c r="W157" s="72"/>
      <c r="X157" s="72"/>
      <c r="Y157" s="72"/>
      <c r="Z157" s="72"/>
      <c r="AA157" s="72"/>
      <c r="AB157" s="78"/>
      <c r="AC157" s="320">
        <f t="shared" si="22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331">
        <f t="shared" si="23"/>
        <v>0</v>
      </c>
      <c r="AT157" s="320">
        <f t="shared" si="24"/>
        <v>0</v>
      </c>
      <c r="AU157" s="320">
        <f t="shared" si="25"/>
        <v>0</v>
      </c>
      <c r="AV157" s="86"/>
      <c r="AW157" s="334"/>
      <c r="AX157" s="334"/>
      <c r="AY157" s="334"/>
      <c r="AZ157" s="334"/>
      <c r="BA157" s="320">
        <f t="shared" si="26"/>
        <v>0</v>
      </c>
      <c r="BB157" s="93"/>
      <c r="BC157" s="94"/>
      <c r="BD157" s="310" t="str">
        <f t="shared" si="27"/>
        <v>正确</v>
      </c>
    </row>
    <row r="158" s="1" customFormat="1" ht="33" customHeight="1" spans="1:56">
      <c r="A158" s="289">
        <f t="shared" si="19"/>
        <v>154</v>
      </c>
      <c r="B158" s="286"/>
      <c r="C158" s="49"/>
      <c r="D158" s="50"/>
      <c r="E158" s="286"/>
      <c r="F158" s="269">
        <f t="shared" si="20"/>
        <v>31</v>
      </c>
      <c r="G158" s="44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311">
        <f t="shared" si="21"/>
        <v>0</v>
      </c>
      <c r="T158" s="74"/>
      <c r="U158" s="313"/>
      <c r="V158" s="71"/>
      <c r="W158" s="72"/>
      <c r="X158" s="72"/>
      <c r="Y158" s="72"/>
      <c r="Z158" s="72"/>
      <c r="AA158" s="72"/>
      <c r="AB158" s="78"/>
      <c r="AC158" s="320">
        <f t="shared" si="22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331">
        <f t="shared" si="23"/>
        <v>0</v>
      </c>
      <c r="AT158" s="320">
        <f t="shared" si="24"/>
        <v>0</v>
      </c>
      <c r="AU158" s="320">
        <f t="shared" si="25"/>
        <v>0</v>
      </c>
      <c r="AV158" s="86"/>
      <c r="AW158" s="334"/>
      <c r="AX158" s="334"/>
      <c r="AY158" s="334"/>
      <c r="AZ158" s="334"/>
      <c r="BA158" s="320">
        <f t="shared" si="26"/>
        <v>0</v>
      </c>
      <c r="BB158" s="93"/>
      <c r="BC158" s="94"/>
      <c r="BD158" s="310" t="str">
        <f t="shared" si="27"/>
        <v>正确</v>
      </c>
    </row>
    <row r="159" s="1" customFormat="1" ht="33" customHeight="1" spans="1:56">
      <c r="A159" s="289">
        <f t="shared" si="19"/>
        <v>155</v>
      </c>
      <c r="B159" s="286"/>
      <c r="C159" s="49"/>
      <c r="D159" s="50"/>
      <c r="E159" s="286"/>
      <c r="F159" s="269">
        <f t="shared" si="20"/>
        <v>31</v>
      </c>
      <c r="G159" s="44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311">
        <f t="shared" si="21"/>
        <v>0</v>
      </c>
      <c r="T159" s="74"/>
      <c r="U159" s="313"/>
      <c r="V159" s="71"/>
      <c r="W159" s="72"/>
      <c r="X159" s="72"/>
      <c r="Y159" s="72"/>
      <c r="Z159" s="72"/>
      <c r="AA159" s="72"/>
      <c r="AB159" s="78"/>
      <c r="AC159" s="320">
        <f t="shared" si="22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331">
        <f t="shared" si="23"/>
        <v>0</v>
      </c>
      <c r="AT159" s="320">
        <f t="shared" si="24"/>
        <v>0</v>
      </c>
      <c r="AU159" s="320">
        <f t="shared" si="25"/>
        <v>0</v>
      </c>
      <c r="AV159" s="86"/>
      <c r="AW159" s="334"/>
      <c r="AX159" s="334"/>
      <c r="AY159" s="334"/>
      <c r="AZ159" s="334"/>
      <c r="BA159" s="320">
        <f t="shared" si="26"/>
        <v>0</v>
      </c>
      <c r="BB159" s="93"/>
      <c r="BC159" s="94"/>
      <c r="BD159" s="310" t="str">
        <f t="shared" si="27"/>
        <v>正确</v>
      </c>
    </row>
    <row r="160" s="1" customFormat="1" ht="33" customHeight="1" spans="1:56">
      <c r="A160" s="289">
        <f t="shared" si="19"/>
        <v>156</v>
      </c>
      <c r="B160" s="286"/>
      <c r="C160" s="49"/>
      <c r="D160" s="50"/>
      <c r="E160" s="286"/>
      <c r="F160" s="269">
        <f t="shared" si="20"/>
        <v>31</v>
      </c>
      <c r="G160" s="44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311">
        <f t="shared" si="21"/>
        <v>0</v>
      </c>
      <c r="T160" s="74"/>
      <c r="U160" s="313"/>
      <c r="V160" s="71"/>
      <c r="W160" s="72"/>
      <c r="X160" s="72"/>
      <c r="Y160" s="72"/>
      <c r="Z160" s="72"/>
      <c r="AA160" s="72"/>
      <c r="AB160" s="78"/>
      <c r="AC160" s="320">
        <f t="shared" si="22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331">
        <f t="shared" si="23"/>
        <v>0</v>
      </c>
      <c r="AT160" s="320">
        <f t="shared" si="24"/>
        <v>0</v>
      </c>
      <c r="AU160" s="320">
        <f t="shared" si="25"/>
        <v>0</v>
      </c>
      <c r="AV160" s="86"/>
      <c r="AW160" s="334"/>
      <c r="AX160" s="334"/>
      <c r="AY160" s="334"/>
      <c r="AZ160" s="334"/>
      <c r="BA160" s="320">
        <f t="shared" si="26"/>
        <v>0</v>
      </c>
      <c r="BB160" s="93"/>
      <c r="BC160" s="94"/>
      <c r="BD160" s="310" t="str">
        <f t="shared" si="27"/>
        <v>正确</v>
      </c>
    </row>
    <row r="161" s="1" customFormat="1" ht="33" customHeight="1" spans="1:56">
      <c r="A161" s="289">
        <f t="shared" si="19"/>
        <v>157</v>
      </c>
      <c r="B161" s="286"/>
      <c r="C161" s="49"/>
      <c r="D161" s="50"/>
      <c r="E161" s="286"/>
      <c r="F161" s="269">
        <f t="shared" si="20"/>
        <v>31</v>
      </c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311">
        <f t="shared" si="21"/>
        <v>0</v>
      </c>
      <c r="T161" s="74"/>
      <c r="U161" s="313"/>
      <c r="V161" s="71"/>
      <c r="W161" s="72"/>
      <c r="X161" s="72"/>
      <c r="Y161" s="72"/>
      <c r="Z161" s="72"/>
      <c r="AA161" s="72"/>
      <c r="AB161" s="78"/>
      <c r="AC161" s="320">
        <f t="shared" si="22"/>
        <v>0</v>
      </c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331">
        <f t="shared" si="23"/>
        <v>0</v>
      </c>
      <c r="AT161" s="320">
        <f t="shared" si="24"/>
        <v>0</v>
      </c>
      <c r="AU161" s="320">
        <f t="shared" si="25"/>
        <v>0</v>
      </c>
      <c r="AV161" s="86"/>
      <c r="AW161" s="334"/>
      <c r="AX161" s="334"/>
      <c r="AY161" s="334"/>
      <c r="AZ161" s="334"/>
      <c r="BA161" s="320">
        <f t="shared" si="26"/>
        <v>0</v>
      </c>
      <c r="BB161" s="93"/>
      <c r="BC161" s="94"/>
      <c r="BD161" s="310" t="str">
        <f t="shared" si="27"/>
        <v>正确</v>
      </c>
    </row>
    <row r="162" s="1" customFormat="1" ht="33" customHeight="1" spans="1:56">
      <c r="A162" s="289">
        <f t="shared" si="19"/>
        <v>158</v>
      </c>
      <c r="B162" s="286"/>
      <c r="C162" s="49"/>
      <c r="D162" s="50"/>
      <c r="E162" s="286"/>
      <c r="F162" s="269">
        <f t="shared" si="20"/>
        <v>31</v>
      </c>
      <c r="G162" s="44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311">
        <f t="shared" si="21"/>
        <v>0</v>
      </c>
      <c r="T162" s="74"/>
      <c r="U162" s="313"/>
      <c r="V162" s="71"/>
      <c r="W162" s="72"/>
      <c r="X162" s="72"/>
      <c r="Y162" s="72"/>
      <c r="Z162" s="72"/>
      <c r="AA162" s="72"/>
      <c r="AB162" s="78"/>
      <c r="AC162" s="320">
        <f t="shared" si="22"/>
        <v>0</v>
      </c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331">
        <f t="shared" si="23"/>
        <v>0</v>
      </c>
      <c r="AT162" s="320">
        <f t="shared" si="24"/>
        <v>0</v>
      </c>
      <c r="AU162" s="320">
        <f t="shared" si="25"/>
        <v>0</v>
      </c>
      <c r="AV162" s="86"/>
      <c r="AW162" s="334"/>
      <c r="AX162" s="334"/>
      <c r="AY162" s="334"/>
      <c r="AZ162" s="334"/>
      <c r="BA162" s="320">
        <f t="shared" si="26"/>
        <v>0</v>
      </c>
      <c r="BB162" s="93"/>
      <c r="BC162" s="94"/>
      <c r="BD162" s="310" t="str">
        <f t="shared" si="27"/>
        <v>正确</v>
      </c>
    </row>
    <row r="163" s="1" customFormat="1" ht="33" customHeight="1" spans="1:56">
      <c r="A163" s="289">
        <f t="shared" si="19"/>
        <v>159</v>
      </c>
      <c r="B163" s="286"/>
      <c r="C163" s="49"/>
      <c r="D163" s="50"/>
      <c r="E163" s="286"/>
      <c r="F163" s="269">
        <f t="shared" si="20"/>
        <v>31</v>
      </c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311">
        <f t="shared" si="21"/>
        <v>0</v>
      </c>
      <c r="T163" s="74"/>
      <c r="U163" s="313"/>
      <c r="V163" s="71"/>
      <c r="W163" s="72"/>
      <c r="X163" s="72"/>
      <c r="Y163" s="72"/>
      <c r="Z163" s="72"/>
      <c r="AA163" s="72"/>
      <c r="AB163" s="78"/>
      <c r="AC163" s="320">
        <f t="shared" si="22"/>
        <v>0</v>
      </c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331">
        <f t="shared" si="23"/>
        <v>0</v>
      </c>
      <c r="AT163" s="320">
        <f t="shared" si="24"/>
        <v>0</v>
      </c>
      <c r="AU163" s="320">
        <f t="shared" si="25"/>
        <v>0</v>
      </c>
      <c r="AV163" s="86"/>
      <c r="AW163" s="334"/>
      <c r="AX163" s="334"/>
      <c r="AY163" s="334"/>
      <c r="AZ163" s="334"/>
      <c r="BA163" s="320">
        <f t="shared" si="26"/>
        <v>0</v>
      </c>
      <c r="BB163" s="93"/>
      <c r="BC163" s="94"/>
      <c r="BD163" s="310" t="str">
        <f t="shared" si="27"/>
        <v>正确</v>
      </c>
    </row>
  </sheetData>
  <sheetProtection algorithmName="SHA-512" hashValue="FsSnaqUKNPQymAfZWh6RoBQMBPZj70visx3Zj+5guEt3l+MjzPok4lG2fzVD630ii7kQ+d6cc2KvaKVOoAhfMg==" saltValue="A3jXfEDx+kvBRxoaJJ7DLQ==" spinCount="100000" sheet="1" formatCells="0" formatRows="0" deleteRows="0" objects="1"/>
  <autoFilter xmlns:etc="http://www.wps.cn/officeDocument/2017/etCustomData" ref="A4:BD163" etc:filterBottomFollowUsedRange="0">
    <extLst/>
  </autoFilter>
  <mergeCells count="2">
    <mergeCell ref="A1:BB1"/>
    <mergeCell ref="A4:E4"/>
  </mergeCells>
  <conditionalFormatting sqref="C5">
    <cfRule type="duplicateValues" dxfId="0" priority="9"/>
  </conditionalFormatting>
  <conditionalFormatting sqref="B6">
    <cfRule type="duplicateValues" dxfId="0" priority="20"/>
  </conditionalFormatting>
  <conditionalFormatting sqref="L9:M9">
    <cfRule type="duplicateValues" dxfId="0" priority="23"/>
  </conditionalFormatting>
  <conditionalFormatting sqref="B11:C11">
    <cfRule type="duplicateValues" dxfId="0" priority="10"/>
  </conditionalFormatting>
  <conditionalFormatting sqref="B14">
    <cfRule type="duplicateValues" dxfId="0" priority="11"/>
  </conditionalFormatting>
  <conditionalFormatting sqref="B15">
    <cfRule type="duplicateValues" dxfId="0" priority="19"/>
  </conditionalFormatting>
  <conditionalFormatting sqref="B17">
    <cfRule type="duplicateValues" dxfId="0" priority="15"/>
  </conditionalFormatting>
  <conditionalFormatting sqref="B24">
    <cfRule type="duplicateValues" dxfId="0" priority="18"/>
  </conditionalFormatting>
  <conditionalFormatting sqref="B25">
    <cfRule type="duplicateValues" dxfId="0" priority="17"/>
  </conditionalFormatting>
  <conditionalFormatting sqref="B26">
    <cfRule type="duplicateValues" dxfId="0" priority="12"/>
  </conditionalFormatting>
  <conditionalFormatting sqref="C27">
    <cfRule type="duplicateValues" dxfId="0" priority="22"/>
  </conditionalFormatting>
  <conditionalFormatting sqref="B28">
    <cfRule type="duplicateValues" dxfId="0" priority="24"/>
  </conditionalFormatting>
  <conditionalFormatting sqref="B20:B21">
    <cfRule type="duplicateValues" dxfId="0" priority="16"/>
  </conditionalFormatting>
  <conditionalFormatting sqref="B22:B23">
    <cfRule type="duplicateValues" dxfId="0" priority="13"/>
  </conditionalFormatting>
  <conditionalFormatting sqref="B29:B51">
    <cfRule type="duplicateValues" dxfId="0" priority="26"/>
  </conditionalFormatting>
  <conditionalFormatting sqref="B52:B163">
    <cfRule type="duplicateValues" dxfId="0" priority="28"/>
  </conditionalFormatting>
  <conditionalFormatting sqref="C29:C51">
    <cfRule type="duplicateValues" dxfId="0" priority="25"/>
  </conditionalFormatting>
  <conditionalFormatting sqref="C52:C163">
    <cfRule type="duplicateValues" dxfId="0" priority="27"/>
  </conditionalFormatting>
  <conditionalFormatting sqref="B7:B10 B12:B13">
    <cfRule type="duplicateValues" dxfId="0" priority="21"/>
  </conditionalFormatting>
  <conditionalFormatting sqref="B16 B18:B19">
    <cfRule type="duplicateValues" dxfId="0" priority="1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D164"/>
  <sheetViews>
    <sheetView zoomScale="80" zoomScaleNormal="80" workbookViewId="0">
      <pane xSplit="7" ySplit="4" topLeftCell="AS5" activePane="bottomRight" state="frozen"/>
      <selection/>
      <selection pane="topRight"/>
      <selection pane="bottomLeft"/>
      <selection pane="bottomRight" activeCell="BC11" sqref="BC11"/>
    </sheetView>
  </sheetViews>
  <sheetFormatPr defaultColWidth="12.7666666666667" defaultRowHeight="16.5"/>
  <cols>
    <col min="1" max="1" width="8.5" style="248" customWidth="1"/>
    <col min="2" max="2" width="16.5" style="1" customWidth="1"/>
    <col min="3" max="3" width="11.5" style="1" customWidth="1"/>
    <col min="4" max="4" width="11.125" style="6" customWidth="1"/>
    <col min="5" max="5" width="9.88333333333333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833333333333" style="1" customWidth="1"/>
    <col min="10" max="10" width="11.8833333333333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833333333333" style="1" customWidth="1"/>
    <col min="15" max="15" width="8.75833333333333" style="1" customWidth="1"/>
    <col min="16" max="16" width="7.88333333333333" style="1" customWidth="1"/>
    <col min="17" max="17" width="8.38333333333333" style="1" customWidth="1"/>
    <col min="18" max="18" width="7.88333333333333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833333333333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8333333333333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833333333333" style="1" customWidth="1"/>
    <col min="46" max="46" width="14" style="1" customWidth="1"/>
    <col min="47" max="47" width="16.3833333333333" style="1" customWidth="1"/>
    <col min="48" max="48" width="10.3833333333333" style="1" customWidth="1"/>
    <col min="49" max="52" width="10.4416666666667" style="1" customWidth="1"/>
    <col min="53" max="53" width="16.2583333333333" style="1" customWidth="1"/>
    <col min="54" max="54" width="12.7666666666667" style="1" customWidth="1"/>
    <col min="55" max="55" width="39.2583333333333" style="11" customWidth="1"/>
    <col min="56" max="56" width="15.3" style="1" customWidth="1"/>
    <col min="57" max="62" width="12.7666666666667" style="12" customWidth="1"/>
    <col min="63" max="16382" width="12.7666666666667" style="12" hidden="1" customWidth="1"/>
    <col min="16383" max="16384" width="12.7666666666667" style="12"/>
  </cols>
  <sheetData>
    <row r="1" s="1" customFormat="1" ht="38" customHeight="1" spans="1:56">
      <c r="A1" s="13" t="s">
        <v>283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87"/>
      <c r="BC1" s="11"/>
      <c r="BD1" s="15"/>
    </row>
    <row r="2" s="2" customFormat="1" ht="33" customHeight="1" spans="1:56">
      <c r="A2" s="251" t="s">
        <v>1</v>
      </c>
      <c r="B2" s="252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5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253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253" t="s">
        <v>9</v>
      </c>
      <c r="AS2" s="251" t="s">
        <v>10</v>
      </c>
      <c r="AT2" s="251" t="s">
        <v>10</v>
      </c>
      <c r="AU2" s="251" t="s">
        <v>11</v>
      </c>
      <c r="AV2" s="253" t="s">
        <v>12</v>
      </c>
      <c r="AW2" s="253" t="s">
        <v>12</v>
      </c>
      <c r="AX2" s="253" t="s">
        <v>12</v>
      </c>
      <c r="AY2" s="253" t="s">
        <v>13</v>
      </c>
      <c r="AZ2" s="253" t="s">
        <v>13</v>
      </c>
      <c r="BA2" s="251" t="s">
        <v>14</v>
      </c>
      <c r="BB2" s="253"/>
      <c r="BC2" s="88"/>
      <c r="BD2" s="251" t="s">
        <v>15</v>
      </c>
    </row>
    <row r="3" s="247" customFormat="1" ht="62" customHeight="1" spans="1:56">
      <c r="A3" s="376" t="s">
        <v>16</v>
      </c>
      <c r="B3" s="255" t="s">
        <v>17</v>
      </c>
      <c r="C3" s="255" t="s">
        <v>18</v>
      </c>
      <c r="D3" s="256" t="s">
        <v>19</v>
      </c>
      <c r="E3" s="255" t="s">
        <v>20</v>
      </c>
      <c r="F3" s="37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58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6" t="s">
        <v>58</v>
      </c>
      <c r="AS3" s="328" t="s">
        <v>59</v>
      </c>
      <c r="AT3" s="328" t="s">
        <v>60</v>
      </c>
      <c r="AU3" s="329" t="s">
        <v>61</v>
      </c>
      <c r="AV3" s="330" t="s">
        <v>62</v>
      </c>
      <c r="AW3" s="330" t="s">
        <v>63</v>
      </c>
      <c r="AX3" s="330" t="s">
        <v>64</v>
      </c>
      <c r="AY3" s="327" t="s">
        <v>65</v>
      </c>
      <c r="AZ3" s="327" t="s">
        <v>66</v>
      </c>
      <c r="BA3" s="329" t="s">
        <v>67</v>
      </c>
      <c r="BB3" s="332" t="s">
        <v>68</v>
      </c>
      <c r="BC3" s="332" t="s">
        <v>69</v>
      </c>
      <c r="BD3" s="329" t="s">
        <v>70</v>
      </c>
    </row>
    <row r="4" s="97" customFormat="1" ht="33" customHeight="1" spans="1:56">
      <c r="A4" s="378" t="s">
        <v>71</v>
      </c>
      <c r="B4" s="260"/>
      <c r="C4" s="260"/>
      <c r="D4" s="260"/>
      <c r="E4" s="260"/>
      <c r="F4" s="379"/>
      <c r="G4" s="262"/>
      <c r="H4" s="263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308"/>
      <c r="U4" s="309"/>
      <c r="V4" s="310">
        <f t="shared" ref="V4:BA4" si="0">SUBTOTAL(9,V5:V164)</f>
        <v>84158.064516129</v>
      </c>
      <c r="W4" s="310">
        <f t="shared" si="0"/>
        <v>5800</v>
      </c>
      <c r="X4" s="310">
        <f t="shared" si="0"/>
        <v>7700</v>
      </c>
      <c r="Y4" s="310">
        <f t="shared" si="0"/>
        <v>7700</v>
      </c>
      <c r="Z4" s="310">
        <f t="shared" si="0"/>
        <v>18700</v>
      </c>
      <c r="AA4" s="310">
        <f t="shared" si="0"/>
        <v>4300</v>
      </c>
      <c r="AB4" s="310">
        <f t="shared" si="0"/>
        <v>38100</v>
      </c>
      <c r="AC4" s="310">
        <f t="shared" si="0"/>
        <v>0</v>
      </c>
      <c r="AD4" s="310">
        <f t="shared" si="0"/>
        <v>0</v>
      </c>
      <c r="AE4" s="310">
        <f t="shared" si="0"/>
        <v>0</v>
      </c>
      <c r="AF4" s="310">
        <f t="shared" si="0"/>
        <v>0</v>
      </c>
      <c r="AG4" s="310">
        <f t="shared" si="0"/>
        <v>0</v>
      </c>
      <c r="AH4" s="310">
        <f t="shared" si="0"/>
        <v>0</v>
      </c>
      <c r="AI4" s="310">
        <f t="shared" si="0"/>
        <v>611.505376344086</v>
      </c>
      <c r="AJ4" s="310">
        <f t="shared" si="0"/>
        <v>0</v>
      </c>
      <c r="AK4" s="310">
        <f t="shared" si="0"/>
        <v>0</v>
      </c>
      <c r="AL4" s="310">
        <f t="shared" si="0"/>
        <v>0</v>
      </c>
      <c r="AM4" s="310">
        <f t="shared" si="0"/>
        <v>0</v>
      </c>
      <c r="AN4" s="310">
        <f t="shared" si="0"/>
        <v>0</v>
      </c>
      <c r="AO4" s="310">
        <f t="shared" si="0"/>
        <v>0</v>
      </c>
      <c r="AP4" s="310">
        <f t="shared" si="0"/>
        <v>0</v>
      </c>
      <c r="AQ4" s="310">
        <f t="shared" si="0"/>
        <v>0</v>
      </c>
      <c r="AR4" s="310">
        <f t="shared" si="0"/>
        <v>0</v>
      </c>
      <c r="AS4" s="310">
        <f t="shared" si="0"/>
        <v>0</v>
      </c>
      <c r="AT4" s="310">
        <f t="shared" si="0"/>
        <v>16641.935483871</v>
      </c>
      <c r="AU4" s="310">
        <f t="shared" si="0"/>
        <v>150427.63</v>
      </c>
      <c r="AV4" s="310">
        <f t="shared" si="0"/>
        <v>549.9</v>
      </c>
      <c r="AW4" s="310">
        <f t="shared" si="0"/>
        <v>104</v>
      </c>
      <c r="AX4" s="310">
        <f t="shared" si="0"/>
        <v>0</v>
      </c>
      <c r="AY4" s="310">
        <f t="shared" si="0"/>
        <v>0</v>
      </c>
      <c r="AZ4" s="310">
        <f t="shared" si="0"/>
        <v>0</v>
      </c>
      <c r="BA4" s="310">
        <f t="shared" si="0"/>
        <v>149773.73</v>
      </c>
      <c r="BB4" s="310"/>
      <c r="BC4" s="333"/>
      <c r="BD4" s="310"/>
    </row>
    <row r="5" s="1" customFormat="1" ht="47" customHeight="1" spans="1:56">
      <c r="A5" s="264">
        <f t="shared" ref="A5:A68" si="1">ROW()-4</f>
        <v>1</v>
      </c>
      <c r="B5" s="287" t="s">
        <v>284</v>
      </c>
      <c r="C5" s="524" t="s">
        <v>127</v>
      </c>
      <c r="D5" s="50">
        <v>45835</v>
      </c>
      <c r="E5" s="287" t="s">
        <v>265</v>
      </c>
      <c r="F5" s="268">
        <f t="shared" ref="F5:F68" si="2">IF($C$2-D5+1&lt;$E$2,$C$2-D5+1,$E$2)</f>
        <v>31</v>
      </c>
      <c r="G5" s="40" t="s">
        <v>79</v>
      </c>
      <c r="H5" s="41"/>
      <c r="I5" s="41"/>
      <c r="J5" s="41"/>
      <c r="K5" s="41"/>
      <c r="L5" s="41"/>
      <c r="M5" s="41"/>
      <c r="N5" s="41"/>
      <c r="O5" s="41"/>
      <c r="P5" s="41">
        <v>3</v>
      </c>
      <c r="Q5" s="41"/>
      <c r="R5" s="41"/>
      <c r="S5" s="311">
        <f t="shared" ref="S5:S68" si="3">P5+Q5-R5</f>
        <v>3</v>
      </c>
      <c r="T5" s="477" t="s">
        <v>285</v>
      </c>
      <c r="U5" s="313" t="s">
        <v>129</v>
      </c>
      <c r="V5" s="531">
        <v>4000</v>
      </c>
      <c r="W5" s="531">
        <v>200</v>
      </c>
      <c r="X5" s="531">
        <v>100</v>
      </c>
      <c r="Y5" s="531">
        <v>100</v>
      </c>
      <c r="Z5" s="531">
        <v>100</v>
      </c>
      <c r="AA5" s="531">
        <v>100</v>
      </c>
      <c r="AB5" s="531">
        <v>100</v>
      </c>
      <c r="AC5" s="320">
        <f t="shared" ref="AC5:AC68" si="4">IF(G5="是",30,0)</f>
        <v>0</v>
      </c>
      <c r="AD5" s="78"/>
      <c r="AE5" s="78"/>
      <c r="AF5" s="78"/>
      <c r="AG5" s="78"/>
      <c r="AH5" s="78"/>
      <c r="AI5" s="78">
        <f>4700/31*3+4700/30*1</f>
        <v>611.505376344086</v>
      </c>
      <c r="AJ5" s="78"/>
      <c r="AK5" s="78"/>
      <c r="AL5" s="78"/>
      <c r="AM5" s="78"/>
      <c r="AN5" s="78"/>
      <c r="AO5" s="78"/>
      <c r="AP5" s="78"/>
      <c r="AQ5" s="78"/>
      <c r="AR5" s="78"/>
      <c r="AS5" s="331">
        <f t="shared" ref="AS5:AS68" si="5">IFERROR(U5/$E$2*2*H5+I5*2,0)</f>
        <v>0</v>
      </c>
      <c r="AT5" s="320">
        <f t="shared" ref="AT5:AT68" si="6">IFERROR(U5/$E$2*(J5+K5*0.2+L5+M5*0.5),0)</f>
        <v>0</v>
      </c>
      <c r="AU5" s="320">
        <f t="shared" ref="AU5:AU68" si="7">ROUND(SUM(V5:AP5)-SUM(AQ5:AT5),2)</f>
        <v>5311.51</v>
      </c>
      <c r="AV5" s="86">
        <f>VLOOKUP(B5,'[5]2025.08'!$B:$Q,16,0)</f>
        <v>549.9</v>
      </c>
      <c r="AW5" s="334">
        <f>VLOOKUP(B5,'[5]2025.08'!$B:$T,19,0)</f>
        <v>104</v>
      </c>
      <c r="AX5" s="334"/>
      <c r="AY5" s="334"/>
      <c r="AZ5" s="334"/>
      <c r="BA5" s="320">
        <f t="shared" ref="BA5:BA68" si="8">ROUND(AU5-SUM(AV5:AZ5),2)</f>
        <v>4657.61</v>
      </c>
      <c r="BB5" s="93"/>
      <c r="BC5" s="537" t="s">
        <v>286</v>
      </c>
      <c r="BD5" s="310" t="str">
        <f t="shared" ref="BD5:BD68" si="9">IF(U5-SUM(V5:AB5)=0,"正确","错误")</f>
        <v>正确</v>
      </c>
    </row>
    <row r="6" s="1" customFormat="1" ht="31" customHeight="1" spans="1:56">
      <c r="A6" s="289">
        <f t="shared" si="1"/>
        <v>2</v>
      </c>
      <c r="B6" s="286" t="s">
        <v>287</v>
      </c>
      <c r="C6" s="49" t="s">
        <v>288</v>
      </c>
      <c r="D6" s="50">
        <v>45748</v>
      </c>
      <c r="E6" s="286" t="s">
        <v>78</v>
      </c>
      <c r="F6" s="269">
        <f t="shared" si="2"/>
        <v>31</v>
      </c>
      <c r="G6" s="40" t="s">
        <v>79</v>
      </c>
      <c r="H6" s="41"/>
      <c r="I6" s="41"/>
      <c r="J6" s="41"/>
      <c r="K6" s="41"/>
      <c r="L6" s="41"/>
      <c r="M6" s="41"/>
      <c r="N6" s="41"/>
      <c r="O6" s="54"/>
      <c r="P6" s="41"/>
      <c r="Q6" s="41"/>
      <c r="R6" s="41"/>
      <c r="S6" s="311">
        <f t="shared" si="3"/>
        <v>0</v>
      </c>
      <c r="T6" s="532" t="s">
        <v>289</v>
      </c>
      <c r="U6" s="313" t="s">
        <v>290</v>
      </c>
      <c r="V6" s="531">
        <v>1500</v>
      </c>
      <c r="W6" s="531">
        <v>200</v>
      </c>
      <c r="X6" s="531">
        <v>200</v>
      </c>
      <c r="Y6" s="531">
        <v>200</v>
      </c>
      <c r="Z6" s="531">
        <v>500</v>
      </c>
      <c r="AA6" s="531">
        <v>100</v>
      </c>
      <c r="AB6" s="531">
        <v>1000</v>
      </c>
      <c r="AC6" s="320">
        <f t="shared" si="4"/>
        <v>0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331">
        <f t="shared" si="5"/>
        <v>0</v>
      </c>
      <c r="AT6" s="320">
        <f t="shared" si="6"/>
        <v>0</v>
      </c>
      <c r="AU6" s="320">
        <f t="shared" si="7"/>
        <v>3700</v>
      </c>
      <c r="AV6" s="86"/>
      <c r="AW6" s="334"/>
      <c r="AX6" s="334"/>
      <c r="AY6" s="334"/>
      <c r="AZ6" s="334"/>
      <c r="BA6" s="320">
        <f t="shared" si="8"/>
        <v>3700</v>
      </c>
      <c r="BB6" s="93"/>
      <c r="BC6" s="94"/>
      <c r="BD6" s="310" t="str">
        <f t="shared" si="9"/>
        <v>正确</v>
      </c>
    </row>
    <row r="7" s="1" customFormat="1" ht="33" customHeight="1" spans="1:56">
      <c r="A7" s="289">
        <f t="shared" si="1"/>
        <v>3</v>
      </c>
      <c r="B7" s="286" t="s">
        <v>291</v>
      </c>
      <c r="C7" s="49" t="s">
        <v>203</v>
      </c>
      <c r="D7" s="50">
        <v>45829</v>
      </c>
      <c r="E7" s="286" t="s">
        <v>78</v>
      </c>
      <c r="F7" s="269">
        <f t="shared" si="2"/>
        <v>31</v>
      </c>
      <c r="G7" s="40" t="s">
        <v>79</v>
      </c>
      <c r="H7" s="41"/>
      <c r="I7" s="41"/>
      <c r="J7" s="285"/>
      <c r="K7" s="41"/>
      <c r="L7" s="41"/>
      <c r="M7" s="41"/>
      <c r="N7" s="41"/>
      <c r="O7" s="55"/>
      <c r="P7" s="41"/>
      <c r="Q7" s="41"/>
      <c r="R7" s="41"/>
      <c r="S7" s="311">
        <f t="shared" si="3"/>
        <v>0</v>
      </c>
      <c r="T7" s="74"/>
      <c r="U7" s="313" t="s">
        <v>292</v>
      </c>
      <c r="V7" s="531">
        <v>1500</v>
      </c>
      <c r="W7" s="531">
        <v>100</v>
      </c>
      <c r="X7" s="531">
        <v>200</v>
      </c>
      <c r="Y7" s="531">
        <v>200</v>
      </c>
      <c r="Z7" s="531">
        <v>500</v>
      </c>
      <c r="AA7" s="531">
        <v>100</v>
      </c>
      <c r="AB7" s="531">
        <v>1000</v>
      </c>
      <c r="AC7" s="320">
        <f t="shared" si="4"/>
        <v>0</v>
      </c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331">
        <f t="shared" si="5"/>
        <v>0</v>
      </c>
      <c r="AT7" s="320">
        <f t="shared" si="6"/>
        <v>0</v>
      </c>
      <c r="AU7" s="320">
        <f t="shared" si="7"/>
        <v>3600</v>
      </c>
      <c r="AV7" s="86"/>
      <c r="AW7" s="334"/>
      <c r="AX7" s="334"/>
      <c r="AY7" s="334"/>
      <c r="AZ7" s="334"/>
      <c r="BA7" s="320">
        <f t="shared" si="8"/>
        <v>3600</v>
      </c>
      <c r="BB7" s="93"/>
      <c r="BC7" s="94"/>
      <c r="BD7" s="310" t="str">
        <f t="shared" si="9"/>
        <v>正确</v>
      </c>
    </row>
    <row r="8" s="1" customFormat="1" ht="33" customHeight="1" spans="1:56">
      <c r="A8" s="289">
        <f t="shared" si="1"/>
        <v>4</v>
      </c>
      <c r="B8" s="286" t="s">
        <v>293</v>
      </c>
      <c r="C8" s="49" t="s">
        <v>203</v>
      </c>
      <c r="D8" s="50">
        <v>45850</v>
      </c>
      <c r="E8" s="286" t="s">
        <v>78</v>
      </c>
      <c r="F8" s="269">
        <f t="shared" si="2"/>
        <v>31</v>
      </c>
      <c r="G8" s="40" t="s">
        <v>79</v>
      </c>
      <c r="H8" s="41"/>
      <c r="I8" s="41"/>
      <c r="J8" s="41"/>
      <c r="K8" s="41"/>
      <c r="L8" s="41"/>
      <c r="M8" s="41"/>
      <c r="N8" s="41"/>
      <c r="O8" s="56"/>
      <c r="P8" s="41"/>
      <c r="Q8" s="41"/>
      <c r="R8" s="41"/>
      <c r="S8" s="311">
        <f t="shared" si="3"/>
        <v>0</v>
      </c>
      <c r="T8" s="74"/>
      <c r="U8" s="313" t="s">
        <v>294</v>
      </c>
      <c r="V8" s="531">
        <v>1500</v>
      </c>
      <c r="W8" s="531">
        <v>200</v>
      </c>
      <c r="X8" s="531">
        <v>200</v>
      </c>
      <c r="Y8" s="531">
        <v>200</v>
      </c>
      <c r="Z8" s="531">
        <v>500</v>
      </c>
      <c r="AA8" s="531">
        <v>200</v>
      </c>
      <c r="AB8" s="531">
        <v>1000</v>
      </c>
      <c r="AC8" s="320">
        <f t="shared" si="4"/>
        <v>0</v>
      </c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331">
        <f t="shared" si="5"/>
        <v>0</v>
      </c>
      <c r="AT8" s="320">
        <f t="shared" si="6"/>
        <v>0</v>
      </c>
      <c r="AU8" s="320">
        <f t="shared" si="7"/>
        <v>3800</v>
      </c>
      <c r="AV8" s="86"/>
      <c r="AW8" s="334"/>
      <c r="AX8" s="334"/>
      <c r="AY8" s="334"/>
      <c r="AZ8" s="334"/>
      <c r="BA8" s="320">
        <f t="shared" si="8"/>
        <v>3800</v>
      </c>
      <c r="BB8" s="93"/>
      <c r="BC8" s="94"/>
      <c r="BD8" s="310" t="str">
        <f t="shared" si="9"/>
        <v>正确</v>
      </c>
    </row>
    <row r="9" s="1" customFormat="1" ht="33" customHeight="1" spans="1:56">
      <c r="A9" s="289">
        <f t="shared" si="1"/>
        <v>5</v>
      </c>
      <c r="B9" s="286" t="s">
        <v>295</v>
      </c>
      <c r="C9" s="49" t="s">
        <v>203</v>
      </c>
      <c r="D9" s="50">
        <v>45861</v>
      </c>
      <c r="E9" s="286" t="s">
        <v>78</v>
      </c>
      <c r="F9" s="269">
        <f t="shared" si="2"/>
        <v>31</v>
      </c>
      <c r="G9" s="40" t="s">
        <v>79</v>
      </c>
      <c r="H9" s="41"/>
      <c r="I9" s="41"/>
      <c r="J9" s="41"/>
      <c r="L9" s="41"/>
      <c r="M9" s="41"/>
      <c r="N9" s="41"/>
      <c r="O9" s="56"/>
      <c r="P9" s="41"/>
      <c r="Q9" s="41"/>
      <c r="R9" s="41"/>
      <c r="S9" s="311">
        <f t="shared" si="3"/>
        <v>0</v>
      </c>
      <c r="T9" s="74"/>
      <c r="U9" s="313" t="s">
        <v>292</v>
      </c>
      <c r="V9" s="531">
        <v>1500</v>
      </c>
      <c r="W9" s="531">
        <v>100</v>
      </c>
      <c r="X9" s="531">
        <v>200</v>
      </c>
      <c r="Y9" s="531">
        <v>200</v>
      </c>
      <c r="Z9" s="531">
        <v>500</v>
      </c>
      <c r="AA9" s="531">
        <v>100</v>
      </c>
      <c r="AB9" s="531">
        <v>1000</v>
      </c>
      <c r="AC9" s="320">
        <f t="shared" si="4"/>
        <v>0</v>
      </c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331">
        <f t="shared" si="5"/>
        <v>0</v>
      </c>
      <c r="AT9" s="320">
        <f t="shared" si="6"/>
        <v>0</v>
      </c>
      <c r="AU9" s="320">
        <f t="shared" si="7"/>
        <v>3600</v>
      </c>
      <c r="AV9" s="86"/>
      <c r="AW9" s="334"/>
      <c r="AX9" s="334"/>
      <c r="AY9" s="334"/>
      <c r="AZ9" s="334"/>
      <c r="BA9" s="320">
        <f t="shared" si="8"/>
        <v>3600</v>
      </c>
      <c r="BB9" s="93"/>
      <c r="BC9" s="94"/>
      <c r="BD9" s="310" t="str">
        <f t="shared" si="9"/>
        <v>正确</v>
      </c>
    </row>
    <row r="10" s="1" customFormat="1" ht="33" customHeight="1" spans="1:56">
      <c r="A10" s="289">
        <f t="shared" si="1"/>
        <v>6</v>
      </c>
      <c r="B10" s="286" t="s">
        <v>296</v>
      </c>
      <c r="C10" s="49" t="s">
        <v>203</v>
      </c>
      <c r="D10" s="50">
        <v>45864</v>
      </c>
      <c r="E10" s="286" t="s">
        <v>78</v>
      </c>
      <c r="F10" s="269">
        <f t="shared" si="2"/>
        <v>31</v>
      </c>
      <c r="G10" s="40" t="s">
        <v>79</v>
      </c>
      <c r="H10" s="41"/>
      <c r="I10" s="41"/>
      <c r="J10" s="285"/>
      <c r="K10" s="41"/>
      <c r="L10" s="41"/>
      <c r="M10" s="41"/>
      <c r="N10" s="41"/>
      <c r="O10" s="57"/>
      <c r="P10" s="41"/>
      <c r="Q10" s="41"/>
      <c r="R10" s="41"/>
      <c r="S10" s="311">
        <f t="shared" si="3"/>
        <v>0</v>
      </c>
      <c r="T10" s="353"/>
      <c r="U10" s="313" t="s">
        <v>292</v>
      </c>
      <c r="V10" s="531">
        <v>1500</v>
      </c>
      <c r="W10" s="531">
        <v>100</v>
      </c>
      <c r="X10" s="531">
        <v>200</v>
      </c>
      <c r="Y10" s="531">
        <v>200</v>
      </c>
      <c r="Z10" s="531">
        <v>500</v>
      </c>
      <c r="AA10" s="531">
        <v>100</v>
      </c>
      <c r="AB10" s="531">
        <v>1000</v>
      </c>
      <c r="AC10" s="320">
        <f t="shared" si="4"/>
        <v>0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331">
        <f t="shared" si="5"/>
        <v>0</v>
      </c>
      <c r="AT10" s="320">
        <f t="shared" si="6"/>
        <v>0</v>
      </c>
      <c r="AU10" s="320">
        <f t="shared" si="7"/>
        <v>3600</v>
      </c>
      <c r="AV10" s="86"/>
      <c r="AW10" s="334"/>
      <c r="AX10" s="334"/>
      <c r="AY10" s="334"/>
      <c r="AZ10" s="334"/>
      <c r="BA10" s="320">
        <f t="shared" si="8"/>
        <v>3600</v>
      </c>
      <c r="BB10" s="93"/>
      <c r="BC10" s="94"/>
      <c r="BD10" s="310" t="str">
        <f t="shared" si="9"/>
        <v>正确</v>
      </c>
    </row>
    <row r="11" s="1" customFormat="1" ht="33" customHeight="1" spans="1:56">
      <c r="A11" s="289">
        <f t="shared" si="1"/>
        <v>7</v>
      </c>
      <c r="B11" s="286" t="s">
        <v>297</v>
      </c>
      <c r="C11" s="49" t="s">
        <v>288</v>
      </c>
      <c r="D11" s="50">
        <v>45748</v>
      </c>
      <c r="E11" s="286" t="s">
        <v>78</v>
      </c>
      <c r="F11" s="269">
        <f t="shared" si="2"/>
        <v>31</v>
      </c>
      <c r="G11" s="40" t="s">
        <v>79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311">
        <f t="shared" si="3"/>
        <v>0</v>
      </c>
      <c r="T11" s="74"/>
      <c r="U11" s="313" t="s">
        <v>282</v>
      </c>
      <c r="V11" s="71">
        <v>2000</v>
      </c>
      <c r="W11" s="72">
        <v>500</v>
      </c>
      <c r="X11" s="72">
        <v>200</v>
      </c>
      <c r="Y11" s="72">
        <v>200</v>
      </c>
      <c r="Z11" s="72">
        <v>500</v>
      </c>
      <c r="AA11" s="72">
        <v>100</v>
      </c>
      <c r="AB11" s="78">
        <v>1000</v>
      </c>
      <c r="AC11" s="320">
        <f t="shared" si="4"/>
        <v>0</v>
      </c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331">
        <f t="shared" si="5"/>
        <v>0</v>
      </c>
      <c r="AT11" s="320">
        <f t="shared" si="6"/>
        <v>0</v>
      </c>
      <c r="AU11" s="320">
        <f t="shared" si="7"/>
        <v>4500</v>
      </c>
      <c r="AV11" s="86"/>
      <c r="AW11" s="334"/>
      <c r="AX11" s="334"/>
      <c r="AY11" s="334"/>
      <c r="AZ11" s="334"/>
      <c r="BA11" s="320">
        <f t="shared" si="8"/>
        <v>4500</v>
      </c>
      <c r="BB11" s="93"/>
      <c r="BC11" s="94"/>
      <c r="BD11" s="310" t="str">
        <f t="shared" si="9"/>
        <v>正确</v>
      </c>
    </row>
    <row r="12" s="1" customFormat="1" ht="33" customHeight="1" spans="1:56">
      <c r="A12" s="289">
        <f t="shared" si="1"/>
        <v>8</v>
      </c>
      <c r="B12" s="525" t="s">
        <v>298</v>
      </c>
      <c r="C12" s="49" t="s">
        <v>203</v>
      </c>
      <c r="D12" s="50">
        <v>45748</v>
      </c>
      <c r="E12" s="525" t="s">
        <v>265</v>
      </c>
      <c r="F12" s="269">
        <f t="shared" si="2"/>
        <v>31</v>
      </c>
      <c r="G12" s="40" t="s">
        <v>79</v>
      </c>
      <c r="H12" s="41"/>
      <c r="I12" s="41"/>
      <c r="J12" s="41">
        <f>E2-2</f>
        <v>29</v>
      </c>
      <c r="K12" s="41"/>
      <c r="L12" s="41"/>
      <c r="M12" s="41"/>
      <c r="N12" s="41"/>
      <c r="O12" s="41"/>
      <c r="P12" s="41"/>
      <c r="Q12" s="41"/>
      <c r="R12" s="41"/>
      <c r="S12" s="311">
        <f t="shared" si="3"/>
        <v>0</v>
      </c>
      <c r="T12" s="353" t="s">
        <v>299</v>
      </c>
      <c r="U12" s="313" t="s">
        <v>300</v>
      </c>
      <c r="V12" s="531">
        <v>1800</v>
      </c>
      <c r="W12" s="531">
        <v>100</v>
      </c>
      <c r="X12" s="531">
        <v>200</v>
      </c>
      <c r="Y12" s="531">
        <v>200</v>
      </c>
      <c r="Z12" s="531">
        <v>500</v>
      </c>
      <c r="AA12" s="531">
        <v>100</v>
      </c>
      <c r="AB12" s="531">
        <v>1000</v>
      </c>
      <c r="AC12" s="320">
        <f t="shared" si="4"/>
        <v>0</v>
      </c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331">
        <f t="shared" si="5"/>
        <v>0</v>
      </c>
      <c r="AT12" s="320">
        <f t="shared" si="6"/>
        <v>3648.38709677419</v>
      </c>
      <c r="AU12" s="320">
        <f t="shared" si="7"/>
        <v>251.61</v>
      </c>
      <c r="AV12" s="86"/>
      <c r="AW12" s="334"/>
      <c r="AX12" s="334"/>
      <c r="AY12" s="334"/>
      <c r="AZ12" s="334"/>
      <c r="BA12" s="320">
        <f t="shared" si="8"/>
        <v>251.61</v>
      </c>
      <c r="BB12" s="93"/>
      <c r="BC12" s="94"/>
      <c r="BD12" s="310" t="str">
        <f t="shared" si="9"/>
        <v>正确</v>
      </c>
    </row>
    <row r="13" s="1" customFormat="1" ht="33" customHeight="1" spans="1:56">
      <c r="A13" s="289">
        <f t="shared" si="1"/>
        <v>9</v>
      </c>
      <c r="B13" s="286" t="s">
        <v>301</v>
      </c>
      <c r="C13" s="49" t="s">
        <v>203</v>
      </c>
      <c r="D13" s="50">
        <v>45748</v>
      </c>
      <c r="E13" s="286" t="s">
        <v>78</v>
      </c>
      <c r="F13" s="269">
        <f t="shared" si="2"/>
        <v>31</v>
      </c>
      <c r="G13" s="40" t="s">
        <v>79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11">
        <f t="shared" si="3"/>
        <v>0</v>
      </c>
      <c r="T13" s="74"/>
      <c r="U13" s="313" t="s">
        <v>300</v>
      </c>
      <c r="V13" s="531">
        <v>1800</v>
      </c>
      <c r="W13" s="531">
        <v>100</v>
      </c>
      <c r="X13" s="531">
        <v>200</v>
      </c>
      <c r="Y13" s="531">
        <v>200</v>
      </c>
      <c r="Z13" s="531">
        <v>500</v>
      </c>
      <c r="AA13" s="531">
        <v>100</v>
      </c>
      <c r="AB13" s="531">
        <v>1000</v>
      </c>
      <c r="AC13" s="320">
        <f t="shared" si="4"/>
        <v>0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331">
        <f t="shared" si="5"/>
        <v>0</v>
      </c>
      <c r="AT13" s="320">
        <f t="shared" si="6"/>
        <v>0</v>
      </c>
      <c r="AU13" s="320">
        <f t="shared" si="7"/>
        <v>3900</v>
      </c>
      <c r="AV13" s="86"/>
      <c r="AW13" s="334"/>
      <c r="AX13" s="334"/>
      <c r="AY13" s="334"/>
      <c r="AZ13" s="334"/>
      <c r="BA13" s="320">
        <f t="shared" si="8"/>
        <v>3900</v>
      </c>
      <c r="BB13" s="93"/>
      <c r="BC13" s="94"/>
      <c r="BD13" s="310" t="str">
        <f t="shared" si="9"/>
        <v>正确</v>
      </c>
    </row>
    <row r="14" s="1" customFormat="1" ht="33" customHeight="1" spans="1:56">
      <c r="A14" s="289">
        <f t="shared" si="1"/>
        <v>10</v>
      </c>
      <c r="B14" s="286" t="s">
        <v>302</v>
      </c>
      <c r="C14" s="49" t="s">
        <v>203</v>
      </c>
      <c r="D14" s="50">
        <v>45774</v>
      </c>
      <c r="E14" s="286" t="s">
        <v>78</v>
      </c>
      <c r="F14" s="269">
        <f t="shared" si="2"/>
        <v>31</v>
      </c>
      <c r="G14" s="40" t="s">
        <v>79</v>
      </c>
      <c r="H14" s="41"/>
      <c r="I14" s="41"/>
      <c r="J14" s="285"/>
      <c r="K14" s="41"/>
      <c r="L14" s="41"/>
      <c r="M14" s="41"/>
      <c r="N14" s="41"/>
      <c r="O14" s="41"/>
      <c r="P14" s="41"/>
      <c r="Q14" s="41"/>
      <c r="R14" s="41"/>
      <c r="S14" s="311">
        <f t="shared" si="3"/>
        <v>0</v>
      </c>
      <c r="T14" s="353"/>
      <c r="U14" s="313" t="s">
        <v>300</v>
      </c>
      <c r="V14" s="531">
        <v>1800</v>
      </c>
      <c r="W14" s="531">
        <v>100</v>
      </c>
      <c r="X14" s="531">
        <v>200</v>
      </c>
      <c r="Y14" s="531">
        <v>200</v>
      </c>
      <c r="Z14" s="531">
        <v>500</v>
      </c>
      <c r="AA14" s="531">
        <v>100</v>
      </c>
      <c r="AB14" s="531">
        <v>1000</v>
      </c>
      <c r="AC14" s="320">
        <f t="shared" si="4"/>
        <v>0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331">
        <f t="shared" si="5"/>
        <v>0</v>
      </c>
      <c r="AT14" s="320">
        <f t="shared" si="6"/>
        <v>0</v>
      </c>
      <c r="AU14" s="320">
        <f t="shared" si="7"/>
        <v>3900</v>
      </c>
      <c r="AV14" s="86"/>
      <c r="AW14" s="334"/>
      <c r="AX14" s="334"/>
      <c r="AY14" s="334"/>
      <c r="AZ14" s="334"/>
      <c r="BA14" s="320">
        <f t="shared" si="8"/>
        <v>3900</v>
      </c>
      <c r="BB14" s="93"/>
      <c r="BC14" s="94"/>
      <c r="BD14" s="310" t="str">
        <f t="shared" si="9"/>
        <v>正确</v>
      </c>
    </row>
    <row r="15" s="1" customFormat="1" ht="33" customHeight="1" spans="1:56">
      <c r="A15" s="289">
        <f t="shared" si="1"/>
        <v>11</v>
      </c>
      <c r="B15" s="286" t="s">
        <v>303</v>
      </c>
      <c r="C15" s="49" t="s">
        <v>203</v>
      </c>
      <c r="D15" s="50">
        <v>45748</v>
      </c>
      <c r="E15" s="286" t="s">
        <v>78</v>
      </c>
      <c r="F15" s="269">
        <f t="shared" si="2"/>
        <v>31</v>
      </c>
      <c r="G15" s="40" t="s">
        <v>79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11">
        <f t="shared" si="3"/>
        <v>0</v>
      </c>
      <c r="T15" s="74"/>
      <c r="U15" s="313" t="s">
        <v>300</v>
      </c>
      <c r="V15" s="531">
        <v>1800</v>
      </c>
      <c r="W15" s="531">
        <v>100</v>
      </c>
      <c r="X15" s="531">
        <v>200</v>
      </c>
      <c r="Y15" s="531">
        <v>200</v>
      </c>
      <c r="Z15" s="531">
        <v>500</v>
      </c>
      <c r="AA15" s="531">
        <v>100</v>
      </c>
      <c r="AB15" s="531">
        <v>1000</v>
      </c>
      <c r="AC15" s="320">
        <f t="shared" si="4"/>
        <v>0</v>
      </c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331">
        <f t="shared" si="5"/>
        <v>0</v>
      </c>
      <c r="AT15" s="320">
        <f t="shared" si="6"/>
        <v>0</v>
      </c>
      <c r="AU15" s="320">
        <f t="shared" si="7"/>
        <v>3900</v>
      </c>
      <c r="AV15" s="86"/>
      <c r="AW15" s="334"/>
      <c r="AX15" s="334"/>
      <c r="AY15" s="334"/>
      <c r="AZ15" s="334"/>
      <c r="BA15" s="320">
        <f t="shared" si="8"/>
        <v>3900</v>
      </c>
      <c r="BB15" s="93"/>
      <c r="BC15" s="94"/>
      <c r="BD15" s="310" t="str">
        <f t="shared" si="9"/>
        <v>正确</v>
      </c>
    </row>
    <row r="16" s="1" customFormat="1" ht="33" customHeight="1" spans="1:56">
      <c r="A16" s="289">
        <f t="shared" si="1"/>
        <v>12</v>
      </c>
      <c r="B16" s="287" t="s">
        <v>304</v>
      </c>
      <c r="C16" s="49" t="s">
        <v>203</v>
      </c>
      <c r="D16" s="50">
        <v>45770</v>
      </c>
      <c r="E16" s="525" t="s">
        <v>265</v>
      </c>
      <c r="F16" s="269">
        <f t="shared" si="2"/>
        <v>31</v>
      </c>
      <c r="G16" s="40" t="s">
        <v>79</v>
      </c>
      <c r="H16" s="41"/>
      <c r="I16" s="41"/>
      <c r="J16" s="41">
        <f>E2-25</f>
        <v>6</v>
      </c>
      <c r="K16" s="41"/>
      <c r="L16" s="41"/>
      <c r="M16" s="41"/>
      <c r="N16" s="41"/>
      <c r="O16" s="41"/>
      <c r="P16" s="41"/>
      <c r="Q16" s="41"/>
      <c r="R16" s="41"/>
      <c r="S16" s="311">
        <f t="shared" si="3"/>
        <v>0</v>
      </c>
      <c r="T16" s="353" t="s">
        <v>305</v>
      </c>
      <c r="U16" s="313" t="s">
        <v>300</v>
      </c>
      <c r="V16" s="531">
        <v>1800</v>
      </c>
      <c r="W16" s="531">
        <v>100</v>
      </c>
      <c r="X16" s="531">
        <v>200</v>
      </c>
      <c r="Y16" s="531">
        <v>200</v>
      </c>
      <c r="Z16" s="531">
        <v>500</v>
      </c>
      <c r="AA16" s="531">
        <v>100</v>
      </c>
      <c r="AB16" s="531">
        <v>1000</v>
      </c>
      <c r="AC16" s="320">
        <f t="shared" si="4"/>
        <v>0</v>
      </c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331">
        <f t="shared" si="5"/>
        <v>0</v>
      </c>
      <c r="AT16" s="320">
        <f t="shared" si="6"/>
        <v>754.838709677419</v>
      </c>
      <c r="AU16" s="320">
        <f t="shared" si="7"/>
        <v>3145.16</v>
      </c>
      <c r="AV16" s="86"/>
      <c r="AW16" s="334"/>
      <c r="AX16" s="334"/>
      <c r="AY16" s="334"/>
      <c r="AZ16" s="334"/>
      <c r="BA16" s="320">
        <f t="shared" si="8"/>
        <v>3145.16</v>
      </c>
      <c r="BB16" s="93"/>
      <c r="BC16" s="94"/>
      <c r="BD16" s="310" t="str">
        <f t="shared" si="9"/>
        <v>正确</v>
      </c>
    </row>
    <row r="17" s="1" customFormat="1" ht="33" customHeight="1" spans="1:56">
      <c r="A17" s="289">
        <f t="shared" si="1"/>
        <v>13</v>
      </c>
      <c r="B17" s="286" t="s">
        <v>306</v>
      </c>
      <c r="C17" s="49" t="s">
        <v>203</v>
      </c>
      <c r="D17" s="50">
        <v>45748</v>
      </c>
      <c r="E17" s="286" t="s">
        <v>78</v>
      </c>
      <c r="F17" s="269">
        <f t="shared" si="2"/>
        <v>31</v>
      </c>
      <c r="G17" s="40" t="s">
        <v>79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11">
        <f t="shared" si="3"/>
        <v>0</v>
      </c>
      <c r="T17" s="74"/>
      <c r="U17" s="313" t="s">
        <v>300</v>
      </c>
      <c r="V17" s="531">
        <v>1800</v>
      </c>
      <c r="W17" s="531">
        <v>100</v>
      </c>
      <c r="X17" s="531">
        <v>200</v>
      </c>
      <c r="Y17" s="531">
        <v>200</v>
      </c>
      <c r="Z17" s="531">
        <v>500</v>
      </c>
      <c r="AA17" s="531">
        <v>100</v>
      </c>
      <c r="AB17" s="531">
        <v>1000</v>
      </c>
      <c r="AC17" s="320">
        <f t="shared" si="4"/>
        <v>0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331">
        <f t="shared" si="5"/>
        <v>0</v>
      </c>
      <c r="AT17" s="320">
        <f t="shared" si="6"/>
        <v>0</v>
      </c>
      <c r="AU17" s="320">
        <f t="shared" si="7"/>
        <v>3900</v>
      </c>
      <c r="AV17" s="86"/>
      <c r="AW17" s="334"/>
      <c r="AX17" s="334"/>
      <c r="AY17" s="334"/>
      <c r="AZ17" s="334"/>
      <c r="BA17" s="320">
        <f t="shared" si="8"/>
        <v>3900</v>
      </c>
      <c r="BB17" s="93"/>
      <c r="BC17" s="94"/>
      <c r="BD17" s="310" t="str">
        <f t="shared" si="9"/>
        <v>正确</v>
      </c>
    </row>
    <row r="18" s="1" customFormat="1" ht="33" customHeight="1" spans="1:56">
      <c r="A18" s="289">
        <f t="shared" si="1"/>
        <v>14</v>
      </c>
      <c r="B18" s="286" t="s">
        <v>307</v>
      </c>
      <c r="C18" s="49" t="s">
        <v>203</v>
      </c>
      <c r="D18" s="50">
        <v>45818</v>
      </c>
      <c r="E18" s="286" t="s">
        <v>78</v>
      </c>
      <c r="F18" s="269">
        <f t="shared" si="2"/>
        <v>31</v>
      </c>
      <c r="G18" s="40" t="s">
        <v>79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11">
        <f t="shared" si="3"/>
        <v>0</v>
      </c>
      <c r="T18" s="74"/>
      <c r="U18" s="313" t="s">
        <v>300</v>
      </c>
      <c r="V18" s="531">
        <v>1800</v>
      </c>
      <c r="W18" s="531">
        <v>100</v>
      </c>
      <c r="X18" s="531">
        <v>200</v>
      </c>
      <c r="Y18" s="531">
        <v>200</v>
      </c>
      <c r="Z18" s="531">
        <v>500</v>
      </c>
      <c r="AA18" s="531">
        <v>100</v>
      </c>
      <c r="AB18" s="531">
        <v>1000</v>
      </c>
      <c r="AC18" s="320">
        <f t="shared" si="4"/>
        <v>0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331">
        <f t="shared" si="5"/>
        <v>0</v>
      </c>
      <c r="AT18" s="320">
        <f t="shared" si="6"/>
        <v>0</v>
      </c>
      <c r="AU18" s="320">
        <f t="shared" si="7"/>
        <v>3900</v>
      </c>
      <c r="AV18" s="86"/>
      <c r="AW18" s="334"/>
      <c r="AX18" s="334"/>
      <c r="AY18" s="334"/>
      <c r="AZ18" s="334"/>
      <c r="BA18" s="320">
        <f t="shared" si="8"/>
        <v>3900</v>
      </c>
      <c r="BB18" s="93"/>
      <c r="BC18" s="94"/>
      <c r="BD18" s="310" t="str">
        <f t="shared" si="9"/>
        <v>正确</v>
      </c>
    </row>
    <row r="19" s="1" customFormat="1" ht="33" customHeight="1" spans="1:56">
      <c r="A19" s="289">
        <f t="shared" si="1"/>
        <v>15</v>
      </c>
      <c r="B19" s="286" t="s">
        <v>308</v>
      </c>
      <c r="C19" s="49" t="s">
        <v>203</v>
      </c>
      <c r="D19" s="50">
        <v>45748</v>
      </c>
      <c r="E19" s="286" t="s">
        <v>78</v>
      </c>
      <c r="F19" s="269">
        <f t="shared" si="2"/>
        <v>31</v>
      </c>
      <c r="G19" s="40" t="s">
        <v>79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11">
        <f t="shared" si="3"/>
        <v>0</v>
      </c>
      <c r="T19" s="74"/>
      <c r="U19" s="313" t="s">
        <v>300</v>
      </c>
      <c r="V19" s="531">
        <v>1800</v>
      </c>
      <c r="W19" s="531">
        <v>100</v>
      </c>
      <c r="X19" s="531">
        <v>200</v>
      </c>
      <c r="Y19" s="531">
        <v>200</v>
      </c>
      <c r="Z19" s="531">
        <v>500</v>
      </c>
      <c r="AA19" s="531">
        <v>100</v>
      </c>
      <c r="AB19" s="531">
        <v>1000</v>
      </c>
      <c r="AC19" s="320">
        <f t="shared" si="4"/>
        <v>0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331">
        <f t="shared" si="5"/>
        <v>0</v>
      </c>
      <c r="AT19" s="320">
        <f t="shared" si="6"/>
        <v>0</v>
      </c>
      <c r="AU19" s="320">
        <f t="shared" si="7"/>
        <v>3900</v>
      </c>
      <c r="AV19" s="86"/>
      <c r="AW19" s="334"/>
      <c r="AX19" s="334"/>
      <c r="AY19" s="334"/>
      <c r="AZ19" s="334"/>
      <c r="BA19" s="320">
        <f t="shared" si="8"/>
        <v>3900</v>
      </c>
      <c r="BB19" s="93"/>
      <c r="BC19" s="94"/>
      <c r="BD19" s="310" t="str">
        <f t="shared" si="9"/>
        <v>正确</v>
      </c>
    </row>
    <row r="20" s="1" customFormat="1" ht="33" customHeight="1" spans="1:56">
      <c r="A20" s="289">
        <f t="shared" si="1"/>
        <v>16</v>
      </c>
      <c r="B20" s="286" t="s">
        <v>309</v>
      </c>
      <c r="C20" s="49" t="s">
        <v>203</v>
      </c>
      <c r="D20" s="50">
        <v>45830</v>
      </c>
      <c r="E20" s="286" t="s">
        <v>78</v>
      </c>
      <c r="F20" s="269">
        <f t="shared" si="2"/>
        <v>31</v>
      </c>
      <c r="G20" s="40" t="s">
        <v>79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11">
        <f t="shared" si="3"/>
        <v>0</v>
      </c>
      <c r="T20" s="74"/>
      <c r="U20" s="313" t="s">
        <v>300</v>
      </c>
      <c r="V20" s="531">
        <v>1800</v>
      </c>
      <c r="W20" s="531">
        <v>100</v>
      </c>
      <c r="X20" s="531">
        <v>200</v>
      </c>
      <c r="Y20" s="531">
        <v>200</v>
      </c>
      <c r="Z20" s="531">
        <v>500</v>
      </c>
      <c r="AA20" s="531">
        <v>100</v>
      </c>
      <c r="AB20" s="531">
        <v>1000</v>
      </c>
      <c r="AC20" s="320">
        <f t="shared" si="4"/>
        <v>0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331">
        <f t="shared" si="5"/>
        <v>0</v>
      </c>
      <c r="AT20" s="320">
        <f t="shared" si="6"/>
        <v>0</v>
      </c>
      <c r="AU20" s="320">
        <f t="shared" si="7"/>
        <v>3900</v>
      </c>
      <c r="AV20" s="86"/>
      <c r="AW20" s="334"/>
      <c r="AX20" s="334"/>
      <c r="AY20" s="334"/>
      <c r="AZ20" s="334"/>
      <c r="BA20" s="320">
        <f t="shared" si="8"/>
        <v>3900</v>
      </c>
      <c r="BB20" s="93"/>
      <c r="BC20" s="94"/>
      <c r="BD20" s="310" t="str">
        <f t="shared" si="9"/>
        <v>正确</v>
      </c>
    </row>
    <row r="21" s="1" customFormat="1" ht="33" customHeight="1" spans="1:56">
      <c r="A21" s="289">
        <f t="shared" si="1"/>
        <v>17</v>
      </c>
      <c r="B21" s="286" t="s">
        <v>310</v>
      </c>
      <c r="C21" s="49" t="s">
        <v>311</v>
      </c>
      <c r="D21" s="50">
        <v>45748</v>
      </c>
      <c r="E21" s="286" t="s">
        <v>78</v>
      </c>
      <c r="F21" s="269">
        <f t="shared" si="2"/>
        <v>31</v>
      </c>
      <c r="G21" s="40" t="s">
        <v>79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11">
        <f t="shared" si="3"/>
        <v>0</v>
      </c>
      <c r="T21" s="74"/>
      <c r="U21" s="313" t="s">
        <v>157</v>
      </c>
      <c r="V21" s="531">
        <v>2000</v>
      </c>
      <c r="W21" s="531">
        <v>200</v>
      </c>
      <c r="X21" s="531">
        <v>200</v>
      </c>
      <c r="Y21" s="531">
        <v>200</v>
      </c>
      <c r="Z21" s="531">
        <v>500</v>
      </c>
      <c r="AA21" s="531">
        <v>100</v>
      </c>
      <c r="AB21" s="531">
        <v>1000</v>
      </c>
      <c r="AC21" s="320">
        <f t="shared" si="4"/>
        <v>0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331">
        <f t="shared" si="5"/>
        <v>0</v>
      </c>
      <c r="AT21" s="320">
        <f t="shared" si="6"/>
        <v>0</v>
      </c>
      <c r="AU21" s="320">
        <f t="shared" si="7"/>
        <v>4200</v>
      </c>
      <c r="AV21" s="86"/>
      <c r="AW21" s="334"/>
      <c r="AX21" s="334"/>
      <c r="AY21" s="334"/>
      <c r="AZ21" s="334"/>
      <c r="BA21" s="320">
        <f t="shared" si="8"/>
        <v>4200</v>
      </c>
      <c r="BB21" s="93"/>
      <c r="BC21" s="94"/>
      <c r="BD21" s="310" t="str">
        <f t="shared" si="9"/>
        <v>正确</v>
      </c>
    </row>
    <row r="22" s="1" customFormat="1" ht="33" customHeight="1" spans="1:56">
      <c r="A22" s="289">
        <f t="shared" si="1"/>
        <v>18</v>
      </c>
      <c r="B22" s="286" t="s">
        <v>312</v>
      </c>
      <c r="C22" s="49" t="s">
        <v>203</v>
      </c>
      <c r="D22" s="50">
        <v>45748</v>
      </c>
      <c r="E22" s="286" t="s">
        <v>78</v>
      </c>
      <c r="F22" s="269">
        <f t="shared" si="2"/>
        <v>31</v>
      </c>
      <c r="G22" s="40" t="s">
        <v>79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11">
        <f t="shared" si="3"/>
        <v>0</v>
      </c>
      <c r="T22" s="74"/>
      <c r="U22" s="313" t="s">
        <v>300</v>
      </c>
      <c r="V22" s="531">
        <v>1800</v>
      </c>
      <c r="W22" s="531">
        <v>100</v>
      </c>
      <c r="X22" s="531">
        <v>200</v>
      </c>
      <c r="Y22" s="531">
        <v>200</v>
      </c>
      <c r="Z22" s="531">
        <v>500</v>
      </c>
      <c r="AA22" s="531">
        <v>100</v>
      </c>
      <c r="AB22" s="531">
        <v>1000</v>
      </c>
      <c r="AC22" s="320">
        <f t="shared" si="4"/>
        <v>0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331">
        <f t="shared" si="5"/>
        <v>0</v>
      </c>
      <c r="AT22" s="320">
        <f t="shared" si="6"/>
        <v>0</v>
      </c>
      <c r="AU22" s="320">
        <f t="shared" si="7"/>
        <v>3900</v>
      </c>
      <c r="AV22" s="86"/>
      <c r="AW22" s="334"/>
      <c r="AX22" s="334"/>
      <c r="AY22" s="334"/>
      <c r="AZ22" s="334"/>
      <c r="BA22" s="320">
        <f t="shared" si="8"/>
        <v>3900</v>
      </c>
      <c r="BB22" s="93"/>
      <c r="BC22" s="94"/>
      <c r="BD22" s="310" t="str">
        <f t="shared" si="9"/>
        <v>正确</v>
      </c>
    </row>
    <row r="23" s="1" customFormat="1" ht="33" customHeight="1" spans="1:56">
      <c r="A23" s="289">
        <f t="shared" si="1"/>
        <v>19</v>
      </c>
      <c r="B23" s="526" t="s">
        <v>313</v>
      </c>
      <c r="C23" s="49" t="s">
        <v>203</v>
      </c>
      <c r="D23" s="50">
        <v>45776</v>
      </c>
      <c r="E23" s="526" t="s">
        <v>265</v>
      </c>
      <c r="F23" s="269">
        <f t="shared" si="2"/>
        <v>31</v>
      </c>
      <c r="G23" s="40" t="s">
        <v>79</v>
      </c>
      <c r="H23" s="41"/>
      <c r="I23" s="41"/>
      <c r="J23" s="41">
        <f>E2-22</f>
        <v>9</v>
      </c>
      <c r="K23" s="41"/>
      <c r="L23" s="41"/>
      <c r="M23" s="41"/>
      <c r="N23" s="41"/>
      <c r="O23" s="41"/>
      <c r="P23" s="41"/>
      <c r="Q23" s="41"/>
      <c r="R23" s="41"/>
      <c r="S23" s="311">
        <f t="shared" si="3"/>
        <v>0</v>
      </c>
      <c r="T23" s="353" t="s">
        <v>314</v>
      </c>
      <c r="U23" s="313" t="s">
        <v>300</v>
      </c>
      <c r="V23" s="531">
        <v>1800</v>
      </c>
      <c r="W23" s="531">
        <v>100</v>
      </c>
      <c r="X23" s="531">
        <v>200</v>
      </c>
      <c r="Y23" s="531">
        <v>200</v>
      </c>
      <c r="Z23" s="531">
        <v>500</v>
      </c>
      <c r="AA23" s="531">
        <v>100</v>
      </c>
      <c r="AB23" s="531">
        <v>1000</v>
      </c>
      <c r="AC23" s="320">
        <f t="shared" si="4"/>
        <v>0</v>
      </c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331">
        <f t="shared" si="5"/>
        <v>0</v>
      </c>
      <c r="AT23" s="320">
        <f t="shared" si="6"/>
        <v>1132.25806451613</v>
      </c>
      <c r="AU23" s="320">
        <f t="shared" si="7"/>
        <v>2767.74</v>
      </c>
      <c r="AV23" s="86"/>
      <c r="AW23" s="334"/>
      <c r="AX23" s="334"/>
      <c r="AY23" s="334"/>
      <c r="AZ23" s="334"/>
      <c r="BA23" s="320">
        <f t="shared" si="8"/>
        <v>2767.74</v>
      </c>
      <c r="BB23" s="93"/>
      <c r="BC23" s="94"/>
      <c r="BD23" s="310" t="str">
        <f t="shared" si="9"/>
        <v>正确</v>
      </c>
    </row>
    <row r="24" s="1" customFormat="1" ht="33" customHeight="1" spans="1:56">
      <c r="A24" s="289">
        <f t="shared" si="1"/>
        <v>20</v>
      </c>
      <c r="B24" s="286" t="s">
        <v>315</v>
      </c>
      <c r="C24" s="49" t="s">
        <v>203</v>
      </c>
      <c r="D24" s="50">
        <v>45797</v>
      </c>
      <c r="E24" s="286" t="s">
        <v>78</v>
      </c>
      <c r="F24" s="269">
        <f t="shared" si="2"/>
        <v>31</v>
      </c>
      <c r="G24" s="40" t="s">
        <v>79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311">
        <f t="shared" si="3"/>
        <v>0</v>
      </c>
      <c r="T24" s="74"/>
      <c r="U24" s="313" t="s">
        <v>300</v>
      </c>
      <c r="V24" s="531">
        <v>1800</v>
      </c>
      <c r="W24" s="531">
        <v>100</v>
      </c>
      <c r="X24" s="531">
        <v>200</v>
      </c>
      <c r="Y24" s="531">
        <v>200</v>
      </c>
      <c r="Z24" s="531">
        <v>500</v>
      </c>
      <c r="AA24" s="531">
        <v>100</v>
      </c>
      <c r="AB24" s="531">
        <v>1000</v>
      </c>
      <c r="AC24" s="320">
        <f t="shared" si="4"/>
        <v>0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331">
        <f t="shared" si="5"/>
        <v>0</v>
      </c>
      <c r="AT24" s="320">
        <f t="shared" si="6"/>
        <v>0</v>
      </c>
      <c r="AU24" s="320">
        <f t="shared" si="7"/>
        <v>3900</v>
      </c>
      <c r="AV24" s="86"/>
      <c r="AW24" s="334"/>
      <c r="AX24" s="334"/>
      <c r="AY24" s="334"/>
      <c r="AZ24" s="334"/>
      <c r="BA24" s="320">
        <f t="shared" si="8"/>
        <v>3900</v>
      </c>
      <c r="BB24" s="93"/>
      <c r="BC24" s="94"/>
      <c r="BD24" s="310" t="str">
        <f t="shared" si="9"/>
        <v>正确</v>
      </c>
    </row>
    <row r="25" s="1" customFormat="1" ht="33" customHeight="1" spans="1:56">
      <c r="A25" s="289">
        <f t="shared" si="1"/>
        <v>21</v>
      </c>
      <c r="B25" s="286" t="s">
        <v>316</v>
      </c>
      <c r="C25" s="49" t="s">
        <v>203</v>
      </c>
      <c r="D25" s="50">
        <v>45816</v>
      </c>
      <c r="E25" s="286" t="s">
        <v>78</v>
      </c>
      <c r="F25" s="269">
        <f t="shared" si="2"/>
        <v>31</v>
      </c>
      <c r="G25" s="40" t="s">
        <v>79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11">
        <f t="shared" si="3"/>
        <v>0</v>
      </c>
      <c r="T25" s="74"/>
      <c r="U25" s="313" t="s">
        <v>300</v>
      </c>
      <c r="V25" s="531">
        <v>1800</v>
      </c>
      <c r="W25" s="531">
        <v>100</v>
      </c>
      <c r="X25" s="531">
        <v>200</v>
      </c>
      <c r="Y25" s="531">
        <v>200</v>
      </c>
      <c r="Z25" s="531">
        <v>500</v>
      </c>
      <c r="AA25" s="531">
        <v>100</v>
      </c>
      <c r="AB25" s="531">
        <v>1000</v>
      </c>
      <c r="AC25" s="320">
        <f t="shared" si="4"/>
        <v>0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331">
        <f t="shared" si="5"/>
        <v>0</v>
      </c>
      <c r="AT25" s="320">
        <f t="shared" si="6"/>
        <v>0</v>
      </c>
      <c r="AU25" s="320">
        <f t="shared" si="7"/>
        <v>3900</v>
      </c>
      <c r="AV25" s="86"/>
      <c r="AW25" s="334"/>
      <c r="AX25" s="334"/>
      <c r="AY25" s="334"/>
      <c r="AZ25" s="334"/>
      <c r="BA25" s="320">
        <f t="shared" si="8"/>
        <v>3900</v>
      </c>
      <c r="BB25" s="93"/>
      <c r="BC25" s="94"/>
      <c r="BD25" s="310" t="str">
        <f t="shared" si="9"/>
        <v>正确</v>
      </c>
    </row>
    <row r="26" s="1" customFormat="1" ht="33" customHeight="1" spans="1:56">
      <c r="A26" s="289">
        <f t="shared" si="1"/>
        <v>22</v>
      </c>
      <c r="B26" s="286" t="s">
        <v>317</v>
      </c>
      <c r="C26" s="49" t="s">
        <v>203</v>
      </c>
      <c r="D26" s="50">
        <v>45836</v>
      </c>
      <c r="E26" s="286" t="s">
        <v>78</v>
      </c>
      <c r="F26" s="269">
        <f t="shared" si="2"/>
        <v>31</v>
      </c>
      <c r="G26" s="40" t="s">
        <v>79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11">
        <f t="shared" si="3"/>
        <v>0</v>
      </c>
      <c r="T26" s="353"/>
      <c r="U26" s="313" t="s">
        <v>300</v>
      </c>
      <c r="V26" s="531">
        <v>1800</v>
      </c>
      <c r="W26" s="531">
        <v>100</v>
      </c>
      <c r="X26" s="531">
        <v>200</v>
      </c>
      <c r="Y26" s="531">
        <v>200</v>
      </c>
      <c r="Z26" s="531">
        <v>500</v>
      </c>
      <c r="AA26" s="531">
        <v>100</v>
      </c>
      <c r="AB26" s="531">
        <v>1000</v>
      </c>
      <c r="AC26" s="320">
        <f t="shared" si="4"/>
        <v>0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331">
        <f t="shared" si="5"/>
        <v>0</v>
      </c>
      <c r="AT26" s="320">
        <f t="shared" si="6"/>
        <v>0</v>
      </c>
      <c r="AU26" s="320">
        <f t="shared" si="7"/>
        <v>3900</v>
      </c>
      <c r="AV26" s="86"/>
      <c r="AW26" s="334"/>
      <c r="AX26" s="334"/>
      <c r="AY26" s="334"/>
      <c r="AZ26" s="334"/>
      <c r="BA26" s="320">
        <f t="shared" si="8"/>
        <v>3900</v>
      </c>
      <c r="BB26" s="93"/>
      <c r="BC26" s="94"/>
      <c r="BD26" s="310" t="str">
        <f t="shared" si="9"/>
        <v>正确</v>
      </c>
    </row>
    <row r="27" s="1" customFormat="1" ht="33" customHeight="1" spans="1:56">
      <c r="A27" s="289">
        <f t="shared" si="1"/>
        <v>23</v>
      </c>
      <c r="B27" s="286" t="s">
        <v>318</v>
      </c>
      <c r="C27" s="49" t="s">
        <v>203</v>
      </c>
      <c r="D27" s="50">
        <v>45856</v>
      </c>
      <c r="E27" s="286" t="s">
        <v>78</v>
      </c>
      <c r="F27" s="269">
        <f t="shared" si="2"/>
        <v>31</v>
      </c>
      <c r="G27" s="40" t="s">
        <v>79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311">
        <f t="shared" si="3"/>
        <v>0</v>
      </c>
      <c r="T27" s="74"/>
      <c r="U27" s="313" t="s">
        <v>300</v>
      </c>
      <c r="V27" s="531">
        <v>1800</v>
      </c>
      <c r="W27" s="531">
        <v>100</v>
      </c>
      <c r="X27" s="531">
        <v>200</v>
      </c>
      <c r="Y27" s="531">
        <v>200</v>
      </c>
      <c r="Z27" s="531">
        <v>500</v>
      </c>
      <c r="AA27" s="531">
        <v>100</v>
      </c>
      <c r="AB27" s="531">
        <v>1000</v>
      </c>
      <c r="AC27" s="320">
        <f t="shared" si="4"/>
        <v>0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331">
        <f t="shared" si="5"/>
        <v>0</v>
      </c>
      <c r="AT27" s="320">
        <f t="shared" si="6"/>
        <v>0</v>
      </c>
      <c r="AU27" s="320">
        <f t="shared" si="7"/>
        <v>3900</v>
      </c>
      <c r="AV27" s="86"/>
      <c r="AW27" s="334"/>
      <c r="AX27" s="334"/>
      <c r="AY27" s="334"/>
      <c r="AZ27" s="334"/>
      <c r="BA27" s="320">
        <f t="shared" si="8"/>
        <v>3900</v>
      </c>
      <c r="BB27" s="93"/>
      <c r="BC27" s="94"/>
      <c r="BD27" s="310" t="str">
        <f t="shared" si="9"/>
        <v>正确</v>
      </c>
    </row>
    <row r="28" s="1" customFormat="1" ht="33" customHeight="1" spans="1:56">
      <c r="A28" s="289">
        <f t="shared" si="1"/>
        <v>24</v>
      </c>
      <c r="B28" s="286" t="s">
        <v>319</v>
      </c>
      <c r="C28" s="49" t="s">
        <v>203</v>
      </c>
      <c r="D28" s="50">
        <v>45796</v>
      </c>
      <c r="E28" s="286" t="s">
        <v>78</v>
      </c>
      <c r="F28" s="269">
        <f t="shared" si="2"/>
        <v>31</v>
      </c>
      <c r="G28" s="40" t="s">
        <v>79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311">
        <f t="shared" si="3"/>
        <v>0</v>
      </c>
      <c r="T28" s="74"/>
      <c r="U28" s="313" t="s">
        <v>290</v>
      </c>
      <c r="V28" s="533">
        <v>1500</v>
      </c>
      <c r="W28" s="533">
        <v>200</v>
      </c>
      <c r="X28" s="533">
        <v>200</v>
      </c>
      <c r="Y28" s="533">
        <v>200</v>
      </c>
      <c r="Z28" s="533">
        <v>500</v>
      </c>
      <c r="AA28" s="533">
        <v>100</v>
      </c>
      <c r="AB28" s="533">
        <v>1000</v>
      </c>
      <c r="AC28" s="320">
        <f t="shared" si="4"/>
        <v>0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331">
        <f t="shared" si="5"/>
        <v>0</v>
      </c>
      <c r="AT28" s="320">
        <f t="shared" si="6"/>
        <v>0</v>
      </c>
      <c r="AU28" s="320">
        <f t="shared" si="7"/>
        <v>3700</v>
      </c>
      <c r="AV28" s="86"/>
      <c r="AW28" s="334"/>
      <c r="AX28" s="334"/>
      <c r="AY28" s="334"/>
      <c r="AZ28" s="334"/>
      <c r="BA28" s="320">
        <f t="shared" si="8"/>
        <v>3700</v>
      </c>
      <c r="BB28" s="93"/>
      <c r="BC28" s="94"/>
      <c r="BD28" s="310" t="str">
        <f t="shared" si="9"/>
        <v>正确</v>
      </c>
    </row>
    <row r="29" s="1" customFormat="1" ht="33" customHeight="1" spans="1:56">
      <c r="A29" s="289">
        <f t="shared" si="1"/>
        <v>25</v>
      </c>
      <c r="B29" s="286" t="s">
        <v>320</v>
      </c>
      <c r="C29" s="49" t="s">
        <v>203</v>
      </c>
      <c r="D29" s="50">
        <v>45748</v>
      </c>
      <c r="E29" s="286" t="s">
        <v>78</v>
      </c>
      <c r="F29" s="269">
        <f t="shared" si="2"/>
        <v>31</v>
      </c>
      <c r="G29" s="40" t="s">
        <v>79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311">
        <f t="shared" si="3"/>
        <v>0</v>
      </c>
      <c r="T29" s="74"/>
      <c r="U29" s="313" t="s">
        <v>290</v>
      </c>
      <c r="V29" s="531">
        <v>1500</v>
      </c>
      <c r="W29" s="531">
        <v>200</v>
      </c>
      <c r="X29" s="531">
        <v>200</v>
      </c>
      <c r="Y29" s="531">
        <v>200</v>
      </c>
      <c r="Z29" s="531">
        <v>500</v>
      </c>
      <c r="AA29" s="531">
        <v>100</v>
      </c>
      <c r="AB29" s="531">
        <v>1000</v>
      </c>
      <c r="AC29" s="320">
        <f t="shared" si="4"/>
        <v>0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331">
        <f t="shared" si="5"/>
        <v>0</v>
      </c>
      <c r="AT29" s="320">
        <f t="shared" si="6"/>
        <v>0</v>
      </c>
      <c r="AU29" s="320">
        <f t="shared" si="7"/>
        <v>3700</v>
      </c>
      <c r="AV29" s="86"/>
      <c r="AW29" s="334"/>
      <c r="AX29" s="334"/>
      <c r="AY29" s="334"/>
      <c r="AZ29" s="334"/>
      <c r="BA29" s="320">
        <f t="shared" si="8"/>
        <v>3700</v>
      </c>
      <c r="BB29" s="93"/>
      <c r="BC29" s="94"/>
      <c r="BD29" s="310" t="str">
        <f t="shared" si="9"/>
        <v>正确</v>
      </c>
    </row>
    <row r="30" s="1" customFormat="1" ht="33" customHeight="1" spans="1:56">
      <c r="A30" s="289">
        <f t="shared" si="1"/>
        <v>26</v>
      </c>
      <c r="B30" s="286" t="s">
        <v>321</v>
      </c>
      <c r="C30" s="49" t="s">
        <v>311</v>
      </c>
      <c r="D30" s="50">
        <v>45748</v>
      </c>
      <c r="E30" s="286" t="s">
        <v>78</v>
      </c>
      <c r="F30" s="269">
        <f t="shared" si="2"/>
        <v>31</v>
      </c>
      <c r="G30" s="40" t="s">
        <v>79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11">
        <f t="shared" si="3"/>
        <v>0</v>
      </c>
      <c r="T30" s="74"/>
      <c r="U30" s="313" t="s">
        <v>300</v>
      </c>
      <c r="V30" s="531">
        <v>1800</v>
      </c>
      <c r="W30" s="531">
        <v>100</v>
      </c>
      <c r="X30" s="531">
        <v>200</v>
      </c>
      <c r="Y30" s="531">
        <v>200</v>
      </c>
      <c r="Z30" s="531">
        <v>500</v>
      </c>
      <c r="AA30" s="531">
        <v>100</v>
      </c>
      <c r="AB30" s="531">
        <v>1000</v>
      </c>
      <c r="AC30" s="320">
        <f t="shared" si="4"/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331">
        <f t="shared" si="5"/>
        <v>0</v>
      </c>
      <c r="AT30" s="320">
        <f t="shared" si="6"/>
        <v>0</v>
      </c>
      <c r="AU30" s="320">
        <f t="shared" si="7"/>
        <v>3900</v>
      </c>
      <c r="AV30" s="86"/>
      <c r="AW30" s="334"/>
      <c r="AX30" s="334"/>
      <c r="AY30" s="334"/>
      <c r="AZ30" s="334"/>
      <c r="BA30" s="320">
        <f t="shared" si="8"/>
        <v>3900</v>
      </c>
      <c r="BB30" s="93"/>
      <c r="BC30" s="94"/>
      <c r="BD30" s="310" t="str">
        <f t="shared" si="9"/>
        <v>正确</v>
      </c>
    </row>
    <row r="31" s="1" customFormat="1" ht="33" customHeight="1" spans="1:56">
      <c r="A31" s="289">
        <f t="shared" si="1"/>
        <v>27</v>
      </c>
      <c r="B31" s="286" t="s">
        <v>322</v>
      </c>
      <c r="C31" s="49" t="s">
        <v>203</v>
      </c>
      <c r="D31" s="50">
        <v>45748</v>
      </c>
      <c r="E31" s="286" t="s">
        <v>78</v>
      </c>
      <c r="F31" s="269">
        <f t="shared" si="2"/>
        <v>31</v>
      </c>
      <c r="G31" s="40" t="s">
        <v>79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11">
        <f t="shared" si="3"/>
        <v>0</v>
      </c>
      <c r="T31" s="353"/>
      <c r="U31" s="313" t="s">
        <v>290</v>
      </c>
      <c r="V31" s="531">
        <v>1500</v>
      </c>
      <c r="W31" s="531">
        <v>200</v>
      </c>
      <c r="X31" s="531">
        <v>200</v>
      </c>
      <c r="Y31" s="531">
        <v>200</v>
      </c>
      <c r="Z31" s="531">
        <v>500</v>
      </c>
      <c r="AA31" s="531">
        <v>100</v>
      </c>
      <c r="AB31" s="531">
        <v>1000</v>
      </c>
      <c r="AC31" s="320">
        <f t="shared" si="4"/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331">
        <f t="shared" si="5"/>
        <v>0</v>
      </c>
      <c r="AT31" s="320">
        <f t="shared" si="6"/>
        <v>0</v>
      </c>
      <c r="AU31" s="320">
        <f t="shared" si="7"/>
        <v>3700</v>
      </c>
      <c r="AV31" s="86"/>
      <c r="AW31" s="334"/>
      <c r="AX31" s="334"/>
      <c r="AY31" s="334"/>
      <c r="AZ31" s="334"/>
      <c r="BA31" s="320">
        <f t="shared" si="8"/>
        <v>3700</v>
      </c>
      <c r="BB31" s="93"/>
      <c r="BC31" s="94"/>
      <c r="BD31" s="310" t="str">
        <f t="shared" si="9"/>
        <v>正确</v>
      </c>
    </row>
    <row r="32" s="1" customFormat="1" ht="33" customHeight="1" spans="1:56">
      <c r="A32" s="289">
        <f t="shared" si="1"/>
        <v>28</v>
      </c>
      <c r="B32" s="526" t="s">
        <v>323</v>
      </c>
      <c r="C32" s="49" t="s">
        <v>203</v>
      </c>
      <c r="D32" s="50">
        <v>45778</v>
      </c>
      <c r="E32" s="526" t="s">
        <v>265</v>
      </c>
      <c r="F32" s="269">
        <f t="shared" si="2"/>
        <v>31</v>
      </c>
      <c r="G32" s="40" t="s">
        <v>79</v>
      </c>
      <c r="H32" s="41"/>
      <c r="I32" s="41"/>
      <c r="J32" s="41">
        <f>E2-5</f>
        <v>26</v>
      </c>
      <c r="K32" s="41"/>
      <c r="L32" s="41"/>
      <c r="M32" s="41"/>
      <c r="N32" s="41"/>
      <c r="O32" s="41"/>
      <c r="P32" s="41"/>
      <c r="Q32" s="41"/>
      <c r="R32" s="41"/>
      <c r="S32" s="311">
        <f t="shared" si="3"/>
        <v>0</v>
      </c>
      <c r="T32" s="353" t="s">
        <v>324</v>
      </c>
      <c r="U32" s="313" t="s">
        <v>290</v>
      </c>
      <c r="V32" s="533">
        <v>1500</v>
      </c>
      <c r="W32" s="533">
        <v>200</v>
      </c>
      <c r="X32" s="533">
        <v>200</v>
      </c>
      <c r="Y32" s="533">
        <v>200</v>
      </c>
      <c r="Z32" s="533">
        <v>500</v>
      </c>
      <c r="AA32" s="533">
        <v>100</v>
      </c>
      <c r="AB32" s="533">
        <v>1000</v>
      </c>
      <c r="AC32" s="320">
        <f t="shared" si="4"/>
        <v>0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331">
        <f t="shared" si="5"/>
        <v>0</v>
      </c>
      <c r="AT32" s="320">
        <f t="shared" si="6"/>
        <v>3103.22580645161</v>
      </c>
      <c r="AU32" s="320">
        <f t="shared" si="7"/>
        <v>596.77</v>
      </c>
      <c r="AV32" s="86"/>
      <c r="AW32" s="334"/>
      <c r="AX32" s="334"/>
      <c r="AY32" s="334"/>
      <c r="AZ32" s="334"/>
      <c r="BA32" s="320">
        <f t="shared" si="8"/>
        <v>596.77</v>
      </c>
      <c r="BB32" s="93"/>
      <c r="BC32" s="74"/>
      <c r="BD32" s="310" t="str">
        <f t="shared" si="9"/>
        <v>正确</v>
      </c>
    </row>
    <row r="33" s="1" customFormat="1" ht="33" customHeight="1" spans="1:56">
      <c r="A33" s="289">
        <f t="shared" si="1"/>
        <v>29</v>
      </c>
      <c r="B33" s="286" t="s">
        <v>325</v>
      </c>
      <c r="C33" s="49" t="s">
        <v>203</v>
      </c>
      <c r="D33" s="50">
        <v>45800</v>
      </c>
      <c r="E33" s="286" t="s">
        <v>78</v>
      </c>
      <c r="F33" s="269">
        <f t="shared" si="2"/>
        <v>31</v>
      </c>
      <c r="G33" s="40" t="s">
        <v>79</v>
      </c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11">
        <f t="shared" si="3"/>
        <v>0</v>
      </c>
      <c r="T33" s="353"/>
      <c r="U33" s="313" t="s">
        <v>290</v>
      </c>
      <c r="V33" s="533">
        <v>1500</v>
      </c>
      <c r="W33" s="533">
        <v>200</v>
      </c>
      <c r="X33" s="533">
        <v>200</v>
      </c>
      <c r="Y33" s="533">
        <v>200</v>
      </c>
      <c r="Z33" s="533">
        <v>500</v>
      </c>
      <c r="AA33" s="533">
        <v>100</v>
      </c>
      <c r="AB33" s="533">
        <v>1000</v>
      </c>
      <c r="AC33" s="320">
        <f t="shared" si="4"/>
        <v>0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331">
        <f t="shared" si="5"/>
        <v>0</v>
      </c>
      <c r="AT33" s="320">
        <f t="shared" si="6"/>
        <v>0</v>
      </c>
      <c r="AU33" s="320">
        <f t="shared" si="7"/>
        <v>3700</v>
      </c>
      <c r="AV33" s="86"/>
      <c r="AW33" s="334"/>
      <c r="AX33" s="334"/>
      <c r="AY33" s="334"/>
      <c r="AZ33" s="334"/>
      <c r="BA33" s="320">
        <f t="shared" si="8"/>
        <v>3700</v>
      </c>
      <c r="BB33" s="93"/>
      <c r="BC33" s="94"/>
      <c r="BD33" s="310" t="str">
        <f t="shared" si="9"/>
        <v>正确</v>
      </c>
    </row>
    <row r="34" s="1" customFormat="1" ht="33" customHeight="1" spans="1:56">
      <c r="A34" s="289">
        <f t="shared" si="1"/>
        <v>30</v>
      </c>
      <c r="B34" s="286" t="s">
        <v>326</v>
      </c>
      <c r="C34" s="49" t="s">
        <v>203</v>
      </c>
      <c r="D34" s="50">
        <v>45822</v>
      </c>
      <c r="E34" s="286" t="s">
        <v>78</v>
      </c>
      <c r="F34" s="269">
        <f t="shared" si="2"/>
        <v>31</v>
      </c>
      <c r="G34" s="40" t="s">
        <v>79</v>
      </c>
      <c r="H34" s="41"/>
      <c r="I34" s="41"/>
      <c r="J34" s="41"/>
      <c r="K34" s="41"/>
      <c r="L34" s="41">
        <v>2</v>
      </c>
      <c r="M34" s="41"/>
      <c r="N34" s="41"/>
      <c r="O34" s="41"/>
      <c r="P34" s="41"/>
      <c r="Q34" s="41"/>
      <c r="R34" s="41"/>
      <c r="S34" s="311">
        <f t="shared" si="3"/>
        <v>0</v>
      </c>
      <c r="T34" s="74" t="s">
        <v>327</v>
      </c>
      <c r="U34" s="313">
        <v>3700</v>
      </c>
      <c r="V34" s="533">
        <v>1500</v>
      </c>
      <c r="W34" s="533">
        <v>200</v>
      </c>
      <c r="X34" s="533">
        <v>200</v>
      </c>
      <c r="Y34" s="533">
        <v>200</v>
      </c>
      <c r="Z34" s="533">
        <v>500</v>
      </c>
      <c r="AA34" s="533">
        <v>100</v>
      </c>
      <c r="AB34" s="533">
        <v>1000</v>
      </c>
      <c r="AC34" s="320">
        <f t="shared" si="4"/>
        <v>0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331">
        <f t="shared" si="5"/>
        <v>0</v>
      </c>
      <c r="AT34" s="320">
        <f t="shared" si="6"/>
        <v>238.709677419355</v>
      </c>
      <c r="AU34" s="320">
        <f t="shared" si="7"/>
        <v>3461.29</v>
      </c>
      <c r="AV34" s="86"/>
      <c r="AW34" s="334"/>
      <c r="AX34" s="334"/>
      <c r="AY34" s="334"/>
      <c r="AZ34" s="334"/>
      <c r="BA34" s="320">
        <f t="shared" si="8"/>
        <v>3461.29</v>
      </c>
      <c r="BB34" s="93"/>
      <c r="BC34" s="94"/>
      <c r="BD34" s="310" t="str">
        <f t="shared" si="9"/>
        <v>正确</v>
      </c>
    </row>
    <row r="35" s="1" customFormat="1" ht="33" customHeight="1" spans="1:56">
      <c r="A35" s="289">
        <f t="shared" si="1"/>
        <v>31</v>
      </c>
      <c r="B35" s="372" t="s">
        <v>328</v>
      </c>
      <c r="C35" s="49" t="s">
        <v>203</v>
      </c>
      <c r="D35" s="520">
        <v>45829</v>
      </c>
      <c r="E35" s="372" t="s">
        <v>78</v>
      </c>
      <c r="F35" s="269">
        <f t="shared" si="2"/>
        <v>31</v>
      </c>
      <c r="G35" s="40" t="s">
        <v>79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11">
        <f t="shared" si="3"/>
        <v>0</v>
      </c>
      <c r="T35" s="353"/>
      <c r="U35" s="313" t="s">
        <v>136</v>
      </c>
      <c r="V35" s="531">
        <v>1500</v>
      </c>
      <c r="W35" s="531">
        <v>100</v>
      </c>
      <c r="X35" s="531">
        <v>200</v>
      </c>
      <c r="Y35" s="531">
        <v>200</v>
      </c>
      <c r="Z35" s="531">
        <v>100</v>
      </c>
      <c r="AA35" s="531">
        <v>100</v>
      </c>
      <c r="AB35" s="531">
        <v>1000</v>
      </c>
      <c r="AC35" s="320">
        <f t="shared" si="4"/>
        <v>0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331">
        <f t="shared" si="5"/>
        <v>0</v>
      </c>
      <c r="AT35" s="320">
        <f t="shared" si="6"/>
        <v>0</v>
      </c>
      <c r="AU35" s="320">
        <f t="shared" si="7"/>
        <v>3200</v>
      </c>
      <c r="AV35" s="86"/>
      <c r="AW35" s="334"/>
      <c r="AX35" s="334"/>
      <c r="AY35" s="334"/>
      <c r="AZ35" s="334"/>
      <c r="BA35" s="320">
        <f t="shared" si="8"/>
        <v>3200</v>
      </c>
      <c r="BB35" s="93"/>
      <c r="BC35" s="94"/>
      <c r="BD35" s="310" t="str">
        <f t="shared" si="9"/>
        <v>正确</v>
      </c>
    </row>
    <row r="36" s="1" customFormat="1" ht="33" customHeight="1" spans="1:56">
      <c r="A36" s="289">
        <f t="shared" si="1"/>
        <v>32</v>
      </c>
      <c r="B36" s="286" t="s">
        <v>329</v>
      </c>
      <c r="C36" s="49" t="s">
        <v>203</v>
      </c>
      <c r="D36" s="50">
        <v>45835</v>
      </c>
      <c r="E36" s="286" t="s">
        <v>78</v>
      </c>
      <c r="F36" s="269">
        <f t="shared" si="2"/>
        <v>31</v>
      </c>
      <c r="G36" s="40" t="s">
        <v>79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11">
        <f t="shared" si="3"/>
        <v>0</v>
      </c>
      <c r="T36" s="353"/>
      <c r="U36" s="313" t="s">
        <v>294</v>
      </c>
      <c r="V36" s="531">
        <v>1500</v>
      </c>
      <c r="W36" s="531">
        <v>200</v>
      </c>
      <c r="X36" s="531">
        <v>200</v>
      </c>
      <c r="Y36" s="531">
        <v>200</v>
      </c>
      <c r="Z36" s="531">
        <v>500</v>
      </c>
      <c r="AA36" s="531">
        <v>200</v>
      </c>
      <c r="AB36" s="531">
        <v>1000</v>
      </c>
      <c r="AC36" s="320">
        <f t="shared" si="4"/>
        <v>0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331">
        <f t="shared" si="5"/>
        <v>0</v>
      </c>
      <c r="AT36" s="320">
        <f t="shared" si="6"/>
        <v>0</v>
      </c>
      <c r="AU36" s="320">
        <f t="shared" si="7"/>
        <v>3800</v>
      </c>
      <c r="AV36" s="86"/>
      <c r="AW36" s="334"/>
      <c r="AX36" s="334"/>
      <c r="AY36" s="334"/>
      <c r="AZ36" s="334"/>
      <c r="BA36" s="320">
        <f t="shared" si="8"/>
        <v>3800</v>
      </c>
      <c r="BB36" s="93"/>
      <c r="BC36" s="94"/>
      <c r="BD36" s="310" t="str">
        <f t="shared" si="9"/>
        <v>正确</v>
      </c>
    </row>
    <row r="37" s="1" customFormat="1" ht="33" customHeight="1" spans="1:56">
      <c r="A37" s="289">
        <f t="shared" si="1"/>
        <v>33</v>
      </c>
      <c r="B37" s="286" t="s">
        <v>330</v>
      </c>
      <c r="C37" s="49" t="s">
        <v>203</v>
      </c>
      <c r="D37" s="50">
        <v>45846</v>
      </c>
      <c r="E37" s="286" t="s">
        <v>78</v>
      </c>
      <c r="F37" s="269">
        <f t="shared" si="2"/>
        <v>31</v>
      </c>
      <c r="G37" s="40" t="s">
        <v>79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11">
        <f t="shared" si="3"/>
        <v>0</v>
      </c>
      <c r="T37" s="74"/>
      <c r="U37" s="313" t="s">
        <v>294</v>
      </c>
      <c r="V37" s="531">
        <v>1500</v>
      </c>
      <c r="W37" s="531">
        <v>200</v>
      </c>
      <c r="X37" s="531">
        <v>200</v>
      </c>
      <c r="Y37" s="531">
        <v>200</v>
      </c>
      <c r="Z37" s="531">
        <v>500</v>
      </c>
      <c r="AA37" s="531">
        <v>200</v>
      </c>
      <c r="AB37" s="531">
        <v>1000</v>
      </c>
      <c r="AC37" s="320">
        <f t="shared" si="4"/>
        <v>0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331">
        <f t="shared" si="5"/>
        <v>0</v>
      </c>
      <c r="AT37" s="320">
        <f t="shared" si="6"/>
        <v>0</v>
      </c>
      <c r="AU37" s="320">
        <f t="shared" si="7"/>
        <v>3800</v>
      </c>
      <c r="AV37" s="86"/>
      <c r="AW37" s="334"/>
      <c r="AX37" s="334"/>
      <c r="AY37" s="334"/>
      <c r="AZ37" s="334"/>
      <c r="BA37" s="320">
        <f t="shared" si="8"/>
        <v>3800</v>
      </c>
      <c r="BB37" s="93"/>
      <c r="BC37" s="94"/>
      <c r="BD37" s="310" t="str">
        <f t="shared" si="9"/>
        <v>正确</v>
      </c>
    </row>
    <row r="38" s="1" customFormat="1" ht="33" customHeight="1" spans="1:56">
      <c r="A38" s="289">
        <f t="shared" si="1"/>
        <v>34</v>
      </c>
      <c r="B38" s="286" t="s">
        <v>331</v>
      </c>
      <c r="C38" s="49" t="s">
        <v>203</v>
      </c>
      <c r="D38" s="50">
        <v>45846</v>
      </c>
      <c r="E38" s="286" t="s">
        <v>78</v>
      </c>
      <c r="F38" s="269">
        <f t="shared" si="2"/>
        <v>31</v>
      </c>
      <c r="G38" s="40" t="s">
        <v>79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11">
        <f t="shared" si="3"/>
        <v>0</v>
      </c>
      <c r="T38" s="74"/>
      <c r="U38" s="313" t="s">
        <v>294</v>
      </c>
      <c r="V38" s="531">
        <v>1500</v>
      </c>
      <c r="W38" s="531">
        <v>200</v>
      </c>
      <c r="X38" s="531">
        <v>200</v>
      </c>
      <c r="Y38" s="531">
        <v>200</v>
      </c>
      <c r="Z38" s="531">
        <v>500</v>
      </c>
      <c r="AA38" s="531">
        <v>200</v>
      </c>
      <c r="AB38" s="531">
        <v>1000</v>
      </c>
      <c r="AC38" s="320">
        <f t="shared" si="4"/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331">
        <f t="shared" si="5"/>
        <v>0</v>
      </c>
      <c r="AT38" s="320">
        <f t="shared" si="6"/>
        <v>0</v>
      </c>
      <c r="AU38" s="320">
        <f t="shared" si="7"/>
        <v>3800</v>
      </c>
      <c r="AV38" s="86"/>
      <c r="AW38" s="334"/>
      <c r="AX38" s="334"/>
      <c r="AY38" s="334"/>
      <c r="AZ38" s="334"/>
      <c r="BA38" s="320">
        <f t="shared" si="8"/>
        <v>3800</v>
      </c>
      <c r="BB38" s="93"/>
      <c r="BC38" s="94"/>
      <c r="BD38" s="310" t="str">
        <f t="shared" si="9"/>
        <v>正确</v>
      </c>
    </row>
    <row r="39" s="1" customFormat="1" ht="33" customHeight="1" spans="1:56">
      <c r="A39" s="289">
        <f t="shared" si="1"/>
        <v>35</v>
      </c>
      <c r="B39" s="286" t="s">
        <v>332</v>
      </c>
      <c r="C39" s="49" t="s">
        <v>203</v>
      </c>
      <c r="D39" s="50">
        <v>45850</v>
      </c>
      <c r="E39" s="286" t="s">
        <v>78</v>
      </c>
      <c r="F39" s="269">
        <f t="shared" si="2"/>
        <v>31</v>
      </c>
      <c r="G39" s="40" t="s">
        <v>79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311">
        <f t="shared" si="3"/>
        <v>0</v>
      </c>
      <c r="T39" s="74"/>
      <c r="U39" s="313" t="s">
        <v>290</v>
      </c>
      <c r="V39" s="531">
        <v>1500</v>
      </c>
      <c r="W39" s="531">
        <v>200</v>
      </c>
      <c r="X39" s="531">
        <v>200</v>
      </c>
      <c r="Y39" s="531">
        <v>200</v>
      </c>
      <c r="Z39" s="531">
        <v>500</v>
      </c>
      <c r="AA39" s="531">
        <v>100</v>
      </c>
      <c r="AB39" s="531">
        <v>1000</v>
      </c>
      <c r="AC39" s="320">
        <f t="shared" si="4"/>
        <v>0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331">
        <f t="shared" si="5"/>
        <v>0</v>
      </c>
      <c r="AT39" s="320">
        <f t="shared" si="6"/>
        <v>0</v>
      </c>
      <c r="AU39" s="320">
        <f t="shared" si="7"/>
        <v>3700</v>
      </c>
      <c r="AV39" s="86"/>
      <c r="AW39" s="334"/>
      <c r="AX39" s="334"/>
      <c r="AY39" s="334"/>
      <c r="AZ39" s="334"/>
      <c r="BA39" s="320">
        <f t="shared" si="8"/>
        <v>3700</v>
      </c>
      <c r="BB39" s="93"/>
      <c r="BC39" s="94"/>
      <c r="BD39" s="310" t="str">
        <f t="shared" si="9"/>
        <v>正确</v>
      </c>
    </row>
    <row r="40" s="1" customFormat="1" ht="33" customHeight="1" spans="1:56">
      <c r="A40" s="289">
        <f t="shared" si="1"/>
        <v>36</v>
      </c>
      <c r="B40" s="526" t="s">
        <v>333</v>
      </c>
      <c r="C40" s="49" t="s">
        <v>311</v>
      </c>
      <c r="D40" s="50">
        <v>45776</v>
      </c>
      <c r="E40" s="526" t="s">
        <v>265</v>
      </c>
      <c r="F40" s="269">
        <f t="shared" si="2"/>
        <v>31</v>
      </c>
      <c r="G40" s="40" t="s">
        <v>79</v>
      </c>
      <c r="H40" s="41"/>
      <c r="I40" s="41"/>
      <c r="J40" s="41">
        <f>E2-6</f>
        <v>25</v>
      </c>
      <c r="K40" s="41"/>
      <c r="L40" s="41"/>
      <c r="M40" s="41"/>
      <c r="N40" s="41"/>
      <c r="O40" s="41"/>
      <c r="P40" s="41"/>
      <c r="Q40" s="41"/>
      <c r="R40" s="41"/>
      <c r="S40" s="311">
        <f t="shared" si="3"/>
        <v>0</v>
      </c>
      <c r="T40" s="353" t="s">
        <v>334</v>
      </c>
      <c r="U40" s="313" t="s">
        <v>300</v>
      </c>
      <c r="V40" s="531">
        <v>1800</v>
      </c>
      <c r="W40" s="531">
        <v>100</v>
      </c>
      <c r="X40" s="531">
        <v>200</v>
      </c>
      <c r="Y40" s="531">
        <v>200</v>
      </c>
      <c r="Z40" s="531">
        <v>500</v>
      </c>
      <c r="AA40" s="531">
        <v>100</v>
      </c>
      <c r="AB40" s="531">
        <v>1000</v>
      </c>
      <c r="AC40" s="320">
        <f t="shared" si="4"/>
        <v>0</v>
      </c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331">
        <f t="shared" si="5"/>
        <v>0</v>
      </c>
      <c r="AT40" s="320">
        <f t="shared" si="6"/>
        <v>3145.16129032258</v>
      </c>
      <c r="AU40" s="320">
        <f t="shared" si="7"/>
        <v>754.84</v>
      </c>
      <c r="AV40" s="86"/>
      <c r="AW40" s="334"/>
      <c r="AX40" s="334"/>
      <c r="AY40" s="334"/>
      <c r="AZ40" s="334"/>
      <c r="BA40" s="320">
        <f t="shared" si="8"/>
        <v>754.84</v>
      </c>
      <c r="BB40" s="93"/>
      <c r="BC40" s="94"/>
      <c r="BD40" s="310" t="str">
        <f t="shared" si="9"/>
        <v>正确</v>
      </c>
    </row>
    <row r="41" s="1" customFormat="1" ht="33" customHeight="1" spans="1:56">
      <c r="A41" s="289">
        <f t="shared" si="1"/>
        <v>37</v>
      </c>
      <c r="B41" s="526" t="s">
        <v>335</v>
      </c>
      <c r="C41" s="49" t="s">
        <v>203</v>
      </c>
      <c r="D41" s="50">
        <v>45748</v>
      </c>
      <c r="E41" s="526" t="s">
        <v>265</v>
      </c>
      <c r="F41" s="269">
        <f t="shared" si="2"/>
        <v>31</v>
      </c>
      <c r="G41" s="40" t="s">
        <v>79</v>
      </c>
      <c r="H41" s="41"/>
      <c r="I41" s="41"/>
      <c r="J41" s="41">
        <f>E2-6</f>
        <v>25</v>
      </c>
      <c r="K41" s="41"/>
      <c r="L41" s="41"/>
      <c r="M41" s="41"/>
      <c r="N41" s="41"/>
      <c r="O41" s="41"/>
      <c r="P41" s="41"/>
      <c r="Q41" s="41"/>
      <c r="R41" s="41"/>
      <c r="S41" s="311">
        <f t="shared" si="3"/>
        <v>0</v>
      </c>
      <c r="T41" s="353" t="s">
        <v>334</v>
      </c>
      <c r="U41" s="313" t="s">
        <v>290</v>
      </c>
      <c r="V41" s="531">
        <v>1500</v>
      </c>
      <c r="W41" s="531">
        <v>200</v>
      </c>
      <c r="X41" s="531">
        <v>200</v>
      </c>
      <c r="Y41" s="531">
        <v>200</v>
      </c>
      <c r="Z41" s="531">
        <v>500</v>
      </c>
      <c r="AA41" s="531">
        <v>100</v>
      </c>
      <c r="AB41" s="531">
        <v>1000</v>
      </c>
      <c r="AC41" s="320">
        <f t="shared" si="4"/>
        <v>0</v>
      </c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331">
        <f t="shared" si="5"/>
        <v>0</v>
      </c>
      <c r="AT41" s="320">
        <f t="shared" si="6"/>
        <v>2983.87096774194</v>
      </c>
      <c r="AU41" s="320">
        <f t="shared" si="7"/>
        <v>716.13</v>
      </c>
      <c r="AV41" s="86"/>
      <c r="AW41" s="334"/>
      <c r="AX41" s="334"/>
      <c r="AY41" s="334"/>
      <c r="AZ41" s="334"/>
      <c r="BA41" s="320">
        <f t="shared" si="8"/>
        <v>716.13</v>
      </c>
      <c r="BB41" s="93"/>
      <c r="BC41" s="94"/>
      <c r="BD41" s="310" t="str">
        <f t="shared" si="9"/>
        <v>正确</v>
      </c>
    </row>
    <row r="42" s="1" customFormat="1" ht="33" customHeight="1" spans="1:56">
      <c r="A42" s="289">
        <f t="shared" si="1"/>
        <v>38</v>
      </c>
      <c r="B42" s="527" t="s">
        <v>336</v>
      </c>
      <c r="C42" s="49" t="s">
        <v>203</v>
      </c>
      <c r="D42" s="50">
        <v>45888</v>
      </c>
      <c r="E42" s="290" t="s">
        <v>116</v>
      </c>
      <c r="F42" s="269">
        <f t="shared" si="2"/>
        <v>13</v>
      </c>
      <c r="G42" s="40" t="s">
        <v>79</v>
      </c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11">
        <f t="shared" si="3"/>
        <v>0</v>
      </c>
      <c r="T42" s="353"/>
      <c r="U42" s="313" t="s">
        <v>300</v>
      </c>
      <c r="V42" s="531">
        <f>U42/E2*F42</f>
        <v>1635.48387096774</v>
      </c>
      <c r="W42" s="533"/>
      <c r="X42" s="533"/>
      <c r="Y42" s="533"/>
      <c r="Z42" s="533"/>
      <c r="AA42" s="533"/>
      <c r="AB42" s="533"/>
      <c r="AC42" s="320">
        <f t="shared" si="4"/>
        <v>0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331">
        <f t="shared" si="5"/>
        <v>0</v>
      </c>
      <c r="AT42" s="320">
        <f t="shared" si="6"/>
        <v>0</v>
      </c>
      <c r="AU42" s="320">
        <f t="shared" si="7"/>
        <v>1635.48</v>
      </c>
      <c r="AV42" s="86"/>
      <c r="AW42" s="334"/>
      <c r="AX42" s="334"/>
      <c r="AY42" s="334"/>
      <c r="AZ42" s="334"/>
      <c r="BA42" s="320">
        <f t="shared" si="8"/>
        <v>1635.48</v>
      </c>
      <c r="BB42" s="93"/>
      <c r="BC42" s="94"/>
      <c r="BD42" s="310" t="str">
        <f t="shared" si="9"/>
        <v>错误</v>
      </c>
    </row>
    <row r="43" s="1" customFormat="1" ht="33" customHeight="1" spans="1:56">
      <c r="A43" s="289">
        <f t="shared" si="1"/>
        <v>39</v>
      </c>
      <c r="B43" s="527" t="s">
        <v>337</v>
      </c>
      <c r="C43" s="49" t="s">
        <v>203</v>
      </c>
      <c r="D43" s="50">
        <v>45889</v>
      </c>
      <c r="E43" s="290" t="s">
        <v>116</v>
      </c>
      <c r="F43" s="269">
        <f t="shared" si="2"/>
        <v>12</v>
      </c>
      <c r="G43" s="40" t="s">
        <v>79</v>
      </c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311">
        <f t="shared" si="3"/>
        <v>0</v>
      </c>
      <c r="T43" s="74"/>
      <c r="U43" s="313" t="s">
        <v>300</v>
      </c>
      <c r="V43" s="531">
        <f>U43/E2*F43</f>
        <v>1509.67741935484</v>
      </c>
      <c r="W43" s="533"/>
      <c r="X43" s="533"/>
      <c r="Y43" s="533"/>
      <c r="Z43" s="533"/>
      <c r="AA43" s="533"/>
      <c r="AB43" s="533"/>
      <c r="AC43" s="320">
        <f t="shared" si="4"/>
        <v>0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331">
        <f t="shared" si="5"/>
        <v>0</v>
      </c>
      <c r="AT43" s="320">
        <f t="shared" si="6"/>
        <v>0</v>
      </c>
      <c r="AU43" s="320">
        <f t="shared" si="7"/>
        <v>1509.68</v>
      </c>
      <c r="AV43" s="86"/>
      <c r="AW43" s="334"/>
      <c r="AX43" s="334"/>
      <c r="AY43" s="334"/>
      <c r="AZ43" s="334"/>
      <c r="BA43" s="320">
        <f t="shared" si="8"/>
        <v>1509.68</v>
      </c>
      <c r="BB43" s="93"/>
      <c r="BC43" s="94"/>
      <c r="BD43" s="310" t="str">
        <f t="shared" si="9"/>
        <v>错误</v>
      </c>
    </row>
    <row r="44" s="1" customFormat="1" ht="33" customHeight="1" spans="1:56">
      <c r="A44" s="289">
        <f t="shared" si="1"/>
        <v>40</v>
      </c>
      <c r="B44" s="527" t="s">
        <v>338</v>
      </c>
      <c r="C44" s="49" t="s">
        <v>203</v>
      </c>
      <c r="D44" s="50">
        <v>45873</v>
      </c>
      <c r="E44" s="290" t="s">
        <v>116</v>
      </c>
      <c r="F44" s="269">
        <f t="shared" si="2"/>
        <v>28</v>
      </c>
      <c r="G44" s="40" t="s">
        <v>79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311">
        <f t="shared" si="3"/>
        <v>0</v>
      </c>
      <c r="T44" s="74"/>
      <c r="U44" s="313" t="s">
        <v>294</v>
      </c>
      <c r="V44" s="533">
        <f>U44/E2*F44</f>
        <v>3432.25806451613</v>
      </c>
      <c r="W44" s="533"/>
      <c r="X44" s="533"/>
      <c r="Y44" s="533"/>
      <c r="Z44" s="533"/>
      <c r="AA44" s="533"/>
      <c r="AB44" s="533"/>
      <c r="AC44" s="320">
        <f t="shared" si="4"/>
        <v>0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331">
        <f t="shared" si="5"/>
        <v>0</v>
      </c>
      <c r="AT44" s="320">
        <f t="shared" si="6"/>
        <v>0</v>
      </c>
      <c r="AU44" s="320">
        <f t="shared" si="7"/>
        <v>3432.26</v>
      </c>
      <c r="AV44" s="86"/>
      <c r="AW44" s="334"/>
      <c r="AX44" s="334"/>
      <c r="AY44" s="334"/>
      <c r="AZ44" s="334"/>
      <c r="BA44" s="320">
        <f t="shared" si="8"/>
        <v>3432.26</v>
      </c>
      <c r="BB44" s="93"/>
      <c r="BC44" s="94"/>
      <c r="BD44" s="310" t="str">
        <f t="shared" si="9"/>
        <v>错误</v>
      </c>
    </row>
    <row r="45" s="1" customFormat="1" ht="33" customHeight="1" spans="1:56">
      <c r="A45" s="289">
        <f t="shared" si="1"/>
        <v>41</v>
      </c>
      <c r="B45" s="528" t="s">
        <v>339</v>
      </c>
      <c r="C45" s="49" t="s">
        <v>203</v>
      </c>
      <c r="D45" s="50">
        <v>45876</v>
      </c>
      <c r="E45" s="526" t="s">
        <v>265</v>
      </c>
      <c r="F45" s="269">
        <f t="shared" si="2"/>
        <v>25</v>
      </c>
      <c r="G45" s="40" t="s">
        <v>79</v>
      </c>
      <c r="H45" s="41"/>
      <c r="I45" s="41"/>
      <c r="J45" s="41">
        <v>13</v>
      </c>
      <c r="K45" s="41"/>
      <c r="L45" s="41"/>
      <c r="M45" s="41"/>
      <c r="N45" s="41"/>
      <c r="O45" s="41"/>
      <c r="P45" s="41"/>
      <c r="Q45" s="41"/>
      <c r="R45" s="41"/>
      <c r="S45" s="311">
        <f t="shared" si="3"/>
        <v>0</v>
      </c>
      <c r="T45" s="353" t="s">
        <v>340</v>
      </c>
      <c r="U45" s="313" t="s">
        <v>300</v>
      </c>
      <c r="V45" s="533">
        <f>U45/31*F45</f>
        <v>3145.16129032258</v>
      </c>
      <c r="W45" s="531"/>
      <c r="X45" s="531"/>
      <c r="Y45" s="531"/>
      <c r="Z45" s="531"/>
      <c r="AA45" s="531"/>
      <c r="AB45" s="531"/>
      <c r="AC45" s="320">
        <f t="shared" si="4"/>
        <v>0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331">
        <f t="shared" si="5"/>
        <v>0</v>
      </c>
      <c r="AT45" s="320">
        <f t="shared" si="6"/>
        <v>1635.48387096774</v>
      </c>
      <c r="AU45" s="320">
        <f t="shared" si="7"/>
        <v>1509.68</v>
      </c>
      <c r="AV45" s="86"/>
      <c r="AW45" s="334"/>
      <c r="AX45" s="334"/>
      <c r="AY45" s="334"/>
      <c r="AZ45" s="334"/>
      <c r="BA45" s="320">
        <f t="shared" si="8"/>
        <v>1509.68</v>
      </c>
      <c r="BB45" s="93"/>
      <c r="BC45" s="94"/>
      <c r="BD45" s="310" t="str">
        <f t="shared" si="9"/>
        <v>错误</v>
      </c>
    </row>
    <row r="46" s="1" customFormat="1" ht="33" customHeight="1" spans="1:56">
      <c r="A46" s="289">
        <f t="shared" si="1"/>
        <v>42</v>
      </c>
      <c r="B46" s="529" t="s">
        <v>341</v>
      </c>
      <c r="C46" s="49" t="s">
        <v>203</v>
      </c>
      <c r="D46" s="50">
        <v>45870</v>
      </c>
      <c r="E46" s="290" t="s">
        <v>116</v>
      </c>
      <c r="F46" s="269">
        <f t="shared" si="2"/>
        <v>31</v>
      </c>
      <c r="G46" s="40" t="s">
        <v>79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311">
        <f t="shared" si="3"/>
        <v>0</v>
      </c>
      <c r="T46" s="74"/>
      <c r="U46" s="313" t="s">
        <v>300</v>
      </c>
      <c r="V46" s="531">
        <v>1800</v>
      </c>
      <c r="W46" s="531">
        <v>100</v>
      </c>
      <c r="X46" s="531">
        <v>200</v>
      </c>
      <c r="Y46" s="531">
        <v>200</v>
      </c>
      <c r="Z46" s="531">
        <v>500</v>
      </c>
      <c r="AA46" s="531">
        <v>100</v>
      </c>
      <c r="AB46" s="531">
        <v>1000</v>
      </c>
      <c r="AC46" s="320">
        <f t="shared" si="4"/>
        <v>0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331">
        <f t="shared" si="5"/>
        <v>0</v>
      </c>
      <c r="AT46" s="320">
        <f t="shared" si="6"/>
        <v>0</v>
      </c>
      <c r="AU46" s="320">
        <f t="shared" si="7"/>
        <v>3900</v>
      </c>
      <c r="AV46" s="86"/>
      <c r="AW46" s="334"/>
      <c r="AX46" s="334"/>
      <c r="AY46" s="334"/>
      <c r="AZ46" s="334"/>
      <c r="BA46" s="320">
        <f t="shared" si="8"/>
        <v>3900</v>
      </c>
      <c r="BB46" s="93"/>
      <c r="BC46" s="94"/>
      <c r="BD46" s="310" t="str">
        <f t="shared" si="9"/>
        <v>正确</v>
      </c>
    </row>
    <row r="47" s="1" customFormat="1" ht="33" customHeight="1" spans="1:56">
      <c r="A47" s="289">
        <f t="shared" si="1"/>
        <v>43</v>
      </c>
      <c r="B47" s="529" t="s">
        <v>342</v>
      </c>
      <c r="C47" s="49" t="s">
        <v>203</v>
      </c>
      <c r="D47" s="50">
        <v>45870</v>
      </c>
      <c r="E47" s="290" t="s">
        <v>116</v>
      </c>
      <c r="F47" s="269">
        <f t="shared" si="2"/>
        <v>31</v>
      </c>
      <c r="G47" s="40" t="s">
        <v>79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311">
        <f t="shared" si="3"/>
        <v>0</v>
      </c>
      <c r="T47" s="74"/>
      <c r="U47" s="313" t="s">
        <v>300</v>
      </c>
      <c r="V47" s="531">
        <v>1800</v>
      </c>
      <c r="W47" s="531">
        <v>100</v>
      </c>
      <c r="X47" s="531">
        <v>200</v>
      </c>
      <c r="Y47" s="531">
        <v>200</v>
      </c>
      <c r="Z47" s="531">
        <v>500</v>
      </c>
      <c r="AA47" s="531">
        <v>100</v>
      </c>
      <c r="AB47" s="531">
        <v>1000</v>
      </c>
      <c r="AC47" s="320">
        <f t="shared" si="4"/>
        <v>0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331">
        <f t="shared" si="5"/>
        <v>0</v>
      </c>
      <c r="AT47" s="320">
        <f t="shared" si="6"/>
        <v>0</v>
      </c>
      <c r="AU47" s="320">
        <f t="shared" si="7"/>
        <v>3900</v>
      </c>
      <c r="AV47" s="86"/>
      <c r="AW47" s="334"/>
      <c r="AX47" s="334"/>
      <c r="AY47" s="334"/>
      <c r="AZ47" s="334"/>
      <c r="BA47" s="320">
        <f t="shared" si="8"/>
        <v>3900</v>
      </c>
      <c r="BB47" s="93"/>
      <c r="BC47" s="94"/>
      <c r="BD47" s="310" t="str">
        <f t="shared" si="9"/>
        <v>正确</v>
      </c>
    </row>
    <row r="48" s="1" customFormat="1" ht="33" customHeight="1" spans="1:56">
      <c r="A48" s="289">
        <f t="shared" si="1"/>
        <v>44</v>
      </c>
      <c r="B48" s="527" t="s">
        <v>343</v>
      </c>
      <c r="C48" s="49" t="s">
        <v>203</v>
      </c>
      <c r="D48" s="50">
        <v>45871</v>
      </c>
      <c r="E48" s="290" t="s">
        <v>116</v>
      </c>
      <c r="F48" s="269">
        <f t="shared" si="2"/>
        <v>30</v>
      </c>
      <c r="G48" s="40" t="s">
        <v>79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311">
        <f t="shared" si="3"/>
        <v>0</v>
      </c>
      <c r="T48" s="74"/>
      <c r="U48" s="313" t="s">
        <v>292</v>
      </c>
      <c r="V48" s="531">
        <f>U48/E2*F48</f>
        <v>3483.87096774194</v>
      </c>
      <c r="W48" s="72"/>
      <c r="X48" s="72"/>
      <c r="Y48" s="72"/>
      <c r="Z48" s="72"/>
      <c r="AA48" s="72"/>
      <c r="AB48" s="78"/>
      <c r="AC48" s="320">
        <f t="shared" si="4"/>
        <v>0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331">
        <f t="shared" si="5"/>
        <v>0</v>
      </c>
      <c r="AT48" s="320">
        <f t="shared" si="6"/>
        <v>0</v>
      </c>
      <c r="AU48" s="320">
        <f t="shared" si="7"/>
        <v>3483.87</v>
      </c>
      <c r="AV48" s="86"/>
      <c r="AW48" s="334"/>
      <c r="AX48" s="334"/>
      <c r="AY48" s="334"/>
      <c r="AZ48" s="334"/>
      <c r="BA48" s="320">
        <f t="shared" si="8"/>
        <v>3483.87</v>
      </c>
      <c r="BB48" s="93"/>
      <c r="BC48" s="94"/>
      <c r="BD48" s="310" t="str">
        <f t="shared" si="9"/>
        <v>错误</v>
      </c>
    </row>
    <row r="49" s="1" customFormat="1" ht="33" customHeight="1" spans="1:56">
      <c r="A49" s="289">
        <f t="shared" si="1"/>
        <v>45</v>
      </c>
      <c r="B49" s="527" t="s">
        <v>344</v>
      </c>
      <c r="C49" s="49" t="s">
        <v>203</v>
      </c>
      <c r="D49" s="50">
        <v>45873</v>
      </c>
      <c r="E49" s="290" t="s">
        <v>116</v>
      </c>
      <c r="F49" s="269">
        <f t="shared" si="2"/>
        <v>28</v>
      </c>
      <c r="G49" s="40" t="s">
        <v>79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11">
        <f t="shared" si="3"/>
        <v>0</v>
      </c>
      <c r="T49" s="74"/>
      <c r="U49" s="313" t="s">
        <v>292</v>
      </c>
      <c r="V49" s="531">
        <f>U49/E2*F49</f>
        <v>3251.61290322581</v>
      </c>
      <c r="W49" s="72"/>
      <c r="X49" s="72"/>
      <c r="Y49" s="72"/>
      <c r="Z49" s="72"/>
      <c r="AA49" s="72"/>
      <c r="AB49" s="78"/>
      <c r="AC49" s="320">
        <f t="shared" si="4"/>
        <v>0</v>
      </c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331">
        <f t="shared" si="5"/>
        <v>0</v>
      </c>
      <c r="AT49" s="320">
        <f t="shared" si="6"/>
        <v>0</v>
      </c>
      <c r="AU49" s="320">
        <f t="shared" si="7"/>
        <v>3251.61</v>
      </c>
      <c r="AV49" s="86"/>
      <c r="AW49" s="334"/>
      <c r="AX49" s="334"/>
      <c r="AY49" s="334"/>
      <c r="AZ49" s="334"/>
      <c r="BA49" s="320">
        <f t="shared" si="8"/>
        <v>3251.61</v>
      </c>
      <c r="BB49" s="93"/>
      <c r="BC49" s="94"/>
      <c r="BD49" s="310" t="str">
        <f t="shared" si="9"/>
        <v>错误</v>
      </c>
    </row>
    <row r="50" s="1" customFormat="1" ht="33" customHeight="1" spans="1:56">
      <c r="A50" s="289">
        <f t="shared" si="1"/>
        <v>46</v>
      </c>
      <c r="B50" s="286"/>
      <c r="C50" s="49"/>
      <c r="D50" s="50"/>
      <c r="E50" s="286"/>
      <c r="F50" s="269">
        <f t="shared" si="2"/>
        <v>31</v>
      </c>
      <c r="G50" s="40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311">
        <f t="shared" si="3"/>
        <v>0</v>
      </c>
      <c r="T50" s="353"/>
      <c r="U50" s="313"/>
      <c r="V50" s="534"/>
      <c r="W50" s="534"/>
      <c r="X50" s="534"/>
      <c r="Y50" s="534"/>
      <c r="Z50" s="534"/>
      <c r="AA50" s="534"/>
      <c r="AB50" s="534"/>
      <c r="AC50" s="320">
        <f t="shared" si="4"/>
        <v>0</v>
      </c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331">
        <f t="shared" si="5"/>
        <v>0</v>
      </c>
      <c r="AT50" s="320">
        <f t="shared" si="6"/>
        <v>0</v>
      </c>
      <c r="AU50" s="320">
        <f t="shared" si="7"/>
        <v>0</v>
      </c>
      <c r="AV50" s="86"/>
      <c r="AW50" s="334"/>
      <c r="AX50" s="334"/>
      <c r="AY50" s="334"/>
      <c r="AZ50" s="334"/>
      <c r="BA50" s="320">
        <f t="shared" si="8"/>
        <v>0</v>
      </c>
      <c r="BB50" s="93"/>
      <c r="BC50" s="94"/>
      <c r="BD50" s="310" t="str">
        <f t="shared" si="9"/>
        <v>正确</v>
      </c>
    </row>
    <row r="51" s="1" customFormat="1" ht="33" customHeight="1" spans="1:56">
      <c r="A51" s="289">
        <f t="shared" si="1"/>
        <v>47</v>
      </c>
      <c r="B51" s="286"/>
      <c r="C51" s="49"/>
      <c r="D51" s="50"/>
      <c r="E51" s="286"/>
      <c r="F51" s="269">
        <f t="shared" si="2"/>
        <v>31</v>
      </c>
      <c r="G51" s="40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311">
        <f t="shared" si="3"/>
        <v>0</v>
      </c>
      <c r="T51" s="74"/>
      <c r="U51" s="313"/>
      <c r="V51" s="535"/>
      <c r="W51" s="535"/>
      <c r="X51" s="535"/>
      <c r="Y51" s="535"/>
      <c r="Z51" s="535"/>
      <c r="AA51" s="535"/>
      <c r="AB51" s="535"/>
      <c r="AC51" s="320">
        <f t="shared" si="4"/>
        <v>0</v>
      </c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331">
        <f t="shared" si="5"/>
        <v>0</v>
      </c>
      <c r="AT51" s="320">
        <f t="shared" si="6"/>
        <v>0</v>
      </c>
      <c r="AU51" s="320">
        <f t="shared" si="7"/>
        <v>0</v>
      </c>
      <c r="AV51" s="86"/>
      <c r="AW51" s="334"/>
      <c r="AX51" s="334"/>
      <c r="AY51" s="334"/>
      <c r="AZ51" s="334"/>
      <c r="BA51" s="320">
        <f t="shared" si="8"/>
        <v>0</v>
      </c>
      <c r="BB51" s="93"/>
      <c r="BC51" s="94"/>
      <c r="BD51" s="310" t="str">
        <f t="shared" si="9"/>
        <v>正确</v>
      </c>
    </row>
    <row r="52" s="1" customFormat="1" ht="33" customHeight="1" spans="1:56">
      <c r="A52" s="289">
        <f t="shared" si="1"/>
        <v>48</v>
      </c>
      <c r="B52" s="286"/>
      <c r="C52" s="49"/>
      <c r="D52" s="50"/>
      <c r="E52" s="286"/>
      <c r="F52" s="269">
        <f t="shared" si="2"/>
        <v>31</v>
      </c>
      <c r="G52" s="40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311">
        <f t="shared" si="3"/>
        <v>0</v>
      </c>
      <c r="T52" s="74"/>
      <c r="U52" s="313"/>
      <c r="V52" s="535"/>
      <c r="W52" s="535"/>
      <c r="X52" s="535"/>
      <c r="Y52" s="535"/>
      <c r="Z52" s="535"/>
      <c r="AA52" s="535"/>
      <c r="AB52" s="535"/>
      <c r="AC52" s="320">
        <f t="shared" si="4"/>
        <v>0</v>
      </c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331">
        <f t="shared" si="5"/>
        <v>0</v>
      </c>
      <c r="AT52" s="320">
        <f t="shared" si="6"/>
        <v>0</v>
      </c>
      <c r="AU52" s="320">
        <f t="shared" si="7"/>
        <v>0</v>
      </c>
      <c r="AV52" s="86"/>
      <c r="AW52" s="334"/>
      <c r="AX52" s="334"/>
      <c r="AY52" s="334"/>
      <c r="AZ52" s="334"/>
      <c r="BA52" s="320">
        <f t="shared" si="8"/>
        <v>0</v>
      </c>
      <c r="BB52" s="93"/>
      <c r="BC52" s="94"/>
      <c r="BD52" s="310" t="str">
        <f t="shared" si="9"/>
        <v>正确</v>
      </c>
    </row>
    <row r="53" s="1" customFormat="1" ht="33" customHeight="1" spans="1:56">
      <c r="A53" s="289">
        <f t="shared" si="1"/>
        <v>49</v>
      </c>
      <c r="B53" s="286"/>
      <c r="C53" s="49"/>
      <c r="D53" s="50"/>
      <c r="E53" s="286"/>
      <c r="F53" s="269">
        <f t="shared" si="2"/>
        <v>31</v>
      </c>
      <c r="G53" s="40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311">
        <f t="shared" si="3"/>
        <v>0</v>
      </c>
      <c r="T53" s="353"/>
      <c r="U53" s="313"/>
      <c r="V53" s="536"/>
      <c r="W53" s="534"/>
      <c r="X53" s="534"/>
      <c r="Y53" s="534"/>
      <c r="Z53" s="534"/>
      <c r="AA53" s="534"/>
      <c r="AB53" s="534"/>
      <c r="AC53" s="320">
        <f t="shared" si="4"/>
        <v>0</v>
      </c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331">
        <f t="shared" si="5"/>
        <v>0</v>
      </c>
      <c r="AT53" s="320">
        <f t="shared" si="6"/>
        <v>0</v>
      </c>
      <c r="AU53" s="320">
        <f t="shared" si="7"/>
        <v>0</v>
      </c>
      <c r="AV53" s="86"/>
      <c r="AW53" s="334"/>
      <c r="AX53" s="334"/>
      <c r="AY53" s="334"/>
      <c r="AZ53" s="334"/>
      <c r="BA53" s="320">
        <f t="shared" si="8"/>
        <v>0</v>
      </c>
      <c r="BB53" s="93"/>
      <c r="BC53" s="94"/>
      <c r="BD53" s="310" t="str">
        <f t="shared" si="9"/>
        <v>正确</v>
      </c>
    </row>
    <row r="54" s="1" customFormat="1" ht="33" customHeight="1" spans="1:56">
      <c r="A54" s="289">
        <f t="shared" si="1"/>
        <v>50</v>
      </c>
      <c r="B54" s="286"/>
      <c r="C54" s="49"/>
      <c r="D54" s="50"/>
      <c r="E54" s="286"/>
      <c r="F54" s="269">
        <f t="shared" si="2"/>
        <v>31</v>
      </c>
      <c r="G54" s="40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311">
        <f t="shared" si="3"/>
        <v>0</v>
      </c>
      <c r="T54" s="353"/>
      <c r="U54" s="313"/>
      <c r="V54" s="536"/>
      <c r="W54" s="534"/>
      <c r="X54" s="534"/>
      <c r="Y54" s="534"/>
      <c r="Z54" s="534"/>
      <c r="AA54" s="534"/>
      <c r="AB54" s="534"/>
      <c r="AC54" s="320">
        <f t="shared" si="4"/>
        <v>0</v>
      </c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331">
        <f t="shared" si="5"/>
        <v>0</v>
      </c>
      <c r="AT54" s="320">
        <f t="shared" si="6"/>
        <v>0</v>
      </c>
      <c r="AU54" s="320">
        <f t="shared" si="7"/>
        <v>0</v>
      </c>
      <c r="AV54" s="86"/>
      <c r="AW54" s="334"/>
      <c r="AX54" s="334"/>
      <c r="AY54" s="334"/>
      <c r="AZ54" s="334"/>
      <c r="BA54" s="320">
        <f t="shared" si="8"/>
        <v>0</v>
      </c>
      <c r="BB54" s="93"/>
      <c r="BC54" s="94"/>
      <c r="BD54" s="310" t="str">
        <f t="shared" si="9"/>
        <v>正确</v>
      </c>
    </row>
    <row r="55" s="1" customFormat="1" ht="33" customHeight="1" spans="1:56">
      <c r="A55" s="289">
        <f t="shared" si="1"/>
        <v>51</v>
      </c>
      <c r="B55" s="286"/>
      <c r="C55" s="49"/>
      <c r="D55" s="50"/>
      <c r="E55" s="286"/>
      <c r="F55" s="269">
        <f t="shared" si="2"/>
        <v>31</v>
      </c>
      <c r="G55" s="4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311">
        <f t="shared" si="3"/>
        <v>0</v>
      </c>
      <c r="T55" s="353"/>
      <c r="U55" s="313"/>
      <c r="V55" s="536"/>
      <c r="W55" s="534"/>
      <c r="X55" s="534"/>
      <c r="Y55" s="534"/>
      <c r="Z55" s="534"/>
      <c r="AA55" s="534"/>
      <c r="AB55" s="534"/>
      <c r="AC55" s="320">
        <f t="shared" si="4"/>
        <v>0</v>
      </c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331">
        <f t="shared" si="5"/>
        <v>0</v>
      </c>
      <c r="AT55" s="320">
        <f t="shared" si="6"/>
        <v>0</v>
      </c>
      <c r="AU55" s="320">
        <f t="shared" si="7"/>
        <v>0</v>
      </c>
      <c r="AV55" s="86"/>
      <c r="AW55" s="334"/>
      <c r="AX55" s="334"/>
      <c r="AY55" s="334"/>
      <c r="AZ55" s="334"/>
      <c r="BA55" s="320">
        <f t="shared" si="8"/>
        <v>0</v>
      </c>
      <c r="BB55" s="93"/>
      <c r="BC55" s="94"/>
      <c r="BD55" s="310" t="str">
        <f t="shared" si="9"/>
        <v>正确</v>
      </c>
    </row>
    <row r="56" s="1" customFormat="1" ht="33" customHeight="1" spans="1:56">
      <c r="A56" s="289">
        <f t="shared" si="1"/>
        <v>52</v>
      </c>
      <c r="B56" s="530"/>
      <c r="C56" s="49"/>
      <c r="D56" s="50"/>
      <c r="E56" s="286"/>
      <c r="F56" s="269">
        <f t="shared" si="2"/>
        <v>31</v>
      </c>
      <c r="G56" s="44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311">
        <f t="shared" si="3"/>
        <v>0</v>
      </c>
      <c r="T56" s="74"/>
      <c r="U56" s="313"/>
      <c r="V56" s="71"/>
      <c r="W56" s="72"/>
      <c r="X56" s="72"/>
      <c r="Y56" s="72"/>
      <c r="Z56" s="72"/>
      <c r="AA56" s="72"/>
      <c r="AB56" s="78"/>
      <c r="AC56" s="320">
        <f t="shared" si="4"/>
        <v>0</v>
      </c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331">
        <f t="shared" si="5"/>
        <v>0</v>
      </c>
      <c r="AT56" s="320">
        <f t="shared" si="6"/>
        <v>0</v>
      </c>
      <c r="AU56" s="320">
        <f t="shared" si="7"/>
        <v>0</v>
      </c>
      <c r="AV56" s="86"/>
      <c r="AW56" s="334"/>
      <c r="AX56" s="334"/>
      <c r="AY56" s="334"/>
      <c r="AZ56" s="334"/>
      <c r="BA56" s="320">
        <f t="shared" si="8"/>
        <v>0</v>
      </c>
      <c r="BB56" s="93"/>
      <c r="BC56" s="94"/>
      <c r="BD56" s="310" t="str">
        <f t="shared" si="9"/>
        <v>正确</v>
      </c>
    </row>
    <row r="57" s="1" customFormat="1" ht="33" customHeight="1" spans="1:56">
      <c r="A57" s="289">
        <f t="shared" si="1"/>
        <v>53</v>
      </c>
      <c r="B57" s="286"/>
      <c r="C57" s="49"/>
      <c r="D57" s="50"/>
      <c r="E57" s="286"/>
      <c r="F57" s="269">
        <f t="shared" si="2"/>
        <v>31</v>
      </c>
      <c r="G57" s="44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311">
        <f t="shared" si="3"/>
        <v>0</v>
      </c>
      <c r="T57" s="74"/>
      <c r="U57" s="313"/>
      <c r="V57" s="71"/>
      <c r="W57" s="72"/>
      <c r="X57" s="72"/>
      <c r="Y57" s="72"/>
      <c r="Z57" s="72"/>
      <c r="AA57" s="72"/>
      <c r="AB57" s="78"/>
      <c r="AC57" s="320">
        <f t="shared" si="4"/>
        <v>0</v>
      </c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331">
        <f t="shared" si="5"/>
        <v>0</v>
      </c>
      <c r="AT57" s="320">
        <f t="shared" si="6"/>
        <v>0</v>
      </c>
      <c r="AU57" s="320">
        <f t="shared" si="7"/>
        <v>0</v>
      </c>
      <c r="AV57" s="86"/>
      <c r="AW57" s="334"/>
      <c r="AX57" s="334"/>
      <c r="AY57" s="334"/>
      <c r="AZ57" s="334"/>
      <c r="BA57" s="320">
        <f t="shared" si="8"/>
        <v>0</v>
      </c>
      <c r="BB57" s="93"/>
      <c r="BC57" s="94"/>
      <c r="BD57" s="310" t="str">
        <f t="shared" si="9"/>
        <v>正确</v>
      </c>
    </row>
    <row r="58" s="1" customFormat="1" ht="33" customHeight="1" spans="1:56">
      <c r="A58" s="289">
        <f t="shared" si="1"/>
        <v>54</v>
      </c>
      <c r="B58" s="286"/>
      <c r="C58" s="49"/>
      <c r="D58" s="50"/>
      <c r="E58" s="286"/>
      <c r="F58" s="269">
        <f t="shared" si="2"/>
        <v>31</v>
      </c>
      <c r="G58" s="44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311">
        <f t="shared" si="3"/>
        <v>0</v>
      </c>
      <c r="T58" s="74"/>
      <c r="U58" s="313"/>
      <c r="V58" s="71"/>
      <c r="W58" s="72"/>
      <c r="X58" s="72"/>
      <c r="Y58" s="72"/>
      <c r="Z58" s="72"/>
      <c r="AA58" s="72"/>
      <c r="AB58" s="78"/>
      <c r="AC58" s="320">
        <f t="shared" si="4"/>
        <v>0</v>
      </c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331">
        <f t="shared" si="5"/>
        <v>0</v>
      </c>
      <c r="AT58" s="320">
        <f t="shared" si="6"/>
        <v>0</v>
      </c>
      <c r="AU58" s="320">
        <f t="shared" si="7"/>
        <v>0</v>
      </c>
      <c r="AV58" s="86"/>
      <c r="AW58" s="334"/>
      <c r="AX58" s="334"/>
      <c r="AY58" s="334"/>
      <c r="AZ58" s="334"/>
      <c r="BA58" s="320">
        <f t="shared" si="8"/>
        <v>0</v>
      </c>
      <c r="BB58" s="93"/>
      <c r="BC58" s="94"/>
      <c r="BD58" s="310" t="str">
        <f t="shared" si="9"/>
        <v>正确</v>
      </c>
    </row>
    <row r="59" s="1" customFormat="1" ht="33" customHeight="1" spans="1:56">
      <c r="A59" s="289">
        <f t="shared" si="1"/>
        <v>55</v>
      </c>
      <c r="B59" s="286"/>
      <c r="C59" s="49"/>
      <c r="D59" s="50"/>
      <c r="E59" s="286"/>
      <c r="F59" s="269">
        <f t="shared" si="2"/>
        <v>31</v>
      </c>
      <c r="G59" s="44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311">
        <f t="shared" si="3"/>
        <v>0</v>
      </c>
      <c r="T59" s="74"/>
      <c r="U59" s="313"/>
      <c r="V59" s="71"/>
      <c r="W59" s="72"/>
      <c r="X59" s="72"/>
      <c r="Y59" s="72"/>
      <c r="Z59" s="72"/>
      <c r="AA59" s="72"/>
      <c r="AB59" s="78"/>
      <c r="AC59" s="320">
        <f t="shared" si="4"/>
        <v>0</v>
      </c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331">
        <f t="shared" si="5"/>
        <v>0</v>
      </c>
      <c r="AT59" s="320">
        <f t="shared" si="6"/>
        <v>0</v>
      </c>
      <c r="AU59" s="320">
        <f t="shared" si="7"/>
        <v>0</v>
      </c>
      <c r="AV59" s="86"/>
      <c r="AW59" s="334"/>
      <c r="AX59" s="334"/>
      <c r="AY59" s="334"/>
      <c r="AZ59" s="334"/>
      <c r="BA59" s="320">
        <f t="shared" si="8"/>
        <v>0</v>
      </c>
      <c r="BB59" s="93"/>
      <c r="BC59" s="94"/>
      <c r="BD59" s="310" t="str">
        <f t="shared" si="9"/>
        <v>正确</v>
      </c>
    </row>
    <row r="60" s="1" customFormat="1" ht="33" customHeight="1" spans="1:56">
      <c r="A60" s="289">
        <f t="shared" si="1"/>
        <v>56</v>
      </c>
      <c r="B60" s="286"/>
      <c r="C60" s="49"/>
      <c r="D60" s="50"/>
      <c r="E60" s="286"/>
      <c r="F60" s="269">
        <f t="shared" si="2"/>
        <v>31</v>
      </c>
      <c r="G60" s="44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311">
        <f t="shared" si="3"/>
        <v>0</v>
      </c>
      <c r="T60" s="74"/>
      <c r="U60" s="313"/>
      <c r="V60" s="71"/>
      <c r="W60" s="72"/>
      <c r="X60" s="72"/>
      <c r="Y60" s="72"/>
      <c r="Z60" s="72"/>
      <c r="AA60" s="72"/>
      <c r="AB60" s="78"/>
      <c r="AC60" s="320">
        <f t="shared" si="4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331">
        <f t="shared" si="5"/>
        <v>0</v>
      </c>
      <c r="AT60" s="320">
        <f t="shared" si="6"/>
        <v>0</v>
      </c>
      <c r="AU60" s="320">
        <f t="shared" si="7"/>
        <v>0</v>
      </c>
      <c r="AV60" s="86"/>
      <c r="AW60" s="334"/>
      <c r="AX60" s="334"/>
      <c r="AY60" s="334"/>
      <c r="AZ60" s="334"/>
      <c r="BA60" s="320">
        <f t="shared" si="8"/>
        <v>0</v>
      </c>
      <c r="BB60" s="93"/>
      <c r="BC60" s="94"/>
      <c r="BD60" s="310" t="str">
        <f t="shared" si="9"/>
        <v>正确</v>
      </c>
    </row>
    <row r="61" s="1" customFormat="1" ht="33" customHeight="1" spans="1:56">
      <c r="A61" s="289">
        <f t="shared" si="1"/>
        <v>57</v>
      </c>
      <c r="B61" s="286"/>
      <c r="C61" s="49"/>
      <c r="D61" s="50"/>
      <c r="E61" s="286"/>
      <c r="F61" s="269">
        <f t="shared" si="2"/>
        <v>31</v>
      </c>
      <c r="G61" s="44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311">
        <f t="shared" si="3"/>
        <v>0</v>
      </c>
      <c r="T61" s="74"/>
      <c r="U61" s="313"/>
      <c r="V61" s="71"/>
      <c r="W61" s="72"/>
      <c r="X61" s="72"/>
      <c r="Y61" s="72"/>
      <c r="Z61" s="72"/>
      <c r="AA61" s="72"/>
      <c r="AB61" s="78"/>
      <c r="AC61" s="320">
        <f t="shared" si="4"/>
        <v>0</v>
      </c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331">
        <f t="shared" si="5"/>
        <v>0</v>
      </c>
      <c r="AT61" s="320">
        <f t="shared" si="6"/>
        <v>0</v>
      </c>
      <c r="AU61" s="320">
        <f t="shared" si="7"/>
        <v>0</v>
      </c>
      <c r="AV61" s="86"/>
      <c r="AW61" s="334"/>
      <c r="AX61" s="334"/>
      <c r="AY61" s="334"/>
      <c r="AZ61" s="334"/>
      <c r="BA61" s="320">
        <f t="shared" si="8"/>
        <v>0</v>
      </c>
      <c r="BB61" s="93"/>
      <c r="BC61" s="94"/>
      <c r="BD61" s="310" t="str">
        <f t="shared" si="9"/>
        <v>正确</v>
      </c>
    </row>
    <row r="62" s="1" customFormat="1" ht="33" customHeight="1" spans="1:56">
      <c r="A62" s="289">
        <f t="shared" si="1"/>
        <v>58</v>
      </c>
      <c r="B62" s="286"/>
      <c r="C62" s="49"/>
      <c r="D62" s="50"/>
      <c r="E62" s="286"/>
      <c r="F62" s="269">
        <f t="shared" si="2"/>
        <v>31</v>
      </c>
      <c r="G62" s="44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311">
        <f t="shared" si="3"/>
        <v>0</v>
      </c>
      <c r="T62" s="74"/>
      <c r="U62" s="313"/>
      <c r="V62" s="71"/>
      <c r="W62" s="72"/>
      <c r="X62" s="72"/>
      <c r="Y62" s="72"/>
      <c r="Z62" s="72"/>
      <c r="AA62" s="72"/>
      <c r="AB62" s="78"/>
      <c r="AC62" s="320">
        <f t="shared" si="4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331">
        <f t="shared" si="5"/>
        <v>0</v>
      </c>
      <c r="AT62" s="320">
        <f t="shared" si="6"/>
        <v>0</v>
      </c>
      <c r="AU62" s="320">
        <f t="shared" si="7"/>
        <v>0</v>
      </c>
      <c r="AV62" s="86"/>
      <c r="AW62" s="334"/>
      <c r="AX62" s="334"/>
      <c r="AY62" s="334"/>
      <c r="AZ62" s="334"/>
      <c r="BA62" s="320">
        <f t="shared" si="8"/>
        <v>0</v>
      </c>
      <c r="BB62" s="93"/>
      <c r="BC62" s="94"/>
      <c r="BD62" s="310" t="str">
        <f t="shared" si="9"/>
        <v>正确</v>
      </c>
    </row>
    <row r="63" s="1" customFormat="1" ht="33" customHeight="1" spans="1:56">
      <c r="A63" s="289">
        <f t="shared" si="1"/>
        <v>59</v>
      </c>
      <c r="B63" s="286"/>
      <c r="C63" s="49"/>
      <c r="D63" s="50"/>
      <c r="E63" s="286"/>
      <c r="F63" s="269">
        <f t="shared" si="2"/>
        <v>31</v>
      </c>
      <c r="G63" s="44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311">
        <f t="shared" si="3"/>
        <v>0</v>
      </c>
      <c r="T63" s="74"/>
      <c r="U63" s="313"/>
      <c r="V63" s="71"/>
      <c r="W63" s="72"/>
      <c r="X63" s="72"/>
      <c r="Y63" s="72"/>
      <c r="Z63" s="72"/>
      <c r="AA63" s="72"/>
      <c r="AB63" s="78"/>
      <c r="AC63" s="320">
        <f t="shared" si="4"/>
        <v>0</v>
      </c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331">
        <f t="shared" si="5"/>
        <v>0</v>
      </c>
      <c r="AT63" s="320">
        <f t="shared" si="6"/>
        <v>0</v>
      </c>
      <c r="AU63" s="320">
        <f t="shared" si="7"/>
        <v>0</v>
      </c>
      <c r="AV63" s="86"/>
      <c r="AW63" s="334"/>
      <c r="AX63" s="334"/>
      <c r="AY63" s="334"/>
      <c r="AZ63" s="334"/>
      <c r="BA63" s="320">
        <f t="shared" si="8"/>
        <v>0</v>
      </c>
      <c r="BB63" s="93"/>
      <c r="BC63" s="94"/>
      <c r="BD63" s="310" t="str">
        <f t="shared" si="9"/>
        <v>正确</v>
      </c>
    </row>
    <row r="64" s="1" customFormat="1" ht="33" customHeight="1" spans="1:56">
      <c r="A64" s="289">
        <f t="shared" si="1"/>
        <v>60</v>
      </c>
      <c r="B64" s="286"/>
      <c r="C64" s="49"/>
      <c r="D64" s="50"/>
      <c r="E64" s="286"/>
      <c r="F64" s="269">
        <f t="shared" si="2"/>
        <v>31</v>
      </c>
      <c r="G64" s="44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311">
        <f t="shared" si="3"/>
        <v>0</v>
      </c>
      <c r="T64" s="74"/>
      <c r="U64" s="313"/>
      <c r="V64" s="71"/>
      <c r="W64" s="72"/>
      <c r="X64" s="72"/>
      <c r="Y64" s="72"/>
      <c r="Z64" s="72"/>
      <c r="AA64" s="72"/>
      <c r="AB64" s="78"/>
      <c r="AC64" s="320">
        <f t="shared" si="4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331">
        <f t="shared" si="5"/>
        <v>0</v>
      </c>
      <c r="AT64" s="320">
        <f t="shared" si="6"/>
        <v>0</v>
      </c>
      <c r="AU64" s="320">
        <f t="shared" si="7"/>
        <v>0</v>
      </c>
      <c r="AV64" s="86"/>
      <c r="AW64" s="334"/>
      <c r="AX64" s="334"/>
      <c r="AY64" s="334"/>
      <c r="AZ64" s="334"/>
      <c r="BA64" s="320">
        <f t="shared" si="8"/>
        <v>0</v>
      </c>
      <c r="BB64" s="93"/>
      <c r="BC64" s="94"/>
      <c r="BD64" s="310" t="str">
        <f t="shared" si="9"/>
        <v>正确</v>
      </c>
    </row>
    <row r="65" s="1" customFormat="1" ht="33" customHeight="1" spans="1:56">
      <c r="A65" s="289">
        <f t="shared" si="1"/>
        <v>61</v>
      </c>
      <c r="B65" s="286"/>
      <c r="C65" s="49"/>
      <c r="D65" s="50"/>
      <c r="E65" s="286"/>
      <c r="F65" s="269">
        <f t="shared" si="2"/>
        <v>31</v>
      </c>
      <c r="G65" s="44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311">
        <f t="shared" si="3"/>
        <v>0</v>
      </c>
      <c r="T65" s="74"/>
      <c r="U65" s="313"/>
      <c r="V65" s="71"/>
      <c r="W65" s="72"/>
      <c r="X65" s="72"/>
      <c r="Y65" s="72"/>
      <c r="Z65" s="72"/>
      <c r="AA65" s="72"/>
      <c r="AB65" s="78"/>
      <c r="AC65" s="320">
        <f t="shared" si="4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331">
        <f t="shared" si="5"/>
        <v>0</v>
      </c>
      <c r="AT65" s="320">
        <f t="shared" si="6"/>
        <v>0</v>
      </c>
      <c r="AU65" s="320">
        <f t="shared" si="7"/>
        <v>0</v>
      </c>
      <c r="AV65" s="86"/>
      <c r="AW65" s="334"/>
      <c r="AX65" s="334"/>
      <c r="AY65" s="334"/>
      <c r="AZ65" s="334"/>
      <c r="BA65" s="320">
        <f t="shared" si="8"/>
        <v>0</v>
      </c>
      <c r="BB65" s="93"/>
      <c r="BC65" s="94"/>
      <c r="BD65" s="310" t="str">
        <f t="shared" si="9"/>
        <v>正确</v>
      </c>
    </row>
    <row r="66" s="1" customFormat="1" ht="33" customHeight="1" spans="1:56">
      <c r="A66" s="289">
        <f t="shared" si="1"/>
        <v>62</v>
      </c>
      <c r="B66" s="286"/>
      <c r="C66" s="49"/>
      <c r="D66" s="50"/>
      <c r="E66" s="286"/>
      <c r="F66" s="269">
        <f t="shared" si="2"/>
        <v>31</v>
      </c>
      <c r="G66" s="44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311">
        <f t="shared" si="3"/>
        <v>0</v>
      </c>
      <c r="T66" s="74"/>
      <c r="U66" s="313"/>
      <c r="V66" s="71"/>
      <c r="W66" s="72"/>
      <c r="X66" s="72"/>
      <c r="Y66" s="72"/>
      <c r="Z66" s="72"/>
      <c r="AA66" s="72"/>
      <c r="AB66" s="78"/>
      <c r="AC66" s="320">
        <f t="shared" si="4"/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331">
        <f t="shared" si="5"/>
        <v>0</v>
      </c>
      <c r="AT66" s="320">
        <f t="shared" si="6"/>
        <v>0</v>
      </c>
      <c r="AU66" s="320">
        <f t="shared" si="7"/>
        <v>0</v>
      </c>
      <c r="AV66" s="86"/>
      <c r="AW66" s="334"/>
      <c r="AX66" s="334"/>
      <c r="AY66" s="334"/>
      <c r="AZ66" s="334"/>
      <c r="BA66" s="320">
        <f t="shared" si="8"/>
        <v>0</v>
      </c>
      <c r="BB66" s="93"/>
      <c r="BC66" s="94"/>
      <c r="BD66" s="310" t="str">
        <f t="shared" si="9"/>
        <v>正确</v>
      </c>
    </row>
    <row r="67" s="1" customFormat="1" ht="33" customHeight="1" spans="1:56">
      <c r="A67" s="289">
        <f t="shared" si="1"/>
        <v>63</v>
      </c>
      <c r="B67" s="286"/>
      <c r="C67" s="49"/>
      <c r="D67" s="50"/>
      <c r="E67" s="286"/>
      <c r="F67" s="269">
        <f t="shared" si="2"/>
        <v>31</v>
      </c>
      <c r="G67" s="44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311">
        <f t="shared" si="3"/>
        <v>0</v>
      </c>
      <c r="T67" s="74"/>
      <c r="U67" s="313"/>
      <c r="V67" s="71"/>
      <c r="W67" s="72"/>
      <c r="X67" s="72"/>
      <c r="Y67" s="72"/>
      <c r="Z67" s="72"/>
      <c r="AA67" s="72"/>
      <c r="AB67" s="78"/>
      <c r="AC67" s="320">
        <f t="shared" si="4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5"/>
        <v>0</v>
      </c>
      <c r="AT67" s="320">
        <f t="shared" si="6"/>
        <v>0</v>
      </c>
      <c r="AU67" s="320">
        <f t="shared" si="7"/>
        <v>0</v>
      </c>
      <c r="AV67" s="86"/>
      <c r="AW67" s="334"/>
      <c r="AX67" s="334"/>
      <c r="AY67" s="334"/>
      <c r="AZ67" s="334"/>
      <c r="BA67" s="320">
        <f t="shared" si="8"/>
        <v>0</v>
      </c>
      <c r="BB67" s="93"/>
      <c r="BC67" s="94"/>
      <c r="BD67" s="310" t="str">
        <f t="shared" si="9"/>
        <v>正确</v>
      </c>
    </row>
    <row r="68" s="1" customFormat="1" ht="33" customHeight="1" spans="1:56">
      <c r="A68" s="289">
        <f t="shared" si="1"/>
        <v>64</v>
      </c>
      <c r="B68" s="286"/>
      <c r="C68" s="49"/>
      <c r="D68" s="50"/>
      <c r="E68" s="286"/>
      <c r="F68" s="269">
        <f t="shared" si="2"/>
        <v>31</v>
      </c>
      <c r="G68" s="44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311">
        <f t="shared" si="3"/>
        <v>0</v>
      </c>
      <c r="T68" s="74"/>
      <c r="U68" s="313"/>
      <c r="V68" s="71"/>
      <c r="W68" s="72"/>
      <c r="X68" s="72"/>
      <c r="Y68" s="72"/>
      <c r="Z68" s="72"/>
      <c r="AA68" s="72"/>
      <c r="AB68" s="78"/>
      <c r="AC68" s="320">
        <f t="shared" si="4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331">
        <f t="shared" si="5"/>
        <v>0</v>
      </c>
      <c r="AT68" s="320">
        <f t="shared" si="6"/>
        <v>0</v>
      </c>
      <c r="AU68" s="320">
        <f t="shared" si="7"/>
        <v>0</v>
      </c>
      <c r="AV68" s="86"/>
      <c r="AW68" s="334"/>
      <c r="AX68" s="334"/>
      <c r="AY68" s="334"/>
      <c r="AZ68" s="334"/>
      <c r="BA68" s="320">
        <f t="shared" si="8"/>
        <v>0</v>
      </c>
      <c r="BB68" s="93"/>
      <c r="BC68" s="94"/>
      <c r="BD68" s="310" t="str">
        <f t="shared" si="9"/>
        <v>正确</v>
      </c>
    </row>
    <row r="69" s="1" customFormat="1" ht="33" customHeight="1" spans="1:56">
      <c r="A69" s="289">
        <f t="shared" ref="A69:A132" si="10">ROW()-4</f>
        <v>65</v>
      </c>
      <c r="B69" s="286"/>
      <c r="C69" s="49"/>
      <c r="D69" s="50"/>
      <c r="E69" s="286"/>
      <c r="F69" s="269">
        <f t="shared" ref="F69:F132" si="11">IF($C$2-D69+1&lt;$E$2,$C$2-D69+1,$E$2)</f>
        <v>31</v>
      </c>
      <c r="G69" s="44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11">
        <f t="shared" ref="S69:S132" si="12">P69+Q69-R69</f>
        <v>0</v>
      </c>
      <c r="T69" s="74"/>
      <c r="U69" s="313"/>
      <c r="V69" s="71"/>
      <c r="W69" s="72"/>
      <c r="X69" s="72"/>
      <c r="Y69" s="72"/>
      <c r="Z69" s="72"/>
      <c r="AA69" s="72"/>
      <c r="AB69" s="78"/>
      <c r="AC69" s="320">
        <f t="shared" ref="AC69:AC132" si="13">IF(G69="是",30,0)</f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331">
        <f t="shared" ref="AS69:AS132" si="14">IFERROR(U69/$E$2*2*H69+I69*2,0)</f>
        <v>0</v>
      </c>
      <c r="AT69" s="320">
        <f t="shared" ref="AT69:AT132" si="15">IFERROR(U69/$E$2*(J69+K69*0.2+L69+M69*0.5),0)</f>
        <v>0</v>
      </c>
      <c r="AU69" s="320">
        <f t="shared" ref="AU69:AU132" si="16">ROUND(SUM(V69:AP69)-SUM(AQ69:AT69),2)</f>
        <v>0</v>
      </c>
      <c r="AV69" s="86"/>
      <c r="AW69" s="334"/>
      <c r="AX69" s="334"/>
      <c r="AY69" s="334"/>
      <c r="AZ69" s="334"/>
      <c r="BA69" s="320">
        <f t="shared" ref="BA69:BA132" si="17">ROUND(AU69-SUM(AV69:AZ69),2)</f>
        <v>0</v>
      </c>
      <c r="BB69" s="93"/>
      <c r="BC69" s="94"/>
      <c r="BD69" s="310" t="str">
        <f t="shared" ref="BD69:BD132" si="18">IF(U69-SUM(V69:AB69)=0,"正确","错误")</f>
        <v>正确</v>
      </c>
    </row>
    <row r="70" s="1" customFormat="1" ht="33" customHeight="1" spans="1:56">
      <c r="A70" s="289">
        <f t="shared" si="10"/>
        <v>66</v>
      </c>
      <c r="B70" s="286"/>
      <c r="C70" s="49"/>
      <c r="D70" s="50"/>
      <c r="E70" s="286"/>
      <c r="F70" s="269">
        <f t="shared" si="11"/>
        <v>31</v>
      </c>
      <c r="G70" s="44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11">
        <f t="shared" si="12"/>
        <v>0</v>
      </c>
      <c r="T70" s="74"/>
      <c r="U70" s="313"/>
      <c r="V70" s="71"/>
      <c r="W70" s="72"/>
      <c r="X70" s="72"/>
      <c r="Y70" s="72"/>
      <c r="Z70" s="72"/>
      <c r="AA70" s="72"/>
      <c r="AB70" s="78"/>
      <c r="AC70" s="320">
        <f t="shared" si="13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331">
        <f t="shared" si="14"/>
        <v>0</v>
      </c>
      <c r="AT70" s="320">
        <f t="shared" si="15"/>
        <v>0</v>
      </c>
      <c r="AU70" s="320">
        <f t="shared" si="16"/>
        <v>0</v>
      </c>
      <c r="AV70" s="86"/>
      <c r="AW70" s="334"/>
      <c r="AX70" s="334"/>
      <c r="AY70" s="334"/>
      <c r="AZ70" s="334"/>
      <c r="BA70" s="320">
        <f t="shared" si="17"/>
        <v>0</v>
      </c>
      <c r="BB70" s="93"/>
      <c r="BC70" s="94"/>
      <c r="BD70" s="310" t="str">
        <f t="shared" si="18"/>
        <v>正确</v>
      </c>
    </row>
    <row r="71" s="1" customFormat="1" ht="33" customHeight="1" spans="1:56">
      <c r="A71" s="289">
        <f t="shared" si="10"/>
        <v>67</v>
      </c>
      <c r="B71" s="286"/>
      <c r="C71" s="49"/>
      <c r="D71" s="50"/>
      <c r="E71" s="286"/>
      <c r="F71" s="269">
        <f t="shared" si="11"/>
        <v>31</v>
      </c>
      <c r="G71" s="44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11">
        <f t="shared" si="12"/>
        <v>0</v>
      </c>
      <c r="T71" s="74"/>
      <c r="U71" s="313"/>
      <c r="V71" s="71"/>
      <c r="W71" s="72"/>
      <c r="X71" s="72"/>
      <c r="Y71" s="72"/>
      <c r="Z71" s="72"/>
      <c r="AA71" s="72"/>
      <c r="AB71" s="78"/>
      <c r="AC71" s="320">
        <f t="shared" si="13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331">
        <f t="shared" si="14"/>
        <v>0</v>
      </c>
      <c r="AT71" s="320">
        <f t="shared" si="15"/>
        <v>0</v>
      </c>
      <c r="AU71" s="320">
        <f t="shared" si="16"/>
        <v>0</v>
      </c>
      <c r="AV71" s="86"/>
      <c r="AW71" s="334"/>
      <c r="AX71" s="334"/>
      <c r="AY71" s="334"/>
      <c r="AZ71" s="334"/>
      <c r="BA71" s="320">
        <f t="shared" si="17"/>
        <v>0</v>
      </c>
      <c r="BB71" s="93"/>
      <c r="BC71" s="94"/>
      <c r="BD71" s="310" t="str">
        <f t="shared" si="18"/>
        <v>正确</v>
      </c>
    </row>
    <row r="72" s="1" customFormat="1" ht="33" customHeight="1" spans="1:56">
      <c r="A72" s="289">
        <f t="shared" si="10"/>
        <v>68</v>
      </c>
      <c r="B72" s="286"/>
      <c r="C72" s="49"/>
      <c r="D72" s="50"/>
      <c r="E72" s="286"/>
      <c r="F72" s="269">
        <f t="shared" si="11"/>
        <v>31</v>
      </c>
      <c r="G72" s="44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11">
        <f t="shared" si="12"/>
        <v>0</v>
      </c>
      <c r="T72" s="74"/>
      <c r="U72" s="313"/>
      <c r="V72" s="71"/>
      <c r="W72" s="72"/>
      <c r="X72" s="72"/>
      <c r="Y72" s="72"/>
      <c r="Z72" s="72"/>
      <c r="AA72" s="72"/>
      <c r="AB72" s="78"/>
      <c r="AC72" s="320">
        <f t="shared" si="13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 t="shared" si="14"/>
        <v>0</v>
      </c>
      <c r="AT72" s="320">
        <f t="shared" si="15"/>
        <v>0</v>
      </c>
      <c r="AU72" s="320">
        <f t="shared" si="16"/>
        <v>0</v>
      </c>
      <c r="AV72" s="86"/>
      <c r="AW72" s="334"/>
      <c r="AX72" s="334"/>
      <c r="AY72" s="334"/>
      <c r="AZ72" s="334"/>
      <c r="BA72" s="320">
        <f t="shared" si="17"/>
        <v>0</v>
      </c>
      <c r="BB72" s="93"/>
      <c r="BC72" s="94"/>
      <c r="BD72" s="310" t="str">
        <f t="shared" si="18"/>
        <v>正确</v>
      </c>
    </row>
    <row r="73" s="1" customFormat="1" ht="33" customHeight="1" spans="1:56">
      <c r="A73" s="289">
        <f t="shared" si="10"/>
        <v>69</v>
      </c>
      <c r="B73" s="286"/>
      <c r="C73" s="49"/>
      <c r="D73" s="50"/>
      <c r="E73" s="286"/>
      <c r="F73" s="269">
        <f t="shared" si="11"/>
        <v>31</v>
      </c>
      <c r="G73" s="44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11">
        <f t="shared" si="12"/>
        <v>0</v>
      </c>
      <c r="T73" s="74"/>
      <c r="U73" s="313"/>
      <c r="V73" s="71"/>
      <c r="W73" s="72"/>
      <c r="X73" s="72"/>
      <c r="Y73" s="72"/>
      <c r="Z73" s="72"/>
      <c r="AA73" s="72"/>
      <c r="AB73" s="78"/>
      <c r="AC73" s="320">
        <f t="shared" si="13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331">
        <f t="shared" si="14"/>
        <v>0</v>
      </c>
      <c r="AT73" s="320">
        <f t="shared" si="15"/>
        <v>0</v>
      </c>
      <c r="AU73" s="320">
        <f t="shared" si="16"/>
        <v>0</v>
      </c>
      <c r="AV73" s="86"/>
      <c r="AW73" s="334"/>
      <c r="AX73" s="334"/>
      <c r="AY73" s="334"/>
      <c r="AZ73" s="334"/>
      <c r="BA73" s="320">
        <f t="shared" si="17"/>
        <v>0</v>
      </c>
      <c r="BB73" s="93"/>
      <c r="BC73" s="94"/>
      <c r="BD73" s="310" t="str">
        <f t="shared" si="18"/>
        <v>正确</v>
      </c>
    </row>
    <row r="74" s="1" customFormat="1" ht="33" customHeight="1" spans="1:56">
      <c r="A74" s="289">
        <f t="shared" si="10"/>
        <v>70</v>
      </c>
      <c r="B74" s="286"/>
      <c r="C74" s="49"/>
      <c r="D74" s="50"/>
      <c r="E74" s="286"/>
      <c r="F74" s="269">
        <f t="shared" si="11"/>
        <v>31</v>
      </c>
      <c r="G74" s="44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311">
        <f t="shared" si="12"/>
        <v>0</v>
      </c>
      <c r="T74" s="74"/>
      <c r="U74" s="313"/>
      <c r="V74" s="71"/>
      <c r="W74" s="72"/>
      <c r="X74" s="72"/>
      <c r="Y74" s="72"/>
      <c r="Z74" s="72"/>
      <c r="AA74" s="72"/>
      <c r="AB74" s="78"/>
      <c r="AC74" s="320">
        <f t="shared" si="13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331">
        <f t="shared" si="14"/>
        <v>0</v>
      </c>
      <c r="AT74" s="320">
        <f t="shared" si="15"/>
        <v>0</v>
      </c>
      <c r="AU74" s="320">
        <f t="shared" si="16"/>
        <v>0</v>
      </c>
      <c r="AV74" s="86"/>
      <c r="AW74" s="334"/>
      <c r="AX74" s="334"/>
      <c r="AY74" s="334"/>
      <c r="AZ74" s="334"/>
      <c r="BA74" s="320">
        <f t="shared" si="17"/>
        <v>0</v>
      </c>
      <c r="BB74" s="93"/>
      <c r="BC74" s="94"/>
      <c r="BD74" s="310" t="str">
        <f t="shared" si="18"/>
        <v>正确</v>
      </c>
    </row>
    <row r="75" s="1" customFormat="1" ht="33" customHeight="1" spans="1:56">
      <c r="A75" s="289">
        <f t="shared" si="10"/>
        <v>71</v>
      </c>
      <c r="B75" s="286"/>
      <c r="C75" s="49"/>
      <c r="D75" s="50"/>
      <c r="E75" s="286"/>
      <c r="F75" s="269">
        <f t="shared" si="11"/>
        <v>31</v>
      </c>
      <c r="G75" s="44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311">
        <f t="shared" si="12"/>
        <v>0</v>
      </c>
      <c r="T75" s="74"/>
      <c r="U75" s="313"/>
      <c r="V75" s="71"/>
      <c r="W75" s="72"/>
      <c r="X75" s="72"/>
      <c r="Y75" s="72"/>
      <c r="Z75" s="72"/>
      <c r="AA75" s="72"/>
      <c r="AB75" s="78"/>
      <c r="AC75" s="320">
        <f t="shared" si="13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 t="shared" si="14"/>
        <v>0</v>
      </c>
      <c r="AT75" s="320">
        <f t="shared" si="15"/>
        <v>0</v>
      </c>
      <c r="AU75" s="320">
        <f t="shared" si="16"/>
        <v>0</v>
      </c>
      <c r="AV75" s="86"/>
      <c r="AW75" s="334"/>
      <c r="AX75" s="334"/>
      <c r="AY75" s="334"/>
      <c r="AZ75" s="334"/>
      <c r="BA75" s="320">
        <f t="shared" si="17"/>
        <v>0</v>
      </c>
      <c r="BB75" s="93"/>
      <c r="BC75" s="94"/>
      <c r="BD75" s="310" t="str">
        <f t="shared" si="18"/>
        <v>正确</v>
      </c>
    </row>
    <row r="76" s="1" customFormat="1" ht="33" customHeight="1" spans="1:56">
      <c r="A76" s="289">
        <f t="shared" si="10"/>
        <v>72</v>
      </c>
      <c r="B76" s="286"/>
      <c r="C76" s="49"/>
      <c r="D76" s="50"/>
      <c r="E76" s="286"/>
      <c r="F76" s="269">
        <f t="shared" si="11"/>
        <v>31</v>
      </c>
      <c r="G76" s="44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11">
        <f t="shared" si="12"/>
        <v>0</v>
      </c>
      <c r="T76" s="74"/>
      <c r="U76" s="313"/>
      <c r="V76" s="71"/>
      <c r="W76" s="72"/>
      <c r="X76" s="72"/>
      <c r="Y76" s="72"/>
      <c r="Z76" s="72"/>
      <c r="AA76" s="72"/>
      <c r="AB76" s="78"/>
      <c r="AC76" s="320">
        <f t="shared" si="13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f t="shared" si="14"/>
        <v>0</v>
      </c>
      <c r="AT76" s="320">
        <f t="shared" si="15"/>
        <v>0</v>
      </c>
      <c r="AU76" s="320">
        <f t="shared" si="16"/>
        <v>0</v>
      </c>
      <c r="AV76" s="86"/>
      <c r="AW76" s="334"/>
      <c r="AX76" s="334"/>
      <c r="AY76" s="334"/>
      <c r="AZ76" s="334"/>
      <c r="BA76" s="320">
        <f t="shared" si="17"/>
        <v>0</v>
      </c>
      <c r="BB76" s="93"/>
      <c r="BC76" s="94"/>
      <c r="BD76" s="310" t="str">
        <f t="shared" si="18"/>
        <v>正确</v>
      </c>
    </row>
    <row r="77" s="1" customFormat="1" ht="33" customHeight="1" spans="1:56">
      <c r="A77" s="289">
        <f t="shared" si="10"/>
        <v>73</v>
      </c>
      <c r="B77" s="286"/>
      <c r="C77" s="49"/>
      <c r="D77" s="50"/>
      <c r="E77" s="286"/>
      <c r="F77" s="269">
        <f t="shared" si="11"/>
        <v>31</v>
      </c>
      <c r="G77" s="44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11">
        <f t="shared" si="12"/>
        <v>0</v>
      </c>
      <c r="T77" s="74"/>
      <c r="U77" s="313"/>
      <c r="V77" s="71"/>
      <c r="W77" s="72"/>
      <c r="X77" s="72"/>
      <c r="Y77" s="72"/>
      <c r="Z77" s="72"/>
      <c r="AA77" s="72"/>
      <c r="AB77" s="78"/>
      <c r="AC77" s="320">
        <f t="shared" si="13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si="14"/>
        <v>0</v>
      </c>
      <c r="AT77" s="320">
        <f t="shared" si="15"/>
        <v>0</v>
      </c>
      <c r="AU77" s="320">
        <f t="shared" si="16"/>
        <v>0</v>
      </c>
      <c r="AV77" s="86"/>
      <c r="AW77" s="334"/>
      <c r="AX77" s="334"/>
      <c r="AY77" s="334"/>
      <c r="AZ77" s="334"/>
      <c r="BA77" s="320">
        <f t="shared" si="17"/>
        <v>0</v>
      </c>
      <c r="BB77" s="93"/>
      <c r="BC77" s="94"/>
      <c r="BD77" s="310" t="str">
        <f t="shared" si="18"/>
        <v>正确</v>
      </c>
    </row>
    <row r="78" s="1" customFormat="1" ht="33" customHeight="1" spans="1:56">
      <c r="A78" s="289">
        <f t="shared" si="10"/>
        <v>74</v>
      </c>
      <c r="B78" s="286"/>
      <c r="C78" s="49"/>
      <c r="D78" s="50"/>
      <c r="E78" s="286"/>
      <c r="F78" s="269">
        <f t="shared" si="11"/>
        <v>31</v>
      </c>
      <c r="G78" s="44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11">
        <f t="shared" si="12"/>
        <v>0</v>
      </c>
      <c r="T78" s="74"/>
      <c r="U78" s="313"/>
      <c r="V78" s="71"/>
      <c r="W78" s="72"/>
      <c r="X78" s="72"/>
      <c r="Y78" s="72"/>
      <c r="Z78" s="72"/>
      <c r="AA78" s="72"/>
      <c r="AB78" s="78"/>
      <c r="AC78" s="320">
        <f t="shared" si="13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14"/>
        <v>0</v>
      </c>
      <c r="AT78" s="320">
        <f t="shared" si="15"/>
        <v>0</v>
      </c>
      <c r="AU78" s="320">
        <f t="shared" si="16"/>
        <v>0</v>
      </c>
      <c r="AV78" s="86"/>
      <c r="AW78" s="334"/>
      <c r="AX78" s="334"/>
      <c r="AY78" s="334"/>
      <c r="AZ78" s="334"/>
      <c r="BA78" s="320">
        <f t="shared" si="17"/>
        <v>0</v>
      </c>
      <c r="BB78" s="93"/>
      <c r="BC78" s="94"/>
      <c r="BD78" s="310" t="str">
        <f t="shared" si="18"/>
        <v>正确</v>
      </c>
    </row>
    <row r="79" s="1" customFormat="1" ht="33" customHeight="1" spans="1:56">
      <c r="A79" s="289">
        <f t="shared" si="10"/>
        <v>75</v>
      </c>
      <c r="B79" s="286"/>
      <c r="C79" s="49"/>
      <c r="D79" s="50"/>
      <c r="E79" s="286"/>
      <c r="F79" s="269">
        <f t="shared" si="11"/>
        <v>31</v>
      </c>
      <c r="G79" s="44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11">
        <f t="shared" si="12"/>
        <v>0</v>
      </c>
      <c r="T79" s="74"/>
      <c r="U79" s="313"/>
      <c r="V79" s="71"/>
      <c r="W79" s="72"/>
      <c r="X79" s="72"/>
      <c r="Y79" s="72"/>
      <c r="Z79" s="72"/>
      <c r="AA79" s="72"/>
      <c r="AB79" s="78"/>
      <c r="AC79" s="320">
        <f t="shared" si="13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14"/>
        <v>0</v>
      </c>
      <c r="AT79" s="320">
        <f t="shared" si="15"/>
        <v>0</v>
      </c>
      <c r="AU79" s="320">
        <f t="shared" si="16"/>
        <v>0</v>
      </c>
      <c r="AV79" s="86"/>
      <c r="AW79" s="334"/>
      <c r="AX79" s="334"/>
      <c r="AY79" s="334"/>
      <c r="AZ79" s="334"/>
      <c r="BA79" s="320">
        <f t="shared" si="17"/>
        <v>0</v>
      </c>
      <c r="BB79" s="93"/>
      <c r="BC79" s="94"/>
      <c r="BD79" s="310" t="str">
        <f t="shared" si="18"/>
        <v>正确</v>
      </c>
    </row>
    <row r="80" s="1" customFormat="1" ht="33" customHeight="1" spans="1:56">
      <c r="A80" s="289">
        <f t="shared" si="10"/>
        <v>76</v>
      </c>
      <c r="B80" s="286"/>
      <c r="C80" s="49"/>
      <c r="D80" s="50"/>
      <c r="E80" s="286"/>
      <c r="F80" s="269">
        <f t="shared" si="11"/>
        <v>31</v>
      </c>
      <c r="G80" s="44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11">
        <f t="shared" si="12"/>
        <v>0</v>
      </c>
      <c r="T80" s="74"/>
      <c r="U80" s="313"/>
      <c r="V80" s="71"/>
      <c r="W80" s="72"/>
      <c r="X80" s="72"/>
      <c r="Y80" s="72"/>
      <c r="Z80" s="72"/>
      <c r="AA80" s="72"/>
      <c r="AB80" s="78"/>
      <c r="AC80" s="320">
        <f t="shared" si="13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14"/>
        <v>0</v>
      </c>
      <c r="AT80" s="320">
        <f t="shared" si="15"/>
        <v>0</v>
      </c>
      <c r="AU80" s="320">
        <f t="shared" si="16"/>
        <v>0</v>
      </c>
      <c r="AV80" s="86"/>
      <c r="AW80" s="334"/>
      <c r="AX80" s="334"/>
      <c r="AY80" s="334"/>
      <c r="AZ80" s="334"/>
      <c r="BA80" s="320">
        <f t="shared" si="17"/>
        <v>0</v>
      </c>
      <c r="BB80" s="93"/>
      <c r="BC80" s="94"/>
      <c r="BD80" s="310" t="str">
        <f t="shared" si="18"/>
        <v>正确</v>
      </c>
    </row>
    <row r="81" s="1" customFormat="1" ht="33" customHeight="1" spans="1:56">
      <c r="A81" s="289">
        <f t="shared" si="10"/>
        <v>77</v>
      </c>
      <c r="B81" s="286"/>
      <c r="C81" s="49"/>
      <c r="D81" s="50"/>
      <c r="E81" s="286"/>
      <c r="F81" s="269">
        <f t="shared" si="11"/>
        <v>31</v>
      </c>
      <c r="G81" s="44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11">
        <f t="shared" si="12"/>
        <v>0</v>
      </c>
      <c r="T81" s="74"/>
      <c r="U81" s="313"/>
      <c r="V81" s="71"/>
      <c r="W81" s="72"/>
      <c r="X81" s="72"/>
      <c r="Y81" s="72"/>
      <c r="Z81" s="72"/>
      <c r="AA81" s="72"/>
      <c r="AB81" s="78"/>
      <c r="AC81" s="320">
        <f t="shared" si="13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14"/>
        <v>0</v>
      </c>
      <c r="AT81" s="320">
        <f t="shared" si="15"/>
        <v>0</v>
      </c>
      <c r="AU81" s="320">
        <f t="shared" si="16"/>
        <v>0</v>
      </c>
      <c r="AV81" s="86"/>
      <c r="AW81" s="334"/>
      <c r="AX81" s="334"/>
      <c r="AY81" s="334"/>
      <c r="AZ81" s="334"/>
      <c r="BA81" s="320">
        <f t="shared" si="17"/>
        <v>0</v>
      </c>
      <c r="BB81" s="93"/>
      <c r="BC81" s="94"/>
      <c r="BD81" s="310" t="str">
        <f t="shared" si="18"/>
        <v>正确</v>
      </c>
    </row>
    <row r="82" s="1" customFormat="1" ht="33" customHeight="1" spans="1:56">
      <c r="A82" s="289">
        <f t="shared" si="10"/>
        <v>78</v>
      </c>
      <c r="B82" s="286"/>
      <c r="C82" s="49"/>
      <c r="D82" s="50"/>
      <c r="E82" s="286"/>
      <c r="F82" s="269">
        <f t="shared" si="11"/>
        <v>31</v>
      </c>
      <c r="G82" s="44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11">
        <f t="shared" si="12"/>
        <v>0</v>
      </c>
      <c r="T82" s="74"/>
      <c r="U82" s="313"/>
      <c r="V82" s="71"/>
      <c r="W82" s="72"/>
      <c r="X82" s="72"/>
      <c r="Y82" s="72"/>
      <c r="Z82" s="72"/>
      <c r="AA82" s="72"/>
      <c r="AB82" s="78"/>
      <c r="AC82" s="320">
        <f t="shared" si="13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14"/>
        <v>0</v>
      </c>
      <c r="AT82" s="320">
        <f t="shared" si="15"/>
        <v>0</v>
      </c>
      <c r="AU82" s="320">
        <f t="shared" si="16"/>
        <v>0</v>
      </c>
      <c r="AV82" s="86"/>
      <c r="AW82" s="334"/>
      <c r="AX82" s="334"/>
      <c r="AY82" s="334"/>
      <c r="AZ82" s="334"/>
      <c r="BA82" s="320">
        <f t="shared" si="17"/>
        <v>0</v>
      </c>
      <c r="BB82" s="93"/>
      <c r="BC82" s="94"/>
      <c r="BD82" s="310" t="str">
        <f t="shared" si="18"/>
        <v>正确</v>
      </c>
    </row>
    <row r="83" s="1" customFormat="1" ht="33" customHeight="1" spans="1:56">
      <c r="A83" s="289">
        <f t="shared" si="10"/>
        <v>79</v>
      </c>
      <c r="B83" s="286"/>
      <c r="C83" s="49"/>
      <c r="D83" s="50"/>
      <c r="E83" s="286"/>
      <c r="F83" s="269">
        <f t="shared" si="11"/>
        <v>31</v>
      </c>
      <c r="G83" s="44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11">
        <f t="shared" si="12"/>
        <v>0</v>
      </c>
      <c r="T83" s="74"/>
      <c r="U83" s="313"/>
      <c r="V83" s="71"/>
      <c r="W83" s="72"/>
      <c r="X83" s="72"/>
      <c r="Y83" s="72"/>
      <c r="Z83" s="72"/>
      <c r="AA83" s="72"/>
      <c r="AB83" s="78"/>
      <c r="AC83" s="320">
        <f t="shared" si="13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14"/>
        <v>0</v>
      </c>
      <c r="AT83" s="320">
        <f t="shared" si="15"/>
        <v>0</v>
      </c>
      <c r="AU83" s="320">
        <f t="shared" si="16"/>
        <v>0</v>
      </c>
      <c r="AV83" s="86"/>
      <c r="AW83" s="334"/>
      <c r="AX83" s="334"/>
      <c r="AY83" s="334"/>
      <c r="AZ83" s="334"/>
      <c r="BA83" s="320">
        <f t="shared" si="17"/>
        <v>0</v>
      </c>
      <c r="BB83" s="93"/>
      <c r="BC83" s="94"/>
      <c r="BD83" s="310" t="str">
        <f t="shared" si="18"/>
        <v>正确</v>
      </c>
    </row>
    <row r="84" s="1" customFormat="1" ht="33" customHeight="1" spans="1:56">
      <c r="A84" s="289">
        <f t="shared" si="10"/>
        <v>80</v>
      </c>
      <c r="B84" s="286"/>
      <c r="C84" s="49"/>
      <c r="D84" s="50"/>
      <c r="E84" s="286"/>
      <c r="F84" s="269">
        <f t="shared" si="11"/>
        <v>31</v>
      </c>
      <c r="G84" s="44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11">
        <f t="shared" si="12"/>
        <v>0</v>
      </c>
      <c r="T84" s="74"/>
      <c r="U84" s="313"/>
      <c r="V84" s="71"/>
      <c r="W84" s="72"/>
      <c r="X84" s="72"/>
      <c r="Y84" s="72"/>
      <c r="Z84" s="72"/>
      <c r="AA84" s="72"/>
      <c r="AB84" s="78"/>
      <c r="AC84" s="320">
        <f t="shared" si="13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14"/>
        <v>0</v>
      </c>
      <c r="AT84" s="320">
        <f t="shared" si="15"/>
        <v>0</v>
      </c>
      <c r="AU84" s="320">
        <f t="shared" si="16"/>
        <v>0</v>
      </c>
      <c r="AV84" s="86"/>
      <c r="AW84" s="334"/>
      <c r="AX84" s="334"/>
      <c r="AY84" s="334"/>
      <c r="AZ84" s="334"/>
      <c r="BA84" s="320">
        <f t="shared" si="17"/>
        <v>0</v>
      </c>
      <c r="BB84" s="93"/>
      <c r="BC84" s="94"/>
      <c r="BD84" s="310" t="str">
        <f t="shared" si="18"/>
        <v>正确</v>
      </c>
    </row>
    <row r="85" s="1" customFormat="1" ht="33" customHeight="1" spans="1:56">
      <c r="A85" s="289">
        <f t="shared" si="10"/>
        <v>81</v>
      </c>
      <c r="B85" s="286"/>
      <c r="C85" s="49"/>
      <c r="D85" s="50"/>
      <c r="E85" s="286"/>
      <c r="F85" s="269">
        <f t="shared" si="11"/>
        <v>31</v>
      </c>
      <c r="G85" s="44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11">
        <f t="shared" si="12"/>
        <v>0</v>
      </c>
      <c r="T85" s="74"/>
      <c r="U85" s="313"/>
      <c r="V85" s="71"/>
      <c r="W85" s="72"/>
      <c r="X85" s="72"/>
      <c r="Y85" s="72"/>
      <c r="Z85" s="72"/>
      <c r="AA85" s="72"/>
      <c r="AB85" s="78"/>
      <c r="AC85" s="320">
        <f t="shared" si="13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14"/>
        <v>0</v>
      </c>
      <c r="AT85" s="320">
        <f t="shared" si="15"/>
        <v>0</v>
      </c>
      <c r="AU85" s="320">
        <f t="shared" si="16"/>
        <v>0</v>
      </c>
      <c r="AV85" s="86"/>
      <c r="AW85" s="334"/>
      <c r="AX85" s="334"/>
      <c r="AY85" s="334"/>
      <c r="AZ85" s="334"/>
      <c r="BA85" s="320">
        <f t="shared" si="17"/>
        <v>0</v>
      </c>
      <c r="BB85" s="93"/>
      <c r="BC85" s="94"/>
      <c r="BD85" s="310" t="str">
        <f t="shared" si="18"/>
        <v>正确</v>
      </c>
    </row>
    <row r="86" s="1" customFormat="1" ht="33" customHeight="1" spans="1:56">
      <c r="A86" s="289">
        <f t="shared" si="10"/>
        <v>82</v>
      </c>
      <c r="B86" s="286"/>
      <c r="C86" s="49"/>
      <c r="D86" s="50"/>
      <c r="E86" s="286"/>
      <c r="F86" s="269">
        <f t="shared" si="11"/>
        <v>31</v>
      </c>
      <c r="G86" s="44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311">
        <f t="shared" si="12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13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14"/>
        <v>0</v>
      </c>
      <c r="AT86" s="320">
        <f t="shared" si="15"/>
        <v>0</v>
      </c>
      <c r="AU86" s="320">
        <f t="shared" si="16"/>
        <v>0</v>
      </c>
      <c r="AV86" s="86"/>
      <c r="AW86" s="334"/>
      <c r="AX86" s="334"/>
      <c r="AY86" s="334"/>
      <c r="AZ86" s="334"/>
      <c r="BA86" s="320">
        <f t="shared" si="17"/>
        <v>0</v>
      </c>
      <c r="BB86" s="93"/>
      <c r="BC86" s="94"/>
      <c r="BD86" s="310" t="str">
        <f t="shared" si="18"/>
        <v>正确</v>
      </c>
    </row>
    <row r="87" s="1" customFormat="1" ht="33" customHeight="1" spans="1:56">
      <c r="A87" s="289">
        <f t="shared" si="10"/>
        <v>83</v>
      </c>
      <c r="B87" s="286"/>
      <c r="C87" s="49"/>
      <c r="D87" s="50"/>
      <c r="E87" s="286"/>
      <c r="F87" s="269">
        <f t="shared" si="11"/>
        <v>31</v>
      </c>
      <c r="G87" s="44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311">
        <f t="shared" si="12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13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14"/>
        <v>0</v>
      </c>
      <c r="AT87" s="320">
        <f t="shared" si="15"/>
        <v>0</v>
      </c>
      <c r="AU87" s="320">
        <f t="shared" si="16"/>
        <v>0</v>
      </c>
      <c r="AV87" s="86"/>
      <c r="AW87" s="334"/>
      <c r="AX87" s="334"/>
      <c r="AY87" s="334"/>
      <c r="AZ87" s="334"/>
      <c r="BA87" s="320">
        <f t="shared" si="17"/>
        <v>0</v>
      </c>
      <c r="BB87" s="93"/>
      <c r="BC87" s="94"/>
      <c r="BD87" s="310" t="str">
        <f t="shared" si="18"/>
        <v>正确</v>
      </c>
    </row>
    <row r="88" s="1" customFormat="1" ht="33" customHeight="1" spans="1:56">
      <c r="A88" s="289">
        <f t="shared" si="10"/>
        <v>84</v>
      </c>
      <c r="B88" s="286"/>
      <c r="C88" s="49"/>
      <c r="D88" s="50"/>
      <c r="E88" s="286"/>
      <c r="F88" s="269">
        <f t="shared" si="11"/>
        <v>31</v>
      </c>
      <c r="G88" s="44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311">
        <f t="shared" si="12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13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14"/>
        <v>0</v>
      </c>
      <c r="AT88" s="320">
        <f t="shared" si="15"/>
        <v>0</v>
      </c>
      <c r="AU88" s="320">
        <f t="shared" si="16"/>
        <v>0</v>
      </c>
      <c r="AV88" s="86"/>
      <c r="AW88" s="334"/>
      <c r="AX88" s="334"/>
      <c r="AY88" s="334"/>
      <c r="AZ88" s="334"/>
      <c r="BA88" s="320">
        <f t="shared" si="17"/>
        <v>0</v>
      </c>
      <c r="BB88" s="93"/>
      <c r="BC88" s="94"/>
      <c r="BD88" s="310" t="str">
        <f t="shared" si="18"/>
        <v>正确</v>
      </c>
    </row>
    <row r="89" s="1" customFormat="1" ht="33" customHeight="1" spans="1:56">
      <c r="A89" s="289">
        <f t="shared" si="10"/>
        <v>85</v>
      </c>
      <c r="B89" s="286"/>
      <c r="C89" s="49"/>
      <c r="D89" s="50"/>
      <c r="E89" s="286"/>
      <c r="F89" s="269">
        <f t="shared" si="11"/>
        <v>31</v>
      </c>
      <c r="G89" s="44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311">
        <f t="shared" si="12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13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14"/>
        <v>0</v>
      </c>
      <c r="AT89" s="320">
        <f t="shared" si="15"/>
        <v>0</v>
      </c>
      <c r="AU89" s="320">
        <f t="shared" si="16"/>
        <v>0</v>
      </c>
      <c r="AV89" s="86"/>
      <c r="AW89" s="334"/>
      <c r="AX89" s="334"/>
      <c r="AY89" s="334"/>
      <c r="AZ89" s="334"/>
      <c r="BA89" s="320">
        <f t="shared" si="17"/>
        <v>0</v>
      </c>
      <c r="BB89" s="93"/>
      <c r="BC89" s="94"/>
      <c r="BD89" s="310" t="str">
        <f t="shared" si="18"/>
        <v>正确</v>
      </c>
    </row>
    <row r="90" s="1" customFormat="1" ht="33" customHeight="1" spans="1:56">
      <c r="A90" s="289">
        <f t="shared" si="10"/>
        <v>86</v>
      </c>
      <c r="B90" s="286"/>
      <c r="C90" s="49"/>
      <c r="D90" s="50"/>
      <c r="E90" s="286"/>
      <c r="F90" s="269">
        <f t="shared" si="11"/>
        <v>31</v>
      </c>
      <c r="G90" s="44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311">
        <f t="shared" si="12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13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14"/>
        <v>0</v>
      </c>
      <c r="AT90" s="320">
        <f t="shared" si="15"/>
        <v>0</v>
      </c>
      <c r="AU90" s="320">
        <f t="shared" si="16"/>
        <v>0</v>
      </c>
      <c r="AV90" s="86"/>
      <c r="AW90" s="334"/>
      <c r="AX90" s="334"/>
      <c r="AY90" s="334"/>
      <c r="AZ90" s="334"/>
      <c r="BA90" s="320">
        <f t="shared" si="17"/>
        <v>0</v>
      </c>
      <c r="BB90" s="93"/>
      <c r="BC90" s="94"/>
      <c r="BD90" s="310" t="str">
        <f t="shared" si="18"/>
        <v>正确</v>
      </c>
    </row>
    <row r="91" s="1" customFormat="1" ht="33" customHeight="1" spans="1:56">
      <c r="A91" s="289">
        <f t="shared" si="10"/>
        <v>87</v>
      </c>
      <c r="B91" s="286"/>
      <c r="C91" s="49"/>
      <c r="D91" s="50"/>
      <c r="E91" s="286"/>
      <c r="F91" s="269">
        <f t="shared" si="11"/>
        <v>31</v>
      </c>
      <c r="G91" s="44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311">
        <f t="shared" si="12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13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14"/>
        <v>0</v>
      </c>
      <c r="AT91" s="320">
        <f t="shared" si="15"/>
        <v>0</v>
      </c>
      <c r="AU91" s="320">
        <f t="shared" si="16"/>
        <v>0</v>
      </c>
      <c r="AV91" s="86"/>
      <c r="AW91" s="334"/>
      <c r="AX91" s="334"/>
      <c r="AY91" s="334"/>
      <c r="AZ91" s="334"/>
      <c r="BA91" s="320">
        <f t="shared" si="17"/>
        <v>0</v>
      </c>
      <c r="BB91" s="93"/>
      <c r="BC91" s="94"/>
      <c r="BD91" s="310" t="str">
        <f t="shared" si="18"/>
        <v>正确</v>
      </c>
    </row>
    <row r="92" s="1" customFormat="1" ht="33" customHeight="1" spans="1:56">
      <c r="A92" s="289">
        <f t="shared" si="10"/>
        <v>88</v>
      </c>
      <c r="B92" s="286"/>
      <c r="C92" s="49"/>
      <c r="D92" s="50"/>
      <c r="E92" s="286"/>
      <c r="F92" s="269">
        <f t="shared" si="11"/>
        <v>31</v>
      </c>
      <c r="G92" s="44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311">
        <f t="shared" si="12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13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14"/>
        <v>0</v>
      </c>
      <c r="AT92" s="320">
        <f t="shared" si="15"/>
        <v>0</v>
      </c>
      <c r="AU92" s="320">
        <f t="shared" si="16"/>
        <v>0</v>
      </c>
      <c r="AV92" s="86"/>
      <c r="AW92" s="334"/>
      <c r="AX92" s="334"/>
      <c r="AY92" s="334"/>
      <c r="AZ92" s="334"/>
      <c r="BA92" s="320">
        <f t="shared" si="17"/>
        <v>0</v>
      </c>
      <c r="BB92" s="93"/>
      <c r="BC92" s="94"/>
      <c r="BD92" s="310" t="str">
        <f t="shared" si="18"/>
        <v>正确</v>
      </c>
    </row>
    <row r="93" s="1" customFormat="1" ht="33" customHeight="1" spans="1:56">
      <c r="A93" s="289">
        <f t="shared" si="10"/>
        <v>89</v>
      </c>
      <c r="B93" s="286"/>
      <c r="C93" s="49"/>
      <c r="D93" s="50"/>
      <c r="E93" s="286"/>
      <c r="F93" s="269">
        <f t="shared" si="11"/>
        <v>31</v>
      </c>
      <c r="G93" s="44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311">
        <f t="shared" si="12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13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14"/>
        <v>0</v>
      </c>
      <c r="AT93" s="320">
        <f t="shared" si="15"/>
        <v>0</v>
      </c>
      <c r="AU93" s="320">
        <f t="shared" si="16"/>
        <v>0</v>
      </c>
      <c r="AV93" s="86"/>
      <c r="AW93" s="334"/>
      <c r="AX93" s="334"/>
      <c r="AY93" s="334"/>
      <c r="AZ93" s="334"/>
      <c r="BA93" s="320">
        <f t="shared" si="17"/>
        <v>0</v>
      </c>
      <c r="BB93" s="93"/>
      <c r="BC93" s="94"/>
      <c r="BD93" s="310" t="str">
        <f t="shared" si="18"/>
        <v>正确</v>
      </c>
    </row>
    <row r="94" s="1" customFormat="1" ht="33" customHeight="1" spans="1:56">
      <c r="A94" s="289">
        <f t="shared" si="10"/>
        <v>90</v>
      </c>
      <c r="B94" s="286"/>
      <c r="C94" s="49"/>
      <c r="D94" s="50"/>
      <c r="E94" s="286"/>
      <c r="F94" s="269">
        <f t="shared" si="11"/>
        <v>31</v>
      </c>
      <c r="G94" s="44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311">
        <f t="shared" si="12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13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14"/>
        <v>0</v>
      </c>
      <c r="AT94" s="320">
        <f t="shared" si="15"/>
        <v>0</v>
      </c>
      <c r="AU94" s="320">
        <f t="shared" si="16"/>
        <v>0</v>
      </c>
      <c r="AV94" s="86"/>
      <c r="AW94" s="334"/>
      <c r="AX94" s="334"/>
      <c r="AY94" s="334"/>
      <c r="AZ94" s="334"/>
      <c r="BA94" s="320">
        <f t="shared" si="17"/>
        <v>0</v>
      </c>
      <c r="BB94" s="93"/>
      <c r="BC94" s="94"/>
      <c r="BD94" s="310" t="str">
        <f t="shared" si="18"/>
        <v>正确</v>
      </c>
    </row>
    <row r="95" s="1" customFormat="1" ht="33" customHeight="1" spans="1:56">
      <c r="A95" s="289">
        <f t="shared" si="10"/>
        <v>91</v>
      </c>
      <c r="B95" s="286"/>
      <c r="C95" s="49"/>
      <c r="D95" s="50"/>
      <c r="E95" s="286"/>
      <c r="F95" s="269">
        <f t="shared" si="11"/>
        <v>31</v>
      </c>
      <c r="G95" s="44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311">
        <f t="shared" si="12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13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14"/>
        <v>0</v>
      </c>
      <c r="AT95" s="320">
        <f t="shared" si="15"/>
        <v>0</v>
      </c>
      <c r="AU95" s="320">
        <f t="shared" si="16"/>
        <v>0</v>
      </c>
      <c r="AV95" s="86"/>
      <c r="AW95" s="334"/>
      <c r="AX95" s="334"/>
      <c r="AY95" s="334"/>
      <c r="AZ95" s="334"/>
      <c r="BA95" s="320">
        <f t="shared" si="17"/>
        <v>0</v>
      </c>
      <c r="BB95" s="93"/>
      <c r="BC95" s="94"/>
      <c r="BD95" s="310" t="str">
        <f t="shared" si="18"/>
        <v>正确</v>
      </c>
    </row>
    <row r="96" s="1" customFormat="1" ht="33" customHeight="1" spans="1:56">
      <c r="A96" s="289">
        <f t="shared" si="10"/>
        <v>92</v>
      </c>
      <c r="B96" s="286"/>
      <c r="C96" s="49"/>
      <c r="D96" s="50"/>
      <c r="E96" s="286"/>
      <c r="F96" s="269">
        <f t="shared" si="11"/>
        <v>31</v>
      </c>
      <c r="G96" s="44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311">
        <f t="shared" si="12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13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14"/>
        <v>0</v>
      </c>
      <c r="AT96" s="320">
        <f t="shared" si="15"/>
        <v>0</v>
      </c>
      <c r="AU96" s="320">
        <f t="shared" si="16"/>
        <v>0</v>
      </c>
      <c r="AV96" s="86"/>
      <c r="AW96" s="334"/>
      <c r="AX96" s="334"/>
      <c r="AY96" s="334"/>
      <c r="AZ96" s="334"/>
      <c r="BA96" s="320">
        <f t="shared" si="17"/>
        <v>0</v>
      </c>
      <c r="BB96" s="93"/>
      <c r="BC96" s="94"/>
      <c r="BD96" s="310" t="str">
        <f t="shared" si="18"/>
        <v>正确</v>
      </c>
    </row>
    <row r="97" s="1" customFormat="1" ht="33" customHeight="1" spans="1:56">
      <c r="A97" s="289">
        <f t="shared" si="10"/>
        <v>93</v>
      </c>
      <c r="B97" s="286"/>
      <c r="C97" s="49"/>
      <c r="D97" s="50"/>
      <c r="E97" s="286"/>
      <c r="F97" s="269">
        <f t="shared" si="11"/>
        <v>31</v>
      </c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311">
        <f t="shared" si="12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13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14"/>
        <v>0</v>
      </c>
      <c r="AT97" s="320">
        <f t="shared" si="15"/>
        <v>0</v>
      </c>
      <c r="AU97" s="320">
        <f t="shared" si="16"/>
        <v>0</v>
      </c>
      <c r="AV97" s="86"/>
      <c r="AW97" s="334"/>
      <c r="AX97" s="334"/>
      <c r="AY97" s="334"/>
      <c r="AZ97" s="334"/>
      <c r="BA97" s="320">
        <f t="shared" si="17"/>
        <v>0</v>
      </c>
      <c r="BB97" s="93"/>
      <c r="BC97" s="94"/>
      <c r="BD97" s="310" t="str">
        <f t="shared" si="18"/>
        <v>正确</v>
      </c>
    </row>
    <row r="98" s="1" customFormat="1" ht="33" customHeight="1" spans="1:56">
      <c r="A98" s="289">
        <f t="shared" si="10"/>
        <v>94</v>
      </c>
      <c r="B98" s="286"/>
      <c r="C98" s="49"/>
      <c r="D98" s="50"/>
      <c r="E98" s="286"/>
      <c r="F98" s="269">
        <f t="shared" si="11"/>
        <v>31</v>
      </c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311">
        <f t="shared" si="12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13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14"/>
        <v>0</v>
      </c>
      <c r="AT98" s="320">
        <f t="shared" si="15"/>
        <v>0</v>
      </c>
      <c r="AU98" s="320">
        <f t="shared" si="16"/>
        <v>0</v>
      </c>
      <c r="AV98" s="86"/>
      <c r="AW98" s="334"/>
      <c r="AX98" s="334"/>
      <c r="AY98" s="334"/>
      <c r="AZ98" s="334"/>
      <c r="BA98" s="320">
        <f t="shared" si="17"/>
        <v>0</v>
      </c>
      <c r="BB98" s="93"/>
      <c r="BC98" s="94"/>
      <c r="BD98" s="310" t="str">
        <f t="shared" si="18"/>
        <v>正确</v>
      </c>
    </row>
    <row r="99" s="1" customFormat="1" ht="33" customHeight="1" spans="1:56">
      <c r="A99" s="289">
        <f t="shared" si="10"/>
        <v>95</v>
      </c>
      <c r="B99" s="286"/>
      <c r="C99" s="49"/>
      <c r="D99" s="50"/>
      <c r="E99" s="286"/>
      <c r="F99" s="269">
        <f t="shared" si="11"/>
        <v>31</v>
      </c>
      <c r="G99" s="44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311">
        <f t="shared" si="12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13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14"/>
        <v>0</v>
      </c>
      <c r="AT99" s="320">
        <f t="shared" si="15"/>
        <v>0</v>
      </c>
      <c r="AU99" s="320">
        <f t="shared" si="16"/>
        <v>0</v>
      </c>
      <c r="AV99" s="86"/>
      <c r="AW99" s="334"/>
      <c r="AX99" s="334"/>
      <c r="AY99" s="334"/>
      <c r="AZ99" s="334"/>
      <c r="BA99" s="320">
        <f t="shared" si="17"/>
        <v>0</v>
      </c>
      <c r="BB99" s="93"/>
      <c r="BC99" s="94"/>
      <c r="BD99" s="310" t="str">
        <f t="shared" si="18"/>
        <v>正确</v>
      </c>
    </row>
    <row r="100" s="1" customFormat="1" ht="33" customHeight="1" spans="1:56">
      <c r="A100" s="289">
        <f t="shared" si="10"/>
        <v>96</v>
      </c>
      <c r="B100" s="286"/>
      <c r="C100" s="49"/>
      <c r="D100" s="50"/>
      <c r="E100" s="286"/>
      <c r="F100" s="269">
        <f t="shared" si="11"/>
        <v>31</v>
      </c>
      <c r="G100" s="44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311">
        <f t="shared" si="12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13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14"/>
        <v>0</v>
      </c>
      <c r="AT100" s="320">
        <f t="shared" si="15"/>
        <v>0</v>
      </c>
      <c r="AU100" s="320">
        <f t="shared" si="16"/>
        <v>0</v>
      </c>
      <c r="AV100" s="86"/>
      <c r="AW100" s="334"/>
      <c r="AX100" s="334"/>
      <c r="AY100" s="334"/>
      <c r="AZ100" s="334"/>
      <c r="BA100" s="320">
        <f t="shared" si="17"/>
        <v>0</v>
      </c>
      <c r="BB100" s="93"/>
      <c r="BC100" s="94"/>
      <c r="BD100" s="310" t="str">
        <f t="shared" si="18"/>
        <v>正确</v>
      </c>
    </row>
    <row r="101" s="1" customFormat="1" ht="33" customHeight="1" spans="1:56">
      <c r="A101" s="289">
        <f t="shared" si="10"/>
        <v>97</v>
      </c>
      <c r="B101" s="286"/>
      <c r="C101" s="49"/>
      <c r="D101" s="50"/>
      <c r="E101" s="286"/>
      <c r="F101" s="269">
        <f t="shared" si="11"/>
        <v>31</v>
      </c>
      <c r="G101" s="44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311">
        <f t="shared" si="12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13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14"/>
        <v>0</v>
      </c>
      <c r="AT101" s="320">
        <f t="shared" si="15"/>
        <v>0</v>
      </c>
      <c r="AU101" s="320">
        <f t="shared" si="16"/>
        <v>0</v>
      </c>
      <c r="AV101" s="86"/>
      <c r="AW101" s="334"/>
      <c r="AX101" s="334"/>
      <c r="AY101" s="334"/>
      <c r="AZ101" s="334"/>
      <c r="BA101" s="320">
        <f t="shared" si="17"/>
        <v>0</v>
      </c>
      <c r="BB101" s="93"/>
      <c r="BC101" s="94"/>
      <c r="BD101" s="310" t="str">
        <f t="shared" si="18"/>
        <v>正确</v>
      </c>
    </row>
    <row r="102" s="1" customFormat="1" ht="33" customHeight="1" spans="1:56">
      <c r="A102" s="289">
        <f t="shared" si="10"/>
        <v>98</v>
      </c>
      <c r="B102" s="286"/>
      <c r="C102" s="49"/>
      <c r="D102" s="50"/>
      <c r="E102" s="286"/>
      <c r="F102" s="269">
        <f t="shared" si="11"/>
        <v>31</v>
      </c>
      <c r="G102" s="44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311">
        <f t="shared" si="12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13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14"/>
        <v>0</v>
      </c>
      <c r="AT102" s="320">
        <f t="shared" si="15"/>
        <v>0</v>
      </c>
      <c r="AU102" s="320">
        <f t="shared" si="16"/>
        <v>0</v>
      </c>
      <c r="AV102" s="86"/>
      <c r="AW102" s="334"/>
      <c r="AX102" s="334"/>
      <c r="AY102" s="334"/>
      <c r="AZ102" s="334"/>
      <c r="BA102" s="320">
        <f t="shared" si="17"/>
        <v>0</v>
      </c>
      <c r="BB102" s="93"/>
      <c r="BC102" s="94"/>
      <c r="BD102" s="310" t="str">
        <f t="shared" si="18"/>
        <v>正确</v>
      </c>
    </row>
    <row r="103" s="1" customFormat="1" ht="33" customHeight="1" spans="1:56">
      <c r="A103" s="289">
        <f t="shared" si="10"/>
        <v>99</v>
      </c>
      <c r="B103" s="286"/>
      <c r="C103" s="49"/>
      <c r="D103" s="50"/>
      <c r="E103" s="286"/>
      <c r="F103" s="269">
        <f t="shared" si="11"/>
        <v>31</v>
      </c>
      <c r="G103" s="44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311">
        <f t="shared" si="12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13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14"/>
        <v>0</v>
      </c>
      <c r="AT103" s="320">
        <f t="shared" si="15"/>
        <v>0</v>
      </c>
      <c r="AU103" s="320">
        <f t="shared" si="16"/>
        <v>0</v>
      </c>
      <c r="AV103" s="86"/>
      <c r="AW103" s="334"/>
      <c r="AX103" s="334"/>
      <c r="AY103" s="334"/>
      <c r="AZ103" s="334"/>
      <c r="BA103" s="320">
        <f t="shared" si="17"/>
        <v>0</v>
      </c>
      <c r="BB103" s="93"/>
      <c r="BC103" s="94"/>
      <c r="BD103" s="310" t="str">
        <f t="shared" si="18"/>
        <v>正确</v>
      </c>
    </row>
    <row r="104" s="1" customFormat="1" ht="33" customHeight="1" spans="1:56">
      <c r="A104" s="289">
        <f t="shared" si="10"/>
        <v>100</v>
      </c>
      <c r="B104" s="286"/>
      <c r="C104" s="49"/>
      <c r="D104" s="50"/>
      <c r="E104" s="286"/>
      <c r="F104" s="269">
        <f t="shared" si="11"/>
        <v>31</v>
      </c>
      <c r="G104" s="44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311">
        <f t="shared" si="12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13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14"/>
        <v>0</v>
      </c>
      <c r="AT104" s="320">
        <f t="shared" si="15"/>
        <v>0</v>
      </c>
      <c r="AU104" s="320">
        <f t="shared" si="16"/>
        <v>0</v>
      </c>
      <c r="AV104" s="86"/>
      <c r="AW104" s="334"/>
      <c r="AX104" s="334"/>
      <c r="AY104" s="334"/>
      <c r="AZ104" s="334"/>
      <c r="BA104" s="320">
        <f t="shared" si="17"/>
        <v>0</v>
      </c>
      <c r="BB104" s="93"/>
      <c r="BC104" s="94"/>
      <c r="BD104" s="310" t="str">
        <f t="shared" si="18"/>
        <v>正确</v>
      </c>
    </row>
    <row r="105" s="1" customFormat="1" ht="33" customHeight="1" spans="1:56">
      <c r="A105" s="289">
        <f t="shared" si="10"/>
        <v>101</v>
      </c>
      <c r="B105" s="286"/>
      <c r="C105" s="49"/>
      <c r="D105" s="50"/>
      <c r="E105" s="286"/>
      <c r="F105" s="269">
        <f t="shared" si="11"/>
        <v>31</v>
      </c>
      <c r="G105" s="44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311">
        <f t="shared" si="12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13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14"/>
        <v>0</v>
      </c>
      <c r="AT105" s="320">
        <f t="shared" si="15"/>
        <v>0</v>
      </c>
      <c r="AU105" s="320">
        <f t="shared" si="16"/>
        <v>0</v>
      </c>
      <c r="AV105" s="86"/>
      <c r="AW105" s="334"/>
      <c r="AX105" s="334"/>
      <c r="AY105" s="334"/>
      <c r="AZ105" s="334"/>
      <c r="BA105" s="320">
        <f t="shared" si="17"/>
        <v>0</v>
      </c>
      <c r="BB105" s="93"/>
      <c r="BC105" s="94"/>
      <c r="BD105" s="310" t="str">
        <f t="shared" si="18"/>
        <v>正确</v>
      </c>
    </row>
    <row r="106" s="1" customFormat="1" ht="33" customHeight="1" spans="1:56">
      <c r="A106" s="289">
        <f t="shared" si="10"/>
        <v>102</v>
      </c>
      <c r="B106" s="286"/>
      <c r="C106" s="49"/>
      <c r="D106" s="50"/>
      <c r="E106" s="286"/>
      <c r="F106" s="269">
        <f t="shared" si="11"/>
        <v>31</v>
      </c>
      <c r="G106" s="44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311">
        <f t="shared" si="12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13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14"/>
        <v>0</v>
      </c>
      <c r="AT106" s="320">
        <f t="shared" si="15"/>
        <v>0</v>
      </c>
      <c r="AU106" s="320">
        <f t="shared" si="16"/>
        <v>0</v>
      </c>
      <c r="AV106" s="86"/>
      <c r="AW106" s="334"/>
      <c r="AX106" s="334"/>
      <c r="AY106" s="334"/>
      <c r="AZ106" s="334"/>
      <c r="BA106" s="320">
        <f t="shared" si="17"/>
        <v>0</v>
      </c>
      <c r="BB106" s="93"/>
      <c r="BC106" s="94"/>
      <c r="BD106" s="310" t="str">
        <f t="shared" si="18"/>
        <v>正确</v>
      </c>
    </row>
    <row r="107" s="1" customFormat="1" ht="33" customHeight="1" spans="1:56">
      <c r="A107" s="289">
        <f t="shared" si="10"/>
        <v>103</v>
      </c>
      <c r="B107" s="286"/>
      <c r="C107" s="49"/>
      <c r="D107" s="50"/>
      <c r="E107" s="286"/>
      <c r="F107" s="269">
        <f t="shared" si="11"/>
        <v>31</v>
      </c>
      <c r="G107" s="44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311">
        <f t="shared" si="12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13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14"/>
        <v>0</v>
      </c>
      <c r="AT107" s="320">
        <f t="shared" si="15"/>
        <v>0</v>
      </c>
      <c r="AU107" s="320">
        <f t="shared" si="16"/>
        <v>0</v>
      </c>
      <c r="AV107" s="86"/>
      <c r="AW107" s="334"/>
      <c r="AX107" s="334"/>
      <c r="AY107" s="334"/>
      <c r="AZ107" s="334"/>
      <c r="BA107" s="320">
        <f t="shared" si="17"/>
        <v>0</v>
      </c>
      <c r="BB107" s="93"/>
      <c r="BC107" s="94"/>
      <c r="BD107" s="310" t="str">
        <f t="shared" si="18"/>
        <v>正确</v>
      </c>
    </row>
    <row r="108" s="1" customFormat="1" ht="33" customHeight="1" spans="1:56">
      <c r="A108" s="289">
        <f t="shared" si="10"/>
        <v>104</v>
      </c>
      <c r="B108" s="286"/>
      <c r="C108" s="49"/>
      <c r="D108" s="50"/>
      <c r="E108" s="286"/>
      <c r="F108" s="269">
        <f t="shared" si="11"/>
        <v>31</v>
      </c>
      <c r="G108" s="44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311">
        <f t="shared" si="12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13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14"/>
        <v>0</v>
      </c>
      <c r="AT108" s="320">
        <f t="shared" si="15"/>
        <v>0</v>
      </c>
      <c r="AU108" s="320">
        <f t="shared" si="16"/>
        <v>0</v>
      </c>
      <c r="AV108" s="86"/>
      <c r="AW108" s="334"/>
      <c r="AX108" s="334"/>
      <c r="AY108" s="334"/>
      <c r="AZ108" s="334"/>
      <c r="BA108" s="320">
        <f t="shared" si="17"/>
        <v>0</v>
      </c>
      <c r="BB108" s="93"/>
      <c r="BC108" s="94"/>
      <c r="BD108" s="310" t="str">
        <f t="shared" si="18"/>
        <v>正确</v>
      </c>
    </row>
    <row r="109" s="1" customFormat="1" ht="33" customHeight="1" spans="1:56">
      <c r="A109" s="289">
        <f t="shared" si="10"/>
        <v>105</v>
      </c>
      <c r="B109" s="286"/>
      <c r="C109" s="49"/>
      <c r="D109" s="50"/>
      <c r="E109" s="286"/>
      <c r="F109" s="269">
        <f t="shared" si="11"/>
        <v>31</v>
      </c>
      <c r="G109" s="44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311">
        <f t="shared" si="12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13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14"/>
        <v>0</v>
      </c>
      <c r="AT109" s="320">
        <f t="shared" si="15"/>
        <v>0</v>
      </c>
      <c r="AU109" s="320">
        <f t="shared" si="16"/>
        <v>0</v>
      </c>
      <c r="AV109" s="86"/>
      <c r="AW109" s="334"/>
      <c r="AX109" s="334"/>
      <c r="AY109" s="334"/>
      <c r="AZ109" s="334"/>
      <c r="BA109" s="320">
        <f t="shared" si="17"/>
        <v>0</v>
      </c>
      <c r="BB109" s="93"/>
      <c r="BC109" s="94"/>
      <c r="BD109" s="310" t="str">
        <f t="shared" si="18"/>
        <v>正确</v>
      </c>
    </row>
    <row r="110" s="1" customFormat="1" ht="33" customHeight="1" spans="1:56">
      <c r="A110" s="289">
        <f t="shared" si="10"/>
        <v>106</v>
      </c>
      <c r="B110" s="286"/>
      <c r="C110" s="49"/>
      <c r="D110" s="50"/>
      <c r="E110" s="286"/>
      <c r="F110" s="269">
        <f t="shared" si="11"/>
        <v>31</v>
      </c>
      <c r="G110" s="44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311">
        <f t="shared" si="12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13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14"/>
        <v>0</v>
      </c>
      <c r="AT110" s="320">
        <f t="shared" si="15"/>
        <v>0</v>
      </c>
      <c r="AU110" s="320">
        <f t="shared" si="16"/>
        <v>0</v>
      </c>
      <c r="AV110" s="86"/>
      <c r="AW110" s="334"/>
      <c r="AX110" s="334"/>
      <c r="AY110" s="334"/>
      <c r="AZ110" s="334"/>
      <c r="BA110" s="320">
        <f t="shared" si="17"/>
        <v>0</v>
      </c>
      <c r="BB110" s="93"/>
      <c r="BC110" s="94"/>
      <c r="BD110" s="310" t="str">
        <f t="shared" si="18"/>
        <v>正确</v>
      </c>
    </row>
    <row r="111" s="1" customFormat="1" ht="33" customHeight="1" spans="1:56">
      <c r="A111" s="289">
        <f t="shared" si="10"/>
        <v>107</v>
      </c>
      <c r="B111" s="286"/>
      <c r="C111" s="49"/>
      <c r="D111" s="50"/>
      <c r="E111" s="286"/>
      <c r="F111" s="269">
        <f t="shared" si="11"/>
        <v>31</v>
      </c>
      <c r="G111" s="44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311">
        <f t="shared" si="12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13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14"/>
        <v>0</v>
      </c>
      <c r="AT111" s="320">
        <f t="shared" si="15"/>
        <v>0</v>
      </c>
      <c r="AU111" s="320">
        <f t="shared" si="16"/>
        <v>0</v>
      </c>
      <c r="AV111" s="86"/>
      <c r="AW111" s="334"/>
      <c r="AX111" s="334"/>
      <c r="AY111" s="334"/>
      <c r="AZ111" s="334"/>
      <c r="BA111" s="320">
        <f t="shared" si="17"/>
        <v>0</v>
      </c>
      <c r="BB111" s="93"/>
      <c r="BC111" s="94"/>
      <c r="BD111" s="310" t="str">
        <f t="shared" si="18"/>
        <v>正确</v>
      </c>
    </row>
    <row r="112" s="1" customFormat="1" ht="33" customHeight="1" spans="1:56">
      <c r="A112" s="289">
        <f t="shared" si="10"/>
        <v>108</v>
      </c>
      <c r="B112" s="286"/>
      <c r="C112" s="49"/>
      <c r="D112" s="50"/>
      <c r="E112" s="286"/>
      <c r="F112" s="269">
        <f t="shared" si="11"/>
        <v>31</v>
      </c>
      <c r="G112" s="44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311">
        <f t="shared" si="12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13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14"/>
        <v>0</v>
      </c>
      <c r="AT112" s="320">
        <f t="shared" si="15"/>
        <v>0</v>
      </c>
      <c r="AU112" s="320">
        <f t="shared" si="16"/>
        <v>0</v>
      </c>
      <c r="AV112" s="86"/>
      <c r="AW112" s="334"/>
      <c r="AX112" s="334"/>
      <c r="AY112" s="334"/>
      <c r="AZ112" s="334"/>
      <c r="BA112" s="320">
        <f t="shared" si="17"/>
        <v>0</v>
      </c>
      <c r="BB112" s="93"/>
      <c r="BC112" s="94"/>
      <c r="BD112" s="310" t="str">
        <f t="shared" si="18"/>
        <v>正确</v>
      </c>
    </row>
    <row r="113" s="1" customFormat="1" ht="33" customHeight="1" spans="1:56">
      <c r="A113" s="289">
        <f t="shared" si="10"/>
        <v>109</v>
      </c>
      <c r="B113" s="286"/>
      <c r="C113" s="49"/>
      <c r="D113" s="50"/>
      <c r="E113" s="286"/>
      <c r="F113" s="269">
        <f t="shared" si="11"/>
        <v>31</v>
      </c>
      <c r="G113" s="44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11">
        <f t="shared" si="12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13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14"/>
        <v>0</v>
      </c>
      <c r="AT113" s="320">
        <f t="shared" si="15"/>
        <v>0</v>
      </c>
      <c r="AU113" s="320">
        <f t="shared" si="16"/>
        <v>0</v>
      </c>
      <c r="AV113" s="86"/>
      <c r="AW113" s="334"/>
      <c r="AX113" s="334"/>
      <c r="AY113" s="334"/>
      <c r="AZ113" s="334"/>
      <c r="BA113" s="320">
        <f t="shared" si="17"/>
        <v>0</v>
      </c>
      <c r="BB113" s="93"/>
      <c r="BC113" s="94"/>
      <c r="BD113" s="310" t="str">
        <f t="shared" si="18"/>
        <v>正确</v>
      </c>
    </row>
    <row r="114" s="1" customFormat="1" ht="33" customHeight="1" spans="1:56">
      <c r="A114" s="289">
        <f t="shared" si="10"/>
        <v>110</v>
      </c>
      <c r="B114" s="286"/>
      <c r="C114" s="49"/>
      <c r="D114" s="50"/>
      <c r="E114" s="286"/>
      <c r="F114" s="269">
        <f t="shared" si="11"/>
        <v>31</v>
      </c>
      <c r="G114" s="44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311">
        <f t="shared" si="12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13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14"/>
        <v>0</v>
      </c>
      <c r="AT114" s="320">
        <f t="shared" si="15"/>
        <v>0</v>
      </c>
      <c r="AU114" s="320">
        <f t="shared" si="16"/>
        <v>0</v>
      </c>
      <c r="AV114" s="86"/>
      <c r="AW114" s="334"/>
      <c r="AX114" s="334"/>
      <c r="AY114" s="334"/>
      <c r="AZ114" s="334"/>
      <c r="BA114" s="320">
        <f t="shared" si="17"/>
        <v>0</v>
      </c>
      <c r="BB114" s="93"/>
      <c r="BC114" s="94"/>
      <c r="BD114" s="310" t="str">
        <f t="shared" si="18"/>
        <v>正确</v>
      </c>
    </row>
    <row r="115" s="1" customFormat="1" ht="33" customHeight="1" spans="1:56">
      <c r="A115" s="289">
        <f t="shared" si="10"/>
        <v>111</v>
      </c>
      <c r="B115" s="286"/>
      <c r="C115" s="49"/>
      <c r="D115" s="50"/>
      <c r="E115" s="286"/>
      <c r="F115" s="269">
        <f t="shared" si="11"/>
        <v>31</v>
      </c>
      <c r="G115" s="44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311">
        <f t="shared" si="12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13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14"/>
        <v>0</v>
      </c>
      <c r="AT115" s="320">
        <f t="shared" si="15"/>
        <v>0</v>
      </c>
      <c r="AU115" s="320">
        <f t="shared" si="16"/>
        <v>0</v>
      </c>
      <c r="AV115" s="86"/>
      <c r="AW115" s="334"/>
      <c r="AX115" s="334"/>
      <c r="AY115" s="334"/>
      <c r="AZ115" s="334"/>
      <c r="BA115" s="320">
        <f t="shared" si="17"/>
        <v>0</v>
      </c>
      <c r="BB115" s="93"/>
      <c r="BC115" s="94"/>
      <c r="BD115" s="310" t="str">
        <f t="shared" si="18"/>
        <v>正确</v>
      </c>
    </row>
    <row r="116" s="1" customFormat="1" ht="33" customHeight="1" spans="1:56">
      <c r="A116" s="289">
        <f t="shared" si="10"/>
        <v>112</v>
      </c>
      <c r="B116" s="286"/>
      <c r="C116" s="49"/>
      <c r="D116" s="50"/>
      <c r="E116" s="286"/>
      <c r="F116" s="269">
        <f t="shared" si="11"/>
        <v>31</v>
      </c>
      <c r="G116" s="44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311">
        <f t="shared" si="12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13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14"/>
        <v>0</v>
      </c>
      <c r="AT116" s="320">
        <f t="shared" si="15"/>
        <v>0</v>
      </c>
      <c r="AU116" s="320">
        <f t="shared" si="16"/>
        <v>0</v>
      </c>
      <c r="AV116" s="86"/>
      <c r="AW116" s="334"/>
      <c r="AX116" s="334"/>
      <c r="AY116" s="334"/>
      <c r="AZ116" s="334"/>
      <c r="BA116" s="320">
        <f t="shared" si="17"/>
        <v>0</v>
      </c>
      <c r="BB116" s="93"/>
      <c r="BC116" s="94"/>
      <c r="BD116" s="310" t="str">
        <f t="shared" si="18"/>
        <v>正确</v>
      </c>
    </row>
    <row r="117" s="1" customFormat="1" ht="33" customHeight="1" spans="1:56">
      <c r="A117" s="289">
        <f t="shared" si="10"/>
        <v>113</v>
      </c>
      <c r="B117" s="286"/>
      <c r="C117" s="49"/>
      <c r="D117" s="50"/>
      <c r="E117" s="286"/>
      <c r="F117" s="269">
        <f t="shared" si="11"/>
        <v>31</v>
      </c>
      <c r="G117" s="44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311">
        <f t="shared" si="12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13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14"/>
        <v>0</v>
      </c>
      <c r="AT117" s="320">
        <f t="shared" si="15"/>
        <v>0</v>
      </c>
      <c r="AU117" s="320">
        <f t="shared" si="16"/>
        <v>0</v>
      </c>
      <c r="AV117" s="86"/>
      <c r="AW117" s="334"/>
      <c r="AX117" s="334"/>
      <c r="AY117" s="334"/>
      <c r="AZ117" s="334"/>
      <c r="BA117" s="320">
        <f t="shared" si="17"/>
        <v>0</v>
      </c>
      <c r="BB117" s="93"/>
      <c r="BC117" s="94"/>
      <c r="BD117" s="310" t="str">
        <f t="shared" si="18"/>
        <v>正确</v>
      </c>
    </row>
    <row r="118" s="1" customFormat="1" ht="33" customHeight="1" spans="1:56">
      <c r="A118" s="289">
        <f t="shared" si="10"/>
        <v>114</v>
      </c>
      <c r="B118" s="286"/>
      <c r="C118" s="49"/>
      <c r="D118" s="50"/>
      <c r="E118" s="286"/>
      <c r="F118" s="269">
        <f t="shared" si="11"/>
        <v>31</v>
      </c>
      <c r="G118" s="44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311">
        <f t="shared" si="12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13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14"/>
        <v>0</v>
      </c>
      <c r="AT118" s="320">
        <f t="shared" si="15"/>
        <v>0</v>
      </c>
      <c r="AU118" s="320">
        <f t="shared" si="16"/>
        <v>0</v>
      </c>
      <c r="AV118" s="86"/>
      <c r="AW118" s="334"/>
      <c r="AX118" s="334"/>
      <c r="AY118" s="334"/>
      <c r="AZ118" s="334"/>
      <c r="BA118" s="320">
        <f t="shared" si="17"/>
        <v>0</v>
      </c>
      <c r="BB118" s="93"/>
      <c r="BC118" s="94"/>
      <c r="BD118" s="310" t="str">
        <f t="shared" si="18"/>
        <v>正确</v>
      </c>
    </row>
    <row r="119" s="1" customFormat="1" ht="33" customHeight="1" spans="1:56">
      <c r="A119" s="289">
        <f t="shared" si="10"/>
        <v>115</v>
      </c>
      <c r="B119" s="286"/>
      <c r="C119" s="49"/>
      <c r="D119" s="50"/>
      <c r="E119" s="286"/>
      <c r="F119" s="269">
        <f t="shared" si="11"/>
        <v>31</v>
      </c>
      <c r="G119" s="44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311">
        <f t="shared" si="12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13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14"/>
        <v>0</v>
      </c>
      <c r="AT119" s="320">
        <f t="shared" si="15"/>
        <v>0</v>
      </c>
      <c r="AU119" s="320">
        <f t="shared" si="16"/>
        <v>0</v>
      </c>
      <c r="AV119" s="86"/>
      <c r="AW119" s="334"/>
      <c r="AX119" s="334"/>
      <c r="AY119" s="334"/>
      <c r="AZ119" s="334"/>
      <c r="BA119" s="320">
        <f t="shared" si="17"/>
        <v>0</v>
      </c>
      <c r="BB119" s="93"/>
      <c r="BC119" s="94"/>
      <c r="BD119" s="310" t="str">
        <f t="shared" si="18"/>
        <v>正确</v>
      </c>
    </row>
    <row r="120" s="1" customFormat="1" ht="33" customHeight="1" spans="1:56">
      <c r="A120" s="289">
        <f t="shared" si="10"/>
        <v>116</v>
      </c>
      <c r="B120" s="286"/>
      <c r="C120" s="49"/>
      <c r="D120" s="50"/>
      <c r="E120" s="286"/>
      <c r="F120" s="269">
        <f t="shared" si="11"/>
        <v>31</v>
      </c>
      <c r="G120" s="44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311">
        <f t="shared" si="12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13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14"/>
        <v>0</v>
      </c>
      <c r="AT120" s="320">
        <f t="shared" si="15"/>
        <v>0</v>
      </c>
      <c r="AU120" s="320">
        <f t="shared" si="16"/>
        <v>0</v>
      </c>
      <c r="AV120" s="86"/>
      <c r="AW120" s="334"/>
      <c r="AX120" s="334"/>
      <c r="AY120" s="334"/>
      <c r="AZ120" s="334"/>
      <c r="BA120" s="320">
        <f t="shared" si="17"/>
        <v>0</v>
      </c>
      <c r="BB120" s="93"/>
      <c r="BC120" s="94"/>
      <c r="BD120" s="310" t="str">
        <f t="shared" si="18"/>
        <v>正确</v>
      </c>
    </row>
    <row r="121" s="1" customFormat="1" ht="33" customHeight="1" spans="1:56">
      <c r="A121" s="289">
        <f t="shared" si="10"/>
        <v>117</v>
      </c>
      <c r="B121" s="286"/>
      <c r="C121" s="49"/>
      <c r="D121" s="50"/>
      <c r="E121" s="286"/>
      <c r="F121" s="269">
        <f t="shared" si="11"/>
        <v>31</v>
      </c>
      <c r="G121" s="44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311">
        <f t="shared" si="12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13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14"/>
        <v>0</v>
      </c>
      <c r="AT121" s="320">
        <f t="shared" si="15"/>
        <v>0</v>
      </c>
      <c r="AU121" s="320">
        <f t="shared" si="16"/>
        <v>0</v>
      </c>
      <c r="AV121" s="86"/>
      <c r="AW121" s="334"/>
      <c r="AX121" s="334"/>
      <c r="AY121" s="334"/>
      <c r="AZ121" s="334"/>
      <c r="BA121" s="320">
        <f t="shared" si="17"/>
        <v>0</v>
      </c>
      <c r="BB121" s="93"/>
      <c r="BC121" s="94"/>
      <c r="BD121" s="310" t="str">
        <f t="shared" si="18"/>
        <v>正确</v>
      </c>
    </row>
    <row r="122" s="1" customFormat="1" ht="33" customHeight="1" spans="1:56">
      <c r="A122" s="289">
        <f t="shared" si="10"/>
        <v>118</v>
      </c>
      <c r="B122" s="286"/>
      <c r="C122" s="49"/>
      <c r="D122" s="50"/>
      <c r="E122" s="286"/>
      <c r="F122" s="269">
        <f t="shared" si="11"/>
        <v>31</v>
      </c>
      <c r="G122" s="44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311">
        <f t="shared" si="12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13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14"/>
        <v>0</v>
      </c>
      <c r="AT122" s="320">
        <f t="shared" si="15"/>
        <v>0</v>
      </c>
      <c r="AU122" s="320">
        <f t="shared" si="16"/>
        <v>0</v>
      </c>
      <c r="AV122" s="86"/>
      <c r="AW122" s="334"/>
      <c r="AX122" s="334"/>
      <c r="AY122" s="334"/>
      <c r="AZ122" s="334"/>
      <c r="BA122" s="320">
        <f t="shared" si="17"/>
        <v>0</v>
      </c>
      <c r="BB122" s="93"/>
      <c r="BC122" s="94"/>
      <c r="BD122" s="310" t="str">
        <f t="shared" si="18"/>
        <v>正确</v>
      </c>
    </row>
    <row r="123" s="1" customFormat="1" ht="33" customHeight="1" spans="1:56">
      <c r="A123" s="289">
        <f t="shared" si="10"/>
        <v>119</v>
      </c>
      <c r="B123" s="286"/>
      <c r="C123" s="49"/>
      <c r="D123" s="50"/>
      <c r="E123" s="286"/>
      <c r="F123" s="269">
        <f t="shared" si="11"/>
        <v>31</v>
      </c>
      <c r="G123" s="44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311">
        <f t="shared" si="12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13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14"/>
        <v>0</v>
      </c>
      <c r="AT123" s="320">
        <f t="shared" si="15"/>
        <v>0</v>
      </c>
      <c r="AU123" s="320">
        <f t="shared" si="16"/>
        <v>0</v>
      </c>
      <c r="AV123" s="86"/>
      <c r="AW123" s="334"/>
      <c r="AX123" s="334"/>
      <c r="AY123" s="334"/>
      <c r="AZ123" s="334"/>
      <c r="BA123" s="320">
        <f t="shared" si="17"/>
        <v>0</v>
      </c>
      <c r="BB123" s="93"/>
      <c r="BC123" s="94"/>
      <c r="BD123" s="310" t="str">
        <f t="shared" si="18"/>
        <v>正确</v>
      </c>
    </row>
    <row r="124" s="1" customFormat="1" ht="33" customHeight="1" spans="1:56">
      <c r="A124" s="289">
        <f t="shared" si="10"/>
        <v>120</v>
      </c>
      <c r="B124" s="286"/>
      <c r="C124" s="49"/>
      <c r="D124" s="50"/>
      <c r="E124" s="286"/>
      <c r="F124" s="269">
        <f t="shared" si="11"/>
        <v>31</v>
      </c>
      <c r="G124" s="44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311">
        <f t="shared" si="12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13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14"/>
        <v>0</v>
      </c>
      <c r="AT124" s="320">
        <f t="shared" si="15"/>
        <v>0</v>
      </c>
      <c r="AU124" s="320">
        <f t="shared" si="16"/>
        <v>0</v>
      </c>
      <c r="AV124" s="86"/>
      <c r="AW124" s="334"/>
      <c r="AX124" s="334"/>
      <c r="AY124" s="334"/>
      <c r="AZ124" s="334"/>
      <c r="BA124" s="320">
        <f t="shared" si="17"/>
        <v>0</v>
      </c>
      <c r="BB124" s="93"/>
      <c r="BC124" s="94"/>
      <c r="BD124" s="310" t="str">
        <f t="shared" si="18"/>
        <v>正确</v>
      </c>
    </row>
    <row r="125" s="1" customFormat="1" ht="33" customHeight="1" spans="1:56">
      <c r="A125" s="289">
        <f t="shared" si="10"/>
        <v>121</v>
      </c>
      <c r="B125" s="286"/>
      <c r="C125" s="49"/>
      <c r="D125" s="50"/>
      <c r="E125" s="286"/>
      <c r="F125" s="269">
        <f t="shared" si="11"/>
        <v>31</v>
      </c>
      <c r="G125" s="44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311">
        <f t="shared" si="12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13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14"/>
        <v>0</v>
      </c>
      <c r="AT125" s="320">
        <f t="shared" si="15"/>
        <v>0</v>
      </c>
      <c r="AU125" s="320">
        <f t="shared" si="16"/>
        <v>0</v>
      </c>
      <c r="AV125" s="86"/>
      <c r="AW125" s="334"/>
      <c r="AX125" s="334"/>
      <c r="AY125" s="334"/>
      <c r="AZ125" s="334"/>
      <c r="BA125" s="320">
        <f t="shared" si="17"/>
        <v>0</v>
      </c>
      <c r="BB125" s="93"/>
      <c r="BC125" s="94"/>
      <c r="BD125" s="310" t="str">
        <f t="shared" si="18"/>
        <v>正确</v>
      </c>
    </row>
    <row r="126" s="1" customFormat="1" ht="33" customHeight="1" spans="1:56">
      <c r="A126" s="289">
        <f t="shared" si="10"/>
        <v>122</v>
      </c>
      <c r="B126" s="286"/>
      <c r="C126" s="49"/>
      <c r="D126" s="50"/>
      <c r="E126" s="286"/>
      <c r="F126" s="269">
        <f t="shared" si="11"/>
        <v>31</v>
      </c>
      <c r="G126" s="44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311">
        <f t="shared" si="12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13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14"/>
        <v>0</v>
      </c>
      <c r="AT126" s="320">
        <f t="shared" si="15"/>
        <v>0</v>
      </c>
      <c r="AU126" s="320">
        <f t="shared" si="16"/>
        <v>0</v>
      </c>
      <c r="AV126" s="86"/>
      <c r="AW126" s="334"/>
      <c r="AX126" s="334"/>
      <c r="AY126" s="334"/>
      <c r="AZ126" s="334"/>
      <c r="BA126" s="320">
        <f t="shared" si="17"/>
        <v>0</v>
      </c>
      <c r="BB126" s="93"/>
      <c r="BC126" s="94"/>
      <c r="BD126" s="310" t="str">
        <f t="shared" si="18"/>
        <v>正确</v>
      </c>
    </row>
    <row r="127" s="1" customFormat="1" ht="33" customHeight="1" spans="1:56">
      <c r="A127" s="289">
        <f t="shared" si="10"/>
        <v>123</v>
      </c>
      <c r="B127" s="286"/>
      <c r="C127" s="49"/>
      <c r="D127" s="50"/>
      <c r="E127" s="286"/>
      <c r="F127" s="269">
        <f t="shared" si="11"/>
        <v>31</v>
      </c>
      <c r="G127" s="44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311">
        <f t="shared" si="12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13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14"/>
        <v>0</v>
      </c>
      <c r="AT127" s="320">
        <f t="shared" si="15"/>
        <v>0</v>
      </c>
      <c r="AU127" s="320">
        <f t="shared" si="16"/>
        <v>0</v>
      </c>
      <c r="AV127" s="86"/>
      <c r="AW127" s="334"/>
      <c r="AX127" s="334"/>
      <c r="AY127" s="334"/>
      <c r="AZ127" s="334"/>
      <c r="BA127" s="320">
        <f t="shared" si="17"/>
        <v>0</v>
      </c>
      <c r="BB127" s="93"/>
      <c r="BC127" s="94"/>
      <c r="BD127" s="310" t="str">
        <f t="shared" si="18"/>
        <v>正确</v>
      </c>
    </row>
    <row r="128" s="1" customFormat="1" ht="33" customHeight="1" spans="1:56">
      <c r="A128" s="289">
        <f t="shared" si="10"/>
        <v>124</v>
      </c>
      <c r="B128" s="286"/>
      <c r="C128" s="49"/>
      <c r="D128" s="50"/>
      <c r="E128" s="286"/>
      <c r="F128" s="269">
        <f t="shared" si="11"/>
        <v>31</v>
      </c>
      <c r="G128" s="44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311">
        <f t="shared" si="12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13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14"/>
        <v>0</v>
      </c>
      <c r="AT128" s="320">
        <f t="shared" si="15"/>
        <v>0</v>
      </c>
      <c r="AU128" s="320">
        <f t="shared" si="16"/>
        <v>0</v>
      </c>
      <c r="AV128" s="86"/>
      <c r="AW128" s="334"/>
      <c r="AX128" s="334"/>
      <c r="AY128" s="334"/>
      <c r="AZ128" s="334"/>
      <c r="BA128" s="320">
        <f t="shared" si="17"/>
        <v>0</v>
      </c>
      <c r="BB128" s="93"/>
      <c r="BC128" s="94"/>
      <c r="BD128" s="310" t="str">
        <f t="shared" si="18"/>
        <v>正确</v>
      </c>
    </row>
    <row r="129" s="1" customFormat="1" ht="33" customHeight="1" spans="1:56">
      <c r="A129" s="289">
        <f t="shared" si="10"/>
        <v>125</v>
      </c>
      <c r="B129" s="286"/>
      <c r="C129" s="49"/>
      <c r="D129" s="50"/>
      <c r="E129" s="286"/>
      <c r="F129" s="269">
        <f t="shared" si="11"/>
        <v>31</v>
      </c>
      <c r="G129" s="44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311">
        <f t="shared" si="12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13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14"/>
        <v>0</v>
      </c>
      <c r="AT129" s="320">
        <f t="shared" si="15"/>
        <v>0</v>
      </c>
      <c r="AU129" s="320">
        <f t="shared" si="16"/>
        <v>0</v>
      </c>
      <c r="AV129" s="86"/>
      <c r="AW129" s="334"/>
      <c r="AX129" s="334"/>
      <c r="AY129" s="334"/>
      <c r="AZ129" s="334"/>
      <c r="BA129" s="320">
        <f t="shared" si="17"/>
        <v>0</v>
      </c>
      <c r="BB129" s="93"/>
      <c r="BC129" s="94"/>
      <c r="BD129" s="310" t="str">
        <f t="shared" si="18"/>
        <v>正确</v>
      </c>
    </row>
    <row r="130" s="1" customFormat="1" ht="33" customHeight="1" spans="1:56">
      <c r="A130" s="289">
        <f t="shared" si="10"/>
        <v>126</v>
      </c>
      <c r="B130" s="286"/>
      <c r="C130" s="49"/>
      <c r="D130" s="50"/>
      <c r="E130" s="286"/>
      <c r="F130" s="269">
        <f t="shared" si="11"/>
        <v>31</v>
      </c>
      <c r="G130" s="44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311">
        <f t="shared" si="12"/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si="13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si="14"/>
        <v>0</v>
      </c>
      <c r="AT130" s="320">
        <f t="shared" si="15"/>
        <v>0</v>
      </c>
      <c r="AU130" s="320">
        <f t="shared" si="16"/>
        <v>0</v>
      </c>
      <c r="AV130" s="86"/>
      <c r="AW130" s="334"/>
      <c r="AX130" s="334"/>
      <c r="AY130" s="334"/>
      <c r="AZ130" s="334"/>
      <c r="BA130" s="320">
        <f t="shared" si="17"/>
        <v>0</v>
      </c>
      <c r="BB130" s="93"/>
      <c r="BC130" s="94"/>
      <c r="BD130" s="310" t="str">
        <f t="shared" si="18"/>
        <v>正确</v>
      </c>
    </row>
    <row r="131" s="1" customFormat="1" ht="33" customHeight="1" spans="1:56">
      <c r="A131" s="289">
        <f t="shared" si="10"/>
        <v>127</v>
      </c>
      <c r="B131" s="286"/>
      <c r="C131" s="49"/>
      <c r="D131" s="50"/>
      <c r="E131" s="286"/>
      <c r="F131" s="269">
        <f t="shared" si="11"/>
        <v>31</v>
      </c>
      <c r="G131" s="44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311">
        <f t="shared" si="12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13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14"/>
        <v>0</v>
      </c>
      <c r="AT131" s="320">
        <f t="shared" si="15"/>
        <v>0</v>
      </c>
      <c r="AU131" s="320">
        <f t="shared" si="16"/>
        <v>0</v>
      </c>
      <c r="AV131" s="86"/>
      <c r="AW131" s="334"/>
      <c r="AX131" s="334"/>
      <c r="AY131" s="334"/>
      <c r="AZ131" s="334"/>
      <c r="BA131" s="320">
        <f t="shared" si="17"/>
        <v>0</v>
      </c>
      <c r="BB131" s="93"/>
      <c r="BC131" s="94"/>
      <c r="BD131" s="310" t="str">
        <f t="shared" si="18"/>
        <v>正确</v>
      </c>
    </row>
    <row r="132" s="1" customFormat="1" ht="33" customHeight="1" spans="1:56">
      <c r="A132" s="289">
        <f t="shared" si="10"/>
        <v>128</v>
      </c>
      <c r="B132" s="286"/>
      <c r="C132" s="49"/>
      <c r="D132" s="50"/>
      <c r="E132" s="286"/>
      <c r="F132" s="269">
        <f t="shared" si="11"/>
        <v>31</v>
      </c>
      <c r="G132" s="44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311">
        <f t="shared" si="12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si="13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14"/>
        <v>0</v>
      </c>
      <c r="AT132" s="320">
        <f t="shared" si="15"/>
        <v>0</v>
      </c>
      <c r="AU132" s="320">
        <f t="shared" si="16"/>
        <v>0</v>
      </c>
      <c r="AV132" s="86"/>
      <c r="AW132" s="334"/>
      <c r="AX132" s="334"/>
      <c r="AY132" s="334"/>
      <c r="AZ132" s="334"/>
      <c r="BA132" s="320">
        <f t="shared" si="17"/>
        <v>0</v>
      </c>
      <c r="BB132" s="93"/>
      <c r="BC132" s="94"/>
      <c r="BD132" s="310" t="str">
        <f t="shared" si="18"/>
        <v>正确</v>
      </c>
    </row>
    <row r="133" s="1" customFormat="1" ht="33" customHeight="1" spans="1:56">
      <c r="A133" s="289">
        <f t="shared" ref="A133:A164" si="19">ROW()-4</f>
        <v>129</v>
      </c>
      <c r="B133" s="286"/>
      <c r="C133" s="49"/>
      <c r="D133" s="50"/>
      <c r="E133" s="286"/>
      <c r="F133" s="269">
        <f t="shared" ref="F133:F164" si="20">IF($C$2-D133+1&lt;$E$2,$C$2-D133+1,$E$2)</f>
        <v>31</v>
      </c>
      <c r="G133" s="44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311">
        <f t="shared" ref="S133:S164" si="21">P133+Q133-R133</f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ref="AC133:AC164" si="22">IF(G133="是",30,0)</f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ref="AS133:AS164" si="23">IFERROR(U133/$E$2*2*H133+I133*2,0)</f>
        <v>0</v>
      </c>
      <c r="AT133" s="320">
        <f t="shared" ref="AT133:AT164" si="24">IFERROR(U133/$E$2*(J133+K133*0.2+L133+M133*0.5),0)</f>
        <v>0</v>
      </c>
      <c r="AU133" s="320">
        <f t="shared" ref="AU133:AU164" si="25">ROUND(SUM(V133:AP133)-SUM(AQ133:AT133),2)</f>
        <v>0</v>
      </c>
      <c r="AV133" s="86"/>
      <c r="AW133" s="334"/>
      <c r="AX133" s="334"/>
      <c r="AY133" s="334"/>
      <c r="AZ133" s="334"/>
      <c r="BA133" s="320">
        <f t="shared" ref="BA133:BA164" si="26">ROUND(AU133-SUM(AV133:AZ133),2)</f>
        <v>0</v>
      </c>
      <c r="BB133" s="93"/>
      <c r="BC133" s="94"/>
      <c r="BD133" s="310" t="str">
        <f t="shared" ref="BD133:BD164" si="27">IF(U133-SUM(V133:AB133)=0,"正确","错误")</f>
        <v>正确</v>
      </c>
    </row>
    <row r="134" s="1" customFormat="1" ht="33" customHeight="1" spans="1:56">
      <c r="A134" s="289">
        <f t="shared" si="19"/>
        <v>130</v>
      </c>
      <c r="B134" s="286"/>
      <c r="C134" s="49"/>
      <c r="D134" s="50"/>
      <c r="E134" s="286"/>
      <c r="F134" s="269">
        <f t="shared" si="20"/>
        <v>31</v>
      </c>
      <c r="G134" s="44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311">
        <f t="shared" si="21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22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23"/>
        <v>0</v>
      </c>
      <c r="AT134" s="320">
        <f t="shared" si="24"/>
        <v>0</v>
      </c>
      <c r="AU134" s="320">
        <f t="shared" si="25"/>
        <v>0</v>
      </c>
      <c r="AV134" s="86"/>
      <c r="AW134" s="334"/>
      <c r="AX134" s="334"/>
      <c r="AY134" s="334"/>
      <c r="AZ134" s="334"/>
      <c r="BA134" s="320">
        <f t="shared" si="26"/>
        <v>0</v>
      </c>
      <c r="BB134" s="93"/>
      <c r="BC134" s="94"/>
      <c r="BD134" s="310" t="str">
        <f t="shared" si="27"/>
        <v>正确</v>
      </c>
    </row>
    <row r="135" s="1" customFormat="1" ht="33" customHeight="1" spans="1:56">
      <c r="A135" s="289">
        <f t="shared" si="19"/>
        <v>131</v>
      </c>
      <c r="B135" s="286"/>
      <c r="C135" s="49"/>
      <c r="D135" s="50"/>
      <c r="E135" s="286"/>
      <c r="F135" s="269">
        <f t="shared" si="20"/>
        <v>31</v>
      </c>
      <c r="G135" s="44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311">
        <f t="shared" si="21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22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23"/>
        <v>0</v>
      </c>
      <c r="AT135" s="320">
        <f t="shared" si="24"/>
        <v>0</v>
      </c>
      <c r="AU135" s="320">
        <f t="shared" si="25"/>
        <v>0</v>
      </c>
      <c r="AV135" s="86"/>
      <c r="AW135" s="334"/>
      <c r="AX135" s="334"/>
      <c r="AY135" s="334"/>
      <c r="AZ135" s="334"/>
      <c r="BA135" s="320">
        <f t="shared" si="26"/>
        <v>0</v>
      </c>
      <c r="BB135" s="93"/>
      <c r="BC135" s="94"/>
      <c r="BD135" s="310" t="str">
        <f t="shared" si="27"/>
        <v>正确</v>
      </c>
    </row>
    <row r="136" s="1" customFormat="1" ht="33" customHeight="1" spans="1:56">
      <c r="A136" s="289">
        <f t="shared" si="19"/>
        <v>132</v>
      </c>
      <c r="B136" s="286"/>
      <c r="C136" s="49"/>
      <c r="D136" s="50"/>
      <c r="E136" s="286"/>
      <c r="F136" s="269">
        <f t="shared" si="20"/>
        <v>31</v>
      </c>
      <c r="G136" s="44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311">
        <f t="shared" si="21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22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23"/>
        <v>0</v>
      </c>
      <c r="AT136" s="320">
        <f t="shared" si="24"/>
        <v>0</v>
      </c>
      <c r="AU136" s="320">
        <f t="shared" si="25"/>
        <v>0</v>
      </c>
      <c r="AV136" s="86"/>
      <c r="AW136" s="334"/>
      <c r="AX136" s="334"/>
      <c r="AY136" s="334"/>
      <c r="AZ136" s="334"/>
      <c r="BA136" s="320">
        <f t="shared" si="26"/>
        <v>0</v>
      </c>
      <c r="BB136" s="93"/>
      <c r="BC136" s="94"/>
      <c r="BD136" s="310" t="str">
        <f t="shared" si="27"/>
        <v>正确</v>
      </c>
    </row>
    <row r="137" s="1" customFormat="1" ht="33" customHeight="1" spans="1:56">
      <c r="A137" s="289">
        <f t="shared" si="19"/>
        <v>133</v>
      </c>
      <c r="B137" s="286"/>
      <c r="C137" s="49"/>
      <c r="D137" s="50"/>
      <c r="E137" s="286"/>
      <c r="F137" s="269">
        <f t="shared" si="20"/>
        <v>31</v>
      </c>
      <c r="G137" s="44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311">
        <f t="shared" si="21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22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23"/>
        <v>0</v>
      </c>
      <c r="AT137" s="320">
        <f t="shared" si="24"/>
        <v>0</v>
      </c>
      <c r="AU137" s="320">
        <f t="shared" si="25"/>
        <v>0</v>
      </c>
      <c r="AV137" s="86"/>
      <c r="AW137" s="334"/>
      <c r="AX137" s="334"/>
      <c r="AY137" s="334"/>
      <c r="AZ137" s="334"/>
      <c r="BA137" s="320">
        <f t="shared" si="26"/>
        <v>0</v>
      </c>
      <c r="BB137" s="93"/>
      <c r="BC137" s="94"/>
      <c r="BD137" s="310" t="str">
        <f t="shared" si="27"/>
        <v>正确</v>
      </c>
    </row>
    <row r="138" s="1" customFormat="1" ht="33" customHeight="1" spans="1:56">
      <c r="A138" s="289">
        <f t="shared" si="19"/>
        <v>134</v>
      </c>
      <c r="B138" s="286"/>
      <c r="C138" s="49"/>
      <c r="D138" s="50"/>
      <c r="E138" s="286"/>
      <c r="F138" s="269">
        <f t="shared" si="20"/>
        <v>31</v>
      </c>
      <c r="G138" s="44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311">
        <f t="shared" si="21"/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22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23"/>
        <v>0</v>
      </c>
      <c r="AT138" s="320">
        <f t="shared" si="24"/>
        <v>0</v>
      </c>
      <c r="AU138" s="320">
        <f t="shared" si="25"/>
        <v>0</v>
      </c>
      <c r="AV138" s="86"/>
      <c r="AW138" s="334"/>
      <c r="AX138" s="334"/>
      <c r="AY138" s="334"/>
      <c r="AZ138" s="334"/>
      <c r="BA138" s="320">
        <f t="shared" si="26"/>
        <v>0</v>
      </c>
      <c r="BB138" s="93"/>
      <c r="BC138" s="94"/>
      <c r="BD138" s="310" t="str">
        <f t="shared" si="27"/>
        <v>正确</v>
      </c>
    </row>
    <row r="139" s="1" customFormat="1" ht="33" customHeight="1" spans="1:56">
      <c r="A139" s="289">
        <f t="shared" si="19"/>
        <v>135</v>
      </c>
      <c r="B139" s="286"/>
      <c r="C139" s="49"/>
      <c r="D139" s="50"/>
      <c r="E139" s="286"/>
      <c r="F139" s="269">
        <f t="shared" si="20"/>
        <v>31</v>
      </c>
      <c r="G139" s="44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311">
        <f t="shared" si="21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22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23"/>
        <v>0</v>
      </c>
      <c r="AT139" s="320">
        <f t="shared" si="24"/>
        <v>0</v>
      </c>
      <c r="AU139" s="320">
        <f t="shared" si="25"/>
        <v>0</v>
      </c>
      <c r="AV139" s="86"/>
      <c r="AW139" s="334"/>
      <c r="AX139" s="334"/>
      <c r="AY139" s="334"/>
      <c r="AZ139" s="334"/>
      <c r="BA139" s="320">
        <f t="shared" si="26"/>
        <v>0</v>
      </c>
      <c r="BB139" s="93"/>
      <c r="BC139" s="94"/>
      <c r="BD139" s="310" t="str">
        <f t="shared" si="27"/>
        <v>正确</v>
      </c>
    </row>
    <row r="140" s="1" customFormat="1" ht="33" customHeight="1" spans="1:56">
      <c r="A140" s="289">
        <f t="shared" si="19"/>
        <v>136</v>
      </c>
      <c r="B140" s="286"/>
      <c r="C140" s="49"/>
      <c r="D140" s="50"/>
      <c r="E140" s="286"/>
      <c r="F140" s="269">
        <f t="shared" si="20"/>
        <v>31</v>
      </c>
      <c r="G140" s="44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311">
        <f t="shared" si="21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22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23"/>
        <v>0</v>
      </c>
      <c r="AT140" s="320">
        <f t="shared" si="24"/>
        <v>0</v>
      </c>
      <c r="AU140" s="320">
        <f t="shared" si="25"/>
        <v>0</v>
      </c>
      <c r="AV140" s="86"/>
      <c r="AW140" s="334"/>
      <c r="AX140" s="334"/>
      <c r="AY140" s="334"/>
      <c r="AZ140" s="334"/>
      <c r="BA140" s="320">
        <f t="shared" si="26"/>
        <v>0</v>
      </c>
      <c r="BB140" s="93"/>
      <c r="BC140" s="94"/>
      <c r="BD140" s="310" t="str">
        <f t="shared" si="27"/>
        <v>正确</v>
      </c>
    </row>
    <row r="141" s="1" customFormat="1" ht="33" customHeight="1" spans="1:56">
      <c r="A141" s="289">
        <f t="shared" si="19"/>
        <v>137</v>
      </c>
      <c r="B141" s="286"/>
      <c r="C141" s="49"/>
      <c r="D141" s="50"/>
      <c r="E141" s="286"/>
      <c r="F141" s="269">
        <f t="shared" si="20"/>
        <v>31</v>
      </c>
      <c r="G141" s="44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311">
        <f t="shared" si="21"/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si="22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si="23"/>
        <v>0</v>
      </c>
      <c r="AT141" s="320">
        <f t="shared" si="24"/>
        <v>0</v>
      </c>
      <c r="AU141" s="320">
        <f t="shared" si="25"/>
        <v>0</v>
      </c>
      <c r="AV141" s="86"/>
      <c r="AW141" s="334"/>
      <c r="AX141" s="334"/>
      <c r="AY141" s="334"/>
      <c r="AZ141" s="334"/>
      <c r="BA141" s="320">
        <f t="shared" si="26"/>
        <v>0</v>
      </c>
      <c r="BB141" s="93"/>
      <c r="BC141" s="94"/>
      <c r="BD141" s="310" t="str">
        <f t="shared" si="27"/>
        <v>正确</v>
      </c>
    </row>
    <row r="142" s="1" customFormat="1" ht="33" customHeight="1" spans="1:56">
      <c r="A142" s="289">
        <f t="shared" si="19"/>
        <v>138</v>
      </c>
      <c r="B142" s="286"/>
      <c r="C142" s="49"/>
      <c r="D142" s="50"/>
      <c r="E142" s="286"/>
      <c r="F142" s="269">
        <f t="shared" si="20"/>
        <v>31</v>
      </c>
      <c r="G142" s="44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311">
        <f t="shared" si="21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22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23"/>
        <v>0</v>
      </c>
      <c r="AT142" s="320">
        <f t="shared" si="24"/>
        <v>0</v>
      </c>
      <c r="AU142" s="320">
        <f t="shared" si="25"/>
        <v>0</v>
      </c>
      <c r="AV142" s="86"/>
      <c r="AW142" s="334"/>
      <c r="AX142" s="334"/>
      <c r="AY142" s="334"/>
      <c r="AZ142" s="334"/>
      <c r="BA142" s="320">
        <f t="shared" si="26"/>
        <v>0</v>
      </c>
      <c r="BB142" s="93"/>
      <c r="BC142" s="94"/>
      <c r="BD142" s="310" t="str">
        <f t="shared" si="27"/>
        <v>正确</v>
      </c>
    </row>
    <row r="143" s="1" customFormat="1" ht="33" customHeight="1" spans="1:56">
      <c r="A143" s="289">
        <f t="shared" si="19"/>
        <v>139</v>
      </c>
      <c r="B143" s="286"/>
      <c r="C143" s="49"/>
      <c r="D143" s="50"/>
      <c r="E143" s="286"/>
      <c r="F143" s="269">
        <f t="shared" si="20"/>
        <v>31</v>
      </c>
      <c r="G143" s="44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311">
        <f t="shared" si="21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22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23"/>
        <v>0</v>
      </c>
      <c r="AT143" s="320">
        <f t="shared" si="24"/>
        <v>0</v>
      </c>
      <c r="AU143" s="320">
        <f t="shared" si="25"/>
        <v>0</v>
      </c>
      <c r="AV143" s="86"/>
      <c r="AW143" s="334"/>
      <c r="AX143" s="334"/>
      <c r="AY143" s="334"/>
      <c r="AZ143" s="334"/>
      <c r="BA143" s="320">
        <f t="shared" si="26"/>
        <v>0</v>
      </c>
      <c r="BB143" s="93"/>
      <c r="BC143" s="94"/>
      <c r="BD143" s="310" t="str">
        <f t="shared" si="27"/>
        <v>正确</v>
      </c>
    </row>
    <row r="144" s="1" customFormat="1" ht="33" customHeight="1" spans="1:56">
      <c r="A144" s="289">
        <f t="shared" si="19"/>
        <v>140</v>
      </c>
      <c r="B144" s="286"/>
      <c r="C144" s="49"/>
      <c r="D144" s="50"/>
      <c r="E144" s="286"/>
      <c r="F144" s="269">
        <f t="shared" si="20"/>
        <v>31</v>
      </c>
      <c r="G144" s="44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311">
        <f t="shared" si="21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22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23"/>
        <v>0</v>
      </c>
      <c r="AT144" s="320">
        <f t="shared" si="24"/>
        <v>0</v>
      </c>
      <c r="AU144" s="320">
        <f t="shared" si="25"/>
        <v>0</v>
      </c>
      <c r="AV144" s="86"/>
      <c r="AW144" s="334"/>
      <c r="AX144" s="334"/>
      <c r="AY144" s="334"/>
      <c r="AZ144" s="334"/>
      <c r="BA144" s="320">
        <f t="shared" si="26"/>
        <v>0</v>
      </c>
      <c r="BB144" s="93"/>
      <c r="BC144" s="94"/>
      <c r="BD144" s="310" t="str">
        <f t="shared" si="27"/>
        <v>正确</v>
      </c>
    </row>
    <row r="145" s="1" customFormat="1" ht="33" customHeight="1" spans="1:56">
      <c r="A145" s="289">
        <f t="shared" si="19"/>
        <v>141</v>
      </c>
      <c r="B145" s="286"/>
      <c r="C145" s="49"/>
      <c r="D145" s="50"/>
      <c r="E145" s="286"/>
      <c r="F145" s="269">
        <f t="shared" si="20"/>
        <v>31</v>
      </c>
      <c r="G145" s="44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311">
        <f t="shared" si="21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22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23"/>
        <v>0</v>
      </c>
      <c r="AT145" s="320">
        <f t="shared" si="24"/>
        <v>0</v>
      </c>
      <c r="AU145" s="320">
        <f t="shared" si="25"/>
        <v>0</v>
      </c>
      <c r="AV145" s="86"/>
      <c r="AW145" s="334"/>
      <c r="AX145" s="334"/>
      <c r="AY145" s="334"/>
      <c r="AZ145" s="334"/>
      <c r="BA145" s="320">
        <f t="shared" si="26"/>
        <v>0</v>
      </c>
      <c r="BB145" s="93"/>
      <c r="BC145" s="94"/>
      <c r="BD145" s="310" t="str">
        <f t="shared" si="27"/>
        <v>正确</v>
      </c>
    </row>
    <row r="146" s="1" customFormat="1" ht="33" customHeight="1" spans="1:56">
      <c r="A146" s="289">
        <f t="shared" si="19"/>
        <v>142</v>
      </c>
      <c r="B146" s="286"/>
      <c r="C146" s="49"/>
      <c r="D146" s="50"/>
      <c r="E146" s="286"/>
      <c r="F146" s="269">
        <f t="shared" si="20"/>
        <v>31</v>
      </c>
      <c r="G146" s="44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311">
        <f t="shared" si="21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22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23"/>
        <v>0</v>
      </c>
      <c r="AT146" s="320">
        <f t="shared" si="24"/>
        <v>0</v>
      </c>
      <c r="AU146" s="320">
        <f t="shared" si="25"/>
        <v>0</v>
      </c>
      <c r="AV146" s="86"/>
      <c r="AW146" s="334"/>
      <c r="AX146" s="334"/>
      <c r="AY146" s="334"/>
      <c r="AZ146" s="334"/>
      <c r="BA146" s="320">
        <f t="shared" si="26"/>
        <v>0</v>
      </c>
      <c r="BB146" s="93"/>
      <c r="BC146" s="94"/>
      <c r="BD146" s="310" t="str">
        <f t="shared" si="27"/>
        <v>正确</v>
      </c>
    </row>
    <row r="147" s="1" customFormat="1" ht="33" customHeight="1" spans="1:56">
      <c r="A147" s="289">
        <f t="shared" si="19"/>
        <v>143</v>
      </c>
      <c r="B147" s="286"/>
      <c r="C147" s="49"/>
      <c r="D147" s="50"/>
      <c r="E147" s="286"/>
      <c r="F147" s="269">
        <f t="shared" si="20"/>
        <v>31</v>
      </c>
      <c r="G147" s="44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311">
        <f t="shared" si="21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22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23"/>
        <v>0</v>
      </c>
      <c r="AT147" s="320">
        <f t="shared" si="24"/>
        <v>0</v>
      </c>
      <c r="AU147" s="320">
        <f t="shared" si="25"/>
        <v>0</v>
      </c>
      <c r="AV147" s="86"/>
      <c r="AW147" s="334"/>
      <c r="AX147" s="334"/>
      <c r="AY147" s="334"/>
      <c r="AZ147" s="334"/>
      <c r="BA147" s="320">
        <f t="shared" si="26"/>
        <v>0</v>
      </c>
      <c r="BB147" s="93"/>
      <c r="BC147" s="94"/>
      <c r="BD147" s="310" t="str">
        <f t="shared" si="27"/>
        <v>正确</v>
      </c>
    </row>
    <row r="148" s="1" customFormat="1" ht="33" customHeight="1" spans="1:56">
      <c r="A148" s="289">
        <f t="shared" si="19"/>
        <v>144</v>
      </c>
      <c r="B148" s="286"/>
      <c r="C148" s="49"/>
      <c r="D148" s="50"/>
      <c r="E148" s="286"/>
      <c r="F148" s="269">
        <f t="shared" si="20"/>
        <v>31</v>
      </c>
      <c r="G148" s="44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311">
        <f t="shared" si="21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22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23"/>
        <v>0</v>
      </c>
      <c r="AT148" s="320">
        <f t="shared" si="24"/>
        <v>0</v>
      </c>
      <c r="AU148" s="320">
        <f t="shared" si="25"/>
        <v>0</v>
      </c>
      <c r="AV148" s="86"/>
      <c r="AW148" s="334"/>
      <c r="AX148" s="334"/>
      <c r="AY148" s="334"/>
      <c r="AZ148" s="334"/>
      <c r="BA148" s="320">
        <f t="shared" si="26"/>
        <v>0</v>
      </c>
      <c r="BB148" s="93"/>
      <c r="BC148" s="94"/>
      <c r="BD148" s="310" t="str">
        <f t="shared" si="27"/>
        <v>正确</v>
      </c>
    </row>
    <row r="149" s="1" customFormat="1" ht="33" customHeight="1" spans="1:56">
      <c r="A149" s="289">
        <f t="shared" si="19"/>
        <v>145</v>
      </c>
      <c r="B149" s="286"/>
      <c r="C149" s="49"/>
      <c r="D149" s="50"/>
      <c r="E149" s="286"/>
      <c r="F149" s="269">
        <f t="shared" si="20"/>
        <v>31</v>
      </c>
      <c r="G149" s="44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311">
        <f t="shared" si="21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22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23"/>
        <v>0</v>
      </c>
      <c r="AT149" s="320">
        <f t="shared" si="24"/>
        <v>0</v>
      </c>
      <c r="AU149" s="320">
        <f t="shared" si="25"/>
        <v>0</v>
      </c>
      <c r="AV149" s="86"/>
      <c r="AW149" s="334"/>
      <c r="AX149" s="334"/>
      <c r="AY149" s="334"/>
      <c r="AZ149" s="334"/>
      <c r="BA149" s="320">
        <f t="shared" si="26"/>
        <v>0</v>
      </c>
      <c r="BB149" s="93"/>
      <c r="BC149" s="94"/>
      <c r="BD149" s="310" t="str">
        <f t="shared" si="27"/>
        <v>正确</v>
      </c>
    </row>
    <row r="150" s="1" customFormat="1" ht="33" customHeight="1" spans="1:56">
      <c r="A150" s="289">
        <f t="shared" si="19"/>
        <v>146</v>
      </c>
      <c r="B150" s="286"/>
      <c r="C150" s="49"/>
      <c r="D150" s="50"/>
      <c r="E150" s="286"/>
      <c r="F150" s="269">
        <f t="shared" si="20"/>
        <v>31</v>
      </c>
      <c r="G150" s="44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311">
        <f t="shared" si="21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22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23"/>
        <v>0</v>
      </c>
      <c r="AT150" s="320">
        <f t="shared" si="24"/>
        <v>0</v>
      </c>
      <c r="AU150" s="320">
        <f t="shared" si="25"/>
        <v>0</v>
      </c>
      <c r="AV150" s="86"/>
      <c r="AW150" s="334"/>
      <c r="AX150" s="334"/>
      <c r="AY150" s="334"/>
      <c r="AZ150" s="334"/>
      <c r="BA150" s="320">
        <f t="shared" si="26"/>
        <v>0</v>
      </c>
      <c r="BB150" s="93"/>
      <c r="BC150" s="94"/>
      <c r="BD150" s="310" t="str">
        <f t="shared" si="27"/>
        <v>正确</v>
      </c>
    </row>
    <row r="151" s="1" customFormat="1" ht="33" customHeight="1" spans="1:56">
      <c r="A151" s="289">
        <f t="shared" si="19"/>
        <v>147</v>
      </c>
      <c r="B151" s="286"/>
      <c r="C151" s="49"/>
      <c r="D151" s="50"/>
      <c r="E151" s="286"/>
      <c r="F151" s="269">
        <f t="shared" si="20"/>
        <v>31</v>
      </c>
      <c r="G151" s="44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311">
        <f t="shared" si="21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22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23"/>
        <v>0</v>
      </c>
      <c r="AT151" s="320">
        <f t="shared" si="24"/>
        <v>0</v>
      </c>
      <c r="AU151" s="320">
        <f t="shared" si="25"/>
        <v>0</v>
      </c>
      <c r="AV151" s="86"/>
      <c r="AW151" s="334"/>
      <c r="AX151" s="334"/>
      <c r="AY151" s="334"/>
      <c r="AZ151" s="334"/>
      <c r="BA151" s="320">
        <f t="shared" si="26"/>
        <v>0</v>
      </c>
      <c r="BB151" s="93"/>
      <c r="BC151" s="94"/>
      <c r="BD151" s="310" t="str">
        <f t="shared" si="27"/>
        <v>正确</v>
      </c>
    </row>
    <row r="152" s="1" customFormat="1" ht="33" customHeight="1" spans="1:56">
      <c r="A152" s="289">
        <f t="shared" si="19"/>
        <v>148</v>
      </c>
      <c r="B152" s="286"/>
      <c r="C152" s="49"/>
      <c r="D152" s="50"/>
      <c r="E152" s="286"/>
      <c r="F152" s="269">
        <f t="shared" si="20"/>
        <v>31</v>
      </c>
      <c r="G152" s="44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311">
        <f t="shared" si="21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22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23"/>
        <v>0</v>
      </c>
      <c r="AT152" s="320">
        <f t="shared" si="24"/>
        <v>0</v>
      </c>
      <c r="AU152" s="320">
        <f t="shared" si="25"/>
        <v>0</v>
      </c>
      <c r="AV152" s="86"/>
      <c r="AW152" s="334"/>
      <c r="AX152" s="334"/>
      <c r="AY152" s="334"/>
      <c r="AZ152" s="334"/>
      <c r="BA152" s="320">
        <f t="shared" si="26"/>
        <v>0</v>
      </c>
      <c r="BB152" s="93"/>
      <c r="BC152" s="94"/>
      <c r="BD152" s="310" t="str">
        <f t="shared" si="27"/>
        <v>正确</v>
      </c>
    </row>
    <row r="153" s="1" customFormat="1" ht="33" customHeight="1" spans="1:56">
      <c r="A153" s="289">
        <f t="shared" si="19"/>
        <v>149</v>
      </c>
      <c r="B153" s="286"/>
      <c r="C153" s="49"/>
      <c r="D153" s="50"/>
      <c r="E153" s="286"/>
      <c r="F153" s="269">
        <f t="shared" si="20"/>
        <v>31</v>
      </c>
      <c r="G153" s="44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311">
        <f t="shared" si="21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22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23"/>
        <v>0</v>
      </c>
      <c r="AT153" s="320">
        <f t="shared" si="24"/>
        <v>0</v>
      </c>
      <c r="AU153" s="320">
        <f t="shared" si="25"/>
        <v>0</v>
      </c>
      <c r="AV153" s="86"/>
      <c r="AW153" s="334"/>
      <c r="AX153" s="334"/>
      <c r="AY153" s="334"/>
      <c r="AZ153" s="334"/>
      <c r="BA153" s="320">
        <f t="shared" si="26"/>
        <v>0</v>
      </c>
      <c r="BB153" s="93"/>
      <c r="BC153" s="94"/>
      <c r="BD153" s="310" t="str">
        <f t="shared" si="27"/>
        <v>正确</v>
      </c>
    </row>
    <row r="154" s="1" customFormat="1" ht="33" customHeight="1" spans="1:56">
      <c r="A154" s="289">
        <f t="shared" si="19"/>
        <v>150</v>
      </c>
      <c r="B154" s="286"/>
      <c r="C154" s="49"/>
      <c r="D154" s="50"/>
      <c r="E154" s="286"/>
      <c r="F154" s="269">
        <f t="shared" si="20"/>
        <v>31</v>
      </c>
      <c r="G154" s="44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311">
        <f t="shared" si="21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22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23"/>
        <v>0</v>
      </c>
      <c r="AT154" s="320">
        <f t="shared" si="24"/>
        <v>0</v>
      </c>
      <c r="AU154" s="320">
        <f t="shared" si="25"/>
        <v>0</v>
      </c>
      <c r="AV154" s="86"/>
      <c r="AW154" s="334"/>
      <c r="AX154" s="334"/>
      <c r="AY154" s="334"/>
      <c r="AZ154" s="334"/>
      <c r="BA154" s="320">
        <f t="shared" si="26"/>
        <v>0</v>
      </c>
      <c r="BB154" s="93"/>
      <c r="BC154" s="94"/>
      <c r="BD154" s="310" t="str">
        <f t="shared" si="27"/>
        <v>正确</v>
      </c>
    </row>
    <row r="155" s="1" customFormat="1" ht="33" customHeight="1" spans="1:56">
      <c r="A155" s="289">
        <f t="shared" si="19"/>
        <v>151</v>
      </c>
      <c r="B155" s="286"/>
      <c r="C155" s="49"/>
      <c r="D155" s="50"/>
      <c r="E155" s="286"/>
      <c r="F155" s="269">
        <f t="shared" si="20"/>
        <v>31</v>
      </c>
      <c r="G155" s="44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311">
        <f t="shared" si="21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22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23"/>
        <v>0</v>
      </c>
      <c r="AT155" s="320">
        <f t="shared" si="24"/>
        <v>0</v>
      </c>
      <c r="AU155" s="320">
        <f t="shared" si="25"/>
        <v>0</v>
      </c>
      <c r="AV155" s="86"/>
      <c r="AW155" s="334"/>
      <c r="AX155" s="334"/>
      <c r="AY155" s="334"/>
      <c r="AZ155" s="334"/>
      <c r="BA155" s="320">
        <f t="shared" si="26"/>
        <v>0</v>
      </c>
      <c r="BB155" s="93"/>
      <c r="BC155" s="94"/>
      <c r="BD155" s="310" t="str">
        <f t="shared" si="27"/>
        <v>正确</v>
      </c>
    </row>
    <row r="156" s="1" customFormat="1" ht="33" customHeight="1" spans="1:56">
      <c r="A156" s="289">
        <f t="shared" si="19"/>
        <v>152</v>
      </c>
      <c r="B156" s="286"/>
      <c r="C156" s="49"/>
      <c r="D156" s="50"/>
      <c r="E156" s="286"/>
      <c r="F156" s="269">
        <f t="shared" si="20"/>
        <v>31</v>
      </c>
      <c r="G156" s="44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311">
        <f t="shared" si="21"/>
        <v>0</v>
      </c>
      <c r="T156" s="74"/>
      <c r="U156" s="313"/>
      <c r="V156" s="71"/>
      <c r="W156" s="72"/>
      <c r="X156" s="72"/>
      <c r="Y156" s="72"/>
      <c r="Z156" s="72"/>
      <c r="AA156" s="72"/>
      <c r="AB156" s="78"/>
      <c r="AC156" s="320">
        <f t="shared" si="22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31">
        <f t="shared" si="23"/>
        <v>0</v>
      </c>
      <c r="AT156" s="320">
        <f t="shared" si="24"/>
        <v>0</v>
      </c>
      <c r="AU156" s="320">
        <f t="shared" si="25"/>
        <v>0</v>
      </c>
      <c r="AV156" s="86"/>
      <c r="AW156" s="334"/>
      <c r="AX156" s="334"/>
      <c r="AY156" s="334"/>
      <c r="AZ156" s="334"/>
      <c r="BA156" s="320">
        <f t="shared" si="26"/>
        <v>0</v>
      </c>
      <c r="BB156" s="93"/>
      <c r="BC156" s="94"/>
      <c r="BD156" s="310" t="str">
        <f t="shared" si="27"/>
        <v>正确</v>
      </c>
    </row>
    <row r="157" s="1" customFormat="1" ht="33" customHeight="1" spans="1:56">
      <c r="A157" s="289">
        <f t="shared" si="19"/>
        <v>153</v>
      </c>
      <c r="B157" s="286"/>
      <c r="C157" s="49"/>
      <c r="D157" s="50"/>
      <c r="E157" s="286"/>
      <c r="F157" s="269">
        <f t="shared" si="20"/>
        <v>31</v>
      </c>
      <c r="G157" s="44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311">
        <f t="shared" si="21"/>
        <v>0</v>
      </c>
      <c r="T157" s="74"/>
      <c r="U157" s="313"/>
      <c r="V157" s="71"/>
      <c r="W157" s="72"/>
      <c r="X157" s="72"/>
      <c r="Y157" s="72"/>
      <c r="Z157" s="72"/>
      <c r="AA157" s="72"/>
      <c r="AB157" s="78"/>
      <c r="AC157" s="320">
        <f t="shared" si="22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331">
        <f t="shared" si="23"/>
        <v>0</v>
      </c>
      <c r="AT157" s="320">
        <f t="shared" si="24"/>
        <v>0</v>
      </c>
      <c r="AU157" s="320">
        <f t="shared" si="25"/>
        <v>0</v>
      </c>
      <c r="AV157" s="86"/>
      <c r="AW157" s="334"/>
      <c r="AX157" s="334"/>
      <c r="AY157" s="334"/>
      <c r="AZ157" s="334"/>
      <c r="BA157" s="320">
        <f t="shared" si="26"/>
        <v>0</v>
      </c>
      <c r="BB157" s="93"/>
      <c r="BC157" s="94"/>
      <c r="BD157" s="310" t="str">
        <f t="shared" si="27"/>
        <v>正确</v>
      </c>
    </row>
    <row r="158" s="1" customFormat="1" ht="33" customHeight="1" spans="1:56">
      <c r="A158" s="289">
        <f t="shared" si="19"/>
        <v>154</v>
      </c>
      <c r="B158" s="286"/>
      <c r="C158" s="49"/>
      <c r="D158" s="50"/>
      <c r="E158" s="286"/>
      <c r="F158" s="269">
        <f t="shared" si="20"/>
        <v>31</v>
      </c>
      <c r="G158" s="44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311">
        <f t="shared" si="21"/>
        <v>0</v>
      </c>
      <c r="T158" s="74"/>
      <c r="U158" s="313"/>
      <c r="V158" s="71"/>
      <c r="W158" s="72"/>
      <c r="X158" s="72"/>
      <c r="Y158" s="72"/>
      <c r="Z158" s="72"/>
      <c r="AA158" s="72"/>
      <c r="AB158" s="78"/>
      <c r="AC158" s="320">
        <f t="shared" si="22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331">
        <f t="shared" si="23"/>
        <v>0</v>
      </c>
      <c r="AT158" s="320">
        <f t="shared" si="24"/>
        <v>0</v>
      </c>
      <c r="AU158" s="320">
        <f t="shared" si="25"/>
        <v>0</v>
      </c>
      <c r="AV158" s="86"/>
      <c r="AW158" s="334"/>
      <c r="AX158" s="334"/>
      <c r="AY158" s="334"/>
      <c r="AZ158" s="334"/>
      <c r="BA158" s="320">
        <f t="shared" si="26"/>
        <v>0</v>
      </c>
      <c r="BB158" s="93"/>
      <c r="BC158" s="94"/>
      <c r="BD158" s="310" t="str">
        <f t="shared" si="27"/>
        <v>正确</v>
      </c>
    </row>
    <row r="159" s="1" customFormat="1" ht="33" customHeight="1" spans="1:56">
      <c r="A159" s="289">
        <f t="shared" si="19"/>
        <v>155</v>
      </c>
      <c r="B159" s="286"/>
      <c r="C159" s="49"/>
      <c r="D159" s="50"/>
      <c r="E159" s="286"/>
      <c r="F159" s="269">
        <f t="shared" si="20"/>
        <v>31</v>
      </c>
      <c r="G159" s="44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311">
        <f t="shared" si="21"/>
        <v>0</v>
      </c>
      <c r="T159" s="74"/>
      <c r="U159" s="313"/>
      <c r="V159" s="71"/>
      <c r="W159" s="72"/>
      <c r="X159" s="72"/>
      <c r="Y159" s="72"/>
      <c r="Z159" s="72"/>
      <c r="AA159" s="72"/>
      <c r="AB159" s="78"/>
      <c r="AC159" s="320">
        <f t="shared" si="22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331">
        <f t="shared" si="23"/>
        <v>0</v>
      </c>
      <c r="AT159" s="320">
        <f t="shared" si="24"/>
        <v>0</v>
      </c>
      <c r="AU159" s="320">
        <f t="shared" si="25"/>
        <v>0</v>
      </c>
      <c r="AV159" s="86"/>
      <c r="AW159" s="334"/>
      <c r="AX159" s="334"/>
      <c r="AY159" s="334"/>
      <c r="AZ159" s="334"/>
      <c r="BA159" s="320">
        <f t="shared" si="26"/>
        <v>0</v>
      </c>
      <c r="BB159" s="93"/>
      <c r="BC159" s="94"/>
      <c r="BD159" s="310" t="str">
        <f t="shared" si="27"/>
        <v>正确</v>
      </c>
    </row>
    <row r="160" s="1" customFormat="1" ht="33" customHeight="1" spans="1:56">
      <c r="A160" s="289">
        <f t="shared" si="19"/>
        <v>156</v>
      </c>
      <c r="B160" s="286"/>
      <c r="C160" s="49"/>
      <c r="D160" s="50"/>
      <c r="E160" s="286"/>
      <c r="F160" s="269">
        <f t="shared" si="20"/>
        <v>31</v>
      </c>
      <c r="G160" s="44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311">
        <f t="shared" si="21"/>
        <v>0</v>
      </c>
      <c r="T160" s="74"/>
      <c r="U160" s="313"/>
      <c r="V160" s="71"/>
      <c r="W160" s="72"/>
      <c r="X160" s="72"/>
      <c r="Y160" s="72"/>
      <c r="Z160" s="72"/>
      <c r="AA160" s="72"/>
      <c r="AB160" s="78"/>
      <c r="AC160" s="320">
        <f t="shared" si="22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331">
        <f t="shared" si="23"/>
        <v>0</v>
      </c>
      <c r="AT160" s="320">
        <f t="shared" si="24"/>
        <v>0</v>
      </c>
      <c r="AU160" s="320">
        <f t="shared" si="25"/>
        <v>0</v>
      </c>
      <c r="AV160" s="86"/>
      <c r="AW160" s="334"/>
      <c r="AX160" s="334"/>
      <c r="AY160" s="334"/>
      <c r="AZ160" s="334"/>
      <c r="BA160" s="320">
        <f t="shared" si="26"/>
        <v>0</v>
      </c>
      <c r="BB160" s="93"/>
      <c r="BC160" s="94"/>
      <c r="BD160" s="310" t="str">
        <f t="shared" si="27"/>
        <v>正确</v>
      </c>
    </row>
    <row r="161" s="1" customFormat="1" ht="33" customHeight="1" spans="1:56">
      <c r="A161" s="289">
        <f t="shared" si="19"/>
        <v>157</v>
      </c>
      <c r="B161" s="286"/>
      <c r="C161" s="49"/>
      <c r="D161" s="50"/>
      <c r="E161" s="286"/>
      <c r="F161" s="269">
        <f t="shared" si="20"/>
        <v>31</v>
      </c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311">
        <f t="shared" si="21"/>
        <v>0</v>
      </c>
      <c r="T161" s="74"/>
      <c r="U161" s="313"/>
      <c r="V161" s="71"/>
      <c r="W161" s="72"/>
      <c r="X161" s="72"/>
      <c r="Y161" s="72"/>
      <c r="Z161" s="72"/>
      <c r="AA161" s="72"/>
      <c r="AB161" s="78"/>
      <c r="AC161" s="320">
        <f t="shared" si="22"/>
        <v>0</v>
      </c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331">
        <f t="shared" si="23"/>
        <v>0</v>
      </c>
      <c r="AT161" s="320">
        <f t="shared" si="24"/>
        <v>0</v>
      </c>
      <c r="AU161" s="320">
        <f t="shared" si="25"/>
        <v>0</v>
      </c>
      <c r="AV161" s="86"/>
      <c r="AW161" s="334"/>
      <c r="AX161" s="334"/>
      <c r="AY161" s="334"/>
      <c r="AZ161" s="334"/>
      <c r="BA161" s="320">
        <f t="shared" si="26"/>
        <v>0</v>
      </c>
      <c r="BB161" s="93"/>
      <c r="BC161" s="94"/>
      <c r="BD161" s="310" t="str">
        <f t="shared" si="27"/>
        <v>正确</v>
      </c>
    </row>
    <row r="162" s="1" customFormat="1" ht="33" customHeight="1" spans="1:56">
      <c r="A162" s="289">
        <f t="shared" si="19"/>
        <v>158</v>
      </c>
      <c r="B162" s="286"/>
      <c r="C162" s="49"/>
      <c r="D162" s="50"/>
      <c r="E162" s="286"/>
      <c r="F162" s="269">
        <f t="shared" si="20"/>
        <v>31</v>
      </c>
      <c r="G162" s="44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311">
        <f t="shared" si="21"/>
        <v>0</v>
      </c>
      <c r="T162" s="74"/>
      <c r="U162" s="313"/>
      <c r="V162" s="71"/>
      <c r="W162" s="72"/>
      <c r="X162" s="72"/>
      <c r="Y162" s="72"/>
      <c r="Z162" s="72"/>
      <c r="AA162" s="72"/>
      <c r="AB162" s="78"/>
      <c r="AC162" s="320">
        <f t="shared" si="22"/>
        <v>0</v>
      </c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331">
        <f t="shared" si="23"/>
        <v>0</v>
      </c>
      <c r="AT162" s="320">
        <f t="shared" si="24"/>
        <v>0</v>
      </c>
      <c r="AU162" s="320">
        <f t="shared" si="25"/>
        <v>0</v>
      </c>
      <c r="AV162" s="86"/>
      <c r="AW162" s="334"/>
      <c r="AX162" s="334"/>
      <c r="AY162" s="334"/>
      <c r="AZ162" s="334"/>
      <c r="BA162" s="320">
        <f t="shared" si="26"/>
        <v>0</v>
      </c>
      <c r="BB162" s="93"/>
      <c r="BC162" s="94"/>
      <c r="BD162" s="310" t="str">
        <f t="shared" si="27"/>
        <v>正确</v>
      </c>
    </row>
    <row r="163" s="1" customFormat="1" ht="33" customHeight="1" spans="1:56">
      <c r="A163" s="289">
        <f t="shared" si="19"/>
        <v>159</v>
      </c>
      <c r="B163" s="286"/>
      <c r="C163" s="49"/>
      <c r="D163" s="50"/>
      <c r="E163" s="286"/>
      <c r="F163" s="269">
        <f t="shared" si="20"/>
        <v>31</v>
      </c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311">
        <f t="shared" si="21"/>
        <v>0</v>
      </c>
      <c r="T163" s="74"/>
      <c r="U163" s="313"/>
      <c r="V163" s="71"/>
      <c r="W163" s="72"/>
      <c r="X163" s="72"/>
      <c r="Y163" s="72"/>
      <c r="Z163" s="72"/>
      <c r="AA163" s="72"/>
      <c r="AB163" s="78"/>
      <c r="AC163" s="320">
        <f t="shared" si="22"/>
        <v>0</v>
      </c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331">
        <f t="shared" si="23"/>
        <v>0</v>
      </c>
      <c r="AT163" s="320">
        <f t="shared" si="24"/>
        <v>0</v>
      </c>
      <c r="AU163" s="320">
        <f t="shared" si="25"/>
        <v>0</v>
      </c>
      <c r="AV163" s="86"/>
      <c r="AW163" s="334"/>
      <c r="AX163" s="334"/>
      <c r="AY163" s="334"/>
      <c r="AZ163" s="334"/>
      <c r="BA163" s="320">
        <f t="shared" si="26"/>
        <v>0</v>
      </c>
      <c r="BB163" s="93"/>
      <c r="BC163" s="94"/>
      <c r="BD163" s="310" t="str">
        <f t="shared" si="27"/>
        <v>正确</v>
      </c>
    </row>
    <row r="164" s="1" customFormat="1" ht="33" customHeight="1" spans="1:56">
      <c r="A164" s="289">
        <f t="shared" si="19"/>
        <v>160</v>
      </c>
      <c r="B164" s="286"/>
      <c r="C164" s="49"/>
      <c r="D164" s="50"/>
      <c r="E164" s="286"/>
      <c r="F164" s="269">
        <f t="shared" si="20"/>
        <v>31</v>
      </c>
      <c r="G164" s="44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311">
        <f t="shared" si="21"/>
        <v>0</v>
      </c>
      <c r="T164" s="74"/>
      <c r="U164" s="313"/>
      <c r="V164" s="71"/>
      <c r="W164" s="72"/>
      <c r="X164" s="72"/>
      <c r="Y164" s="72"/>
      <c r="Z164" s="72"/>
      <c r="AA164" s="72"/>
      <c r="AB164" s="78"/>
      <c r="AC164" s="320">
        <f t="shared" si="22"/>
        <v>0</v>
      </c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331">
        <f t="shared" si="23"/>
        <v>0</v>
      </c>
      <c r="AT164" s="320">
        <f t="shared" si="24"/>
        <v>0</v>
      </c>
      <c r="AU164" s="320">
        <f t="shared" si="25"/>
        <v>0</v>
      </c>
      <c r="AV164" s="86"/>
      <c r="AW164" s="334"/>
      <c r="AX164" s="334"/>
      <c r="AY164" s="334"/>
      <c r="AZ164" s="334"/>
      <c r="BA164" s="320">
        <f t="shared" si="26"/>
        <v>0</v>
      </c>
      <c r="BB164" s="93"/>
      <c r="BC164" s="94"/>
      <c r="BD164" s="310" t="str">
        <f t="shared" si="27"/>
        <v>正确</v>
      </c>
    </row>
  </sheetData>
  <sheetProtection algorithmName="SHA-512" hashValue="xlXoC/hYIafMwbmjNrigRw7olt3xd3wI/ihrRzOCpt+GSIXl2D6yp9igoi6WLoi0h0vcFYY2MErOGEkt7rqi6w==" saltValue="1++5qGZoVw33366RiN8A8Q==" spinCount="100000" sheet="1" formatCells="0" formatRows="0" deleteRows="0" autoFilter="0" objects="1"/>
  <autoFilter xmlns:etc="http://www.wps.cn/officeDocument/2017/etCustomData" ref="A4:XFB164" etc:filterBottomFollowUsedRange="0">
    <extLst/>
  </autoFilter>
  <mergeCells count="2">
    <mergeCell ref="A1:BB1"/>
    <mergeCell ref="A4:E4"/>
  </mergeCells>
  <conditionalFormatting sqref="B5:B49">
    <cfRule type="duplicateValues" dxfId="0" priority="1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D163"/>
  <sheetViews>
    <sheetView zoomScale="80" zoomScaleNormal="80" workbookViewId="0">
      <pane xSplit="7" ySplit="4" topLeftCell="H5" activePane="bottomRight" state="frozen"/>
      <selection/>
      <selection pane="topRight"/>
      <selection pane="bottomLeft"/>
      <selection pane="bottomRight" activeCell="V16" sqref="V16"/>
    </sheetView>
  </sheetViews>
  <sheetFormatPr defaultColWidth="12.7666666666667" defaultRowHeight="16.5"/>
  <cols>
    <col min="1" max="1" width="8.5" style="248" customWidth="1"/>
    <col min="2" max="2" width="16.5" style="1" customWidth="1"/>
    <col min="3" max="3" width="11.5" style="1" customWidth="1"/>
    <col min="4" max="4" width="11.125" style="6" customWidth="1"/>
    <col min="5" max="5" width="9.88333333333333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833333333333" style="1" customWidth="1"/>
    <col min="10" max="10" width="11.8833333333333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833333333333" style="1" customWidth="1"/>
    <col min="15" max="15" width="8.75833333333333" style="1" customWidth="1"/>
    <col min="16" max="16" width="7.88333333333333" style="1" customWidth="1"/>
    <col min="17" max="17" width="8.38333333333333" style="1" customWidth="1"/>
    <col min="18" max="18" width="7.88333333333333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833333333333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8333333333333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833333333333" style="1" customWidth="1"/>
    <col min="46" max="46" width="14" style="1" customWidth="1"/>
    <col min="47" max="47" width="16.3833333333333" style="1" customWidth="1"/>
    <col min="48" max="48" width="10.3833333333333" style="1" customWidth="1"/>
    <col min="49" max="52" width="10.4416666666667" style="1" customWidth="1"/>
    <col min="53" max="53" width="16.2583333333333" style="1" customWidth="1"/>
    <col min="54" max="54" width="12.7666666666667" style="1" customWidth="1"/>
    <col min="55" max="55" width="39.2583333333333" style="11" customWidth="1"/>
    <col min="56" max="56" width="15.3" style="1" customWidth="1"/>
    <col min="57" max="62" width="12.7666666666667" style="12" customWidth="1"/>
    <col min="63" max="16382" width="12.7666666666667" style="12" hidden="1" customWidth="1"/>
    <col min="16383" max="16384" width="12.7666666666667" style="12"/>
  </cols>
  <sheetData>
    <row r="1" s="1" customFormat="1" ht="38" customHeight="1" spans="1:56">
      <c r="A1" s="13" t="s">
        <v>345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87"/>
      <c r="BC1" s="11"/>
      <c r="BD1" s="15"/>
    </row>
    <row r="2" s="2" customFormat="1" ht="51" customHeight="1" spans="1:56">
      <c r="A2" s="251" t="s">
        <v>1</v>
      </c>
      <c r="B2" s="252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5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253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253" t="s">
        <v>9</v>
      </c>
      <c r="AS2" s="251" t="s">
        <v>10</v>
      </c>
      <c r="AT2" s="251" t="s">
        <v>10</v>
      </c>
      <c r="AU2" s="251" t="s">
        <v>11</v>
      </c>
      <c r="AV2" s="253" t="s">
        <v>12</v>
      </c>
      <c r="AW2" s="253" t="s">
        <v>12</v>
      </c>
      <c r="AX2" s="253" t="s">
        <v>12</v>
      </c>
      <c r="AY2" s="253" t="s">
        <v>13</v>
      </c>
      <c r="AZ2" s="253" t="s">
        <v>13</v>
      </c>
      <c r="BA2" s="251" t="s">
        <v>14</v>
      </c>
      <c r="BB2" s="253"/>
      <c r="BC2" s="88"/>
      <c r="BD2" s="251" t="s">
        <v>15</v>
      </c>
    </row>
    <row r="3" s="247" customFormat="1" ht="62" customHeight="1" spans="1:56">
      <c r="A3" s="376" t="s">
        <v>16</v>
      </c>
      <c r="B3" s="255" t="s">
        <v>17</v>
      </c>
      <c r="C3" s="255" t="s">
        <v>18</v>
      </c>
      <c r="D3" s="256" t="s">
        <v>19</v>
      </c>
      <c r="E3" s="255" t="s">
        <v>20</v>
      </c>
      <c r="F3" s="37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58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6" t="s">
        <v>58</v>
      </c>
      <c r="AS3" s="328" t="s">
        <v>59</v>
      </c>
      <c r="AT3" s="328" t="s">
        <v>60</v>
      </c>
      <c r="AU3" s="329" t="s">
        <v>61</v>
      </c>
      <c r="AV3" s="330" t="s">
        <v>62</v>
      </c>
      <c r="AW3" s="330" t="s">
        <v>63</v>
      </c>
      <c r="AX3" s="330" t="s">
        <v>64</v>
      </c>
      <c r="AY3" s="327" t="s">
        <v>65</v>
      </c>
      <c r="AZ3" s="327" t="s">
        <v>66</v>
      </c>
      <c r="BA3" s="329" t="s">
        <v>67</v>
      </c>
      <c r="BB3" s="332" t="s">
        <v>68</v>
      </c>
      <c r="BC3" s="332" t="s">
        <v>69</v>
      </c>
      <c r="BD3" s="329" t="s">
        <v>70</v>
      </c>
    </row>
    <row r="4" s="97" customFormat="1" ht="33" customHeight="1" spans="1:56">
      <c r="A4" s="378" t="s">
        <v>71</v>
      </c>
      <c r="B4" s="260"/>
      <c r="C4" s="260"/>
      <c r="D4" s="260"/>
      <c r="E4" s="260"/>
      <c r="F4" s="379"/>
      <c r="G4" s="262"/>
      <c r="H4" s="263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308"/>
      <c r="U4" s="309"/>
      <c r="V4" s="310">
        <f t="shared" ref="V4:BA4" si="0">SUBTOTAL(9,V5:V163)</f>
        <v>24612.9032258065</v>
      </c>
      <c r="W4" s="310">
        <f t="shared" si="0"/>
        <v>7700</v>
      </c>
      <c r="X4" s="310">
        <f t="shared" si="0"/>
        <v>2700</v>
      </c>
      <c r="Y4" s="310">
        <f t="shared" si="0"/>
        <v>1600</v>
      </c>
      <c r="Z4" s="310">
        <f t="shared" si="0"/>
        <v>1100</v>
      </c>
      <c r="AA4" s="310">
        <f t="shared" si="0"/>
        <v>1100</v>
      </c>
      <c r="AB4" s="310">
        <f t="shared" si="0"/>
        <v>1100</v>
      </c>
      <c r="AC4" s="310">
        <f t="shared" si="0"/>
        <v>0</v>
      </c>
      <c r="AD4" s="310">
        <f t="shared" si="0"/>
        <v>1550</v>
      </c>
      <c r="AE4" s="310">
        <f t="shared" si="0"/>
        <v>0</v>
      </c>
      <c r="AF4" s="310">
        <f t="shared" si="0"/>
        <v>0</v>
      </c>
      <c r="AG4" s="310">
        <f t="shared" si="0"/>
        <v>0</v>
      </c>
      <c r="AH4" s="310">
        <f t="shared" si="0"/>
        <v>0</v>
      </c>
      <c r="AI4" s="310">
        <f t="shared" si="0"/>
        <v>0</v>
      </c>
      <c r="AJ4" s="310">
        <f t="shared" si="0"/>
        <v>0</v>
      </c>
      <c r="AK4" s="310">
        <f t="shared" si="0"/>
        <v>0</v>
      </c>
      <c r="AL4" s="310">
        <f t="shared" si="0"/>
        <v>0</v>
      </c>
      <c r="AM4" s="310">
        <f t="shared" si="0"/>
        <v>0</v>
      </c>
      <c r="AN4" s="310">
        <f t="shared" si="0"/>
        <v>0</v>
      </c>
      <c r="AO4" s="310">
        <f t="shared" si="0"/>
        <v>0</v>
      </c>
      <c r="AP4" s="310">
        <f t="shared" si="0"/>
        <v>0</v>
      </c>
      <c r="AQ4" s="310">
        <f t="shared" si="0"/>
        <v>0</v>
      </c>
      <c r="AR4" s="310">
        <f t="shared" si="0"/>
        <v>580.645161290323</v>
      </c>
      <c r="AS4" s="310">
        <f t="shared" si="0"/>
        <v>28</v>
      </c>
      <c r="AT4" s="310">
        <f t="shared" si="0"/>
        <v>4154.83870967742</v>
      </c>
      <c r="AU4" s="310">
        <f t="shared" si="0"/>
        <v>36699.44</v>
      </c>
      <c r="AV4" s="310">
        <f t="shared" si="0"/>
        <v>549.9</v>
      </c>
      <c r="AW4" s="310">
        <f t="shared" si="0"/>
        <v>0</v>
      </c>
      <c r="AX4" s="310">
        <f t="shared" si="0"/>
        <v>0</v>
      </c>
      <c r="AY4" s="310">
        <f t="shared" si="0"/>
        <v>0</v>
      </c>
      <c r="AZ4" s="310">
        <f t="shared" si="0"/>
        <v>0</v>
      </c>
      <c r="BA4" s="310">
        <f t="shared" si="0"/>
        <v>36149.54</v>
      </c>
      <c r="BB4" s="310"/>
      <c r="BC4" s="333"/>
      <c r="BD4" s="310"/>
    </row>
    <row r="5" s="1" customFormat="1" ht="31" customHeight="1" spans="1:56">
      <c r="A5" s="264">
        <f t="shared" ref="A5:A68" si="1">ROW()-4</f>
        <v>1</v>
      </c>
      <c r="B5" s="514" t="s">
        <v>346</v>
      </c>
      <c r="C5" s="515" t="s">
        <v>347</v>
      </c>
      <c r="D5" s="516">
        <v>45835</v>
      </c>
      <c r="E5" s="517" t="s">
        <v>116</v>
      </c>
      <c r="F5" s="268">
        <f t="shared" ref="F5:F68" si="2">IF($C$2-D5+1&lt;$E$2,$C$2-D5+1,$E$2)</f>
        <v>31</v>
      </c>
      <c r="G5" s="40" t="s">
        <v>79</v>
      </c>
      <c r="H5" s="41"/>
      <c r="I5" s="41"/>
      <c r="J5" s="41"/>
      <c r="K5" s="41"/>
      <c r="L5" s="41">
        <v>1</v>
      </c>
      <c r="M5" s="41"/>
      <c r="N5" s="41"/>
      <c r="O5" s="41"/>
      <c r="P5" s="41"/>
      <c r="Q5" s="41"/>
      <c r="R5" s="41"/>
      <c r="S5" s="311">
        <f t="shared" ref="S5:S68" si="3">P5+Q5-R5</f>
        <v>0</v>
      </c>
      <c r="T5" s="74" t="s">
        <v>348</v>
      </c>
      <c r="U5" s="523">
        <v>3800</v>
      </c>
      <c r="V5" s="71">
        <v>2000</v>
      </c>
      <c r="W5" s="72">
        <v>1000</v>
      </c>
      <c r="X5" s="72">
        <v>300</v>
      </c>
      <c r="Y5" s="72">
        <v>200</v>
      </c>
      <c r="Z5" s="72">
        <v>100</v>
      </c>
      <c r="AA5" s="72">
        <v>100</v>
      </c>
      <c r="AB5" s="78">
        <v>100</v>
      </c>
      <c r="AC5" s="320">
        <f t="shared" ref="AC5:AC68" si="4">IF(G5="是",30,0)</f>
        <v>0</v>
      </c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331">
        <f t="shared" ref="AS5:AS68" si="5">IFERROR(U5/$E$2*2*H5+I5*2,0)</f>
        <v>0</v>
      </c>
      <c r="AT5" s="320">
        <f t="shared" ref="AT5:AT68" si="6">IFERROR(U5/$E$2*(J5+K5*0.2+L5+M5*0.5),0)</f>
        <v>122.58064516129</v>
      </c>
      <c r="AU5" s="320">
        <f t="shared" ref="AU5:AU68" si="7">ROUND(SUM(V5:AP5)-SUM(AQ5:AT5),2)</f>
        <v>3677.42</v>
      </c>
      <c r="AV5" s="86">
        <f>VLOOKUP(B5,'[5]2025.08'!$B:$Q,16,0)</f>
        <v>549.9</v>
      </c>
      <c r="AW5" s="334"/>
      <c r="AX5" s="334"/>
      <c r="AY5" s="334"/>
      <c r="AZ5" s="334"/>
      <c r="BA5" s="320">
        <f t="shared" ref="BA5:BA68" si="8">ROUND(AU5-SUM(AV5:AZ5),2)</f>
        <v>3127.52</v>
      </c>
      <c r="BB5" s="93"/>
      <c r="BC5" s="94"/>
      <c r="BD5" s="310" t="str">
        <f t="shared" ref="BD5:BD68" si="9">IF(U5-SUM(V5:AB5)=0,"正确","错误")</f>
        <v>正确</v>
      </c>
    </row>
    <row r="6" s="1" customFormat="1" ht="31" customHeight="1" spans="1:56">
      <c r="A6" s="264">
        <f t="shared" si="1"/>
        <v>2</v>
      </c>
      <c r="B6" s="518" t="s">
        <v>349</v>
      </c>
      <c r="C6" s="515" t="s">
        <v>135</v>
      </c>
      <c r="D6" s="516">
        <v>45854</v>
      </c>
      <c r="E6" s="386" t="s">
        <v>78</v>
      </c>
      <c r="F6" s="268">
        <f t="shared" si="2"/>
        <v>31</v>
      </c>
      <c r="G6" s="40" t="s">
        <v>79</v>
      </c>
      <c r="H6" s="41"/>
      <c r="I6" s="41"/>
      <c r="J6" s="41"/>
      <c r="K6" s="41"/>
      <c r="L6" s="41">
        <v>8</v>
      </c>
      <c r="M6" s="41"/>
      <c r="N6" s="41"/>
      <c r="O6" s="41"/>
      <c r="P6" s="41"/>
      <c r="Q6" s="41"/>
      <c r="R6" s="41"/>
      <c r="S6" s="311">
        <f t="shared" si="3"/>
        <v>0</v>
      </c>
      <c r="T6" s="74" t="s">
        <v>350</v>
      </c>
      <c r="U6" s="523">
        <v>3500</v>
      </c>
      <c r="V6" s="71">
        <v>2000</v>
      </c>
      <c r="W6" s="72">
        <v>700</v>
      </c>
      <c r="X6" s="72">
        <v>300</v>
      </c>
      <c r="Y6" s="72">
        <v>200</v>
      </c>
      <c r="Z6" s="72">
        <v>100</v>
      </c>
      <c r="AA6" s="72">
        <v>100</v>
      </c>
      <c r="AB6" s="78">
        <v>100</v>
      </c>
      <c r="AC6" s="320">
        <f t="shared" si="4"/>
        <v>0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331">
        <f t="shared" si="5"/>
        <v>0</v>
      </c>
      <c r="AT6" s="320">
        <f t="shared" si="6"/>
        <v>903.225806451613</v>
      </c>
      <c r="AU6" s="320">
        <f t="shared" si="7"/>
        <v>2596.77</v>
      </c>
      <c r="AV6" s="86"/>
      <c r="AW6" s="334"/>
      <c r="AX6" s="334"/>
      <c r="AY6" s="334"/>
      <c r="AZ6" s="334"/>
      <c r="BA6" s="320">
        <f t="shared" si="8"/>
        <v>2596.77</v>
      </c>
      <c r="BB6" s="93"/>
      <c r="BC6" s="94"/>
      <c r="BD6" s="310" t="str">
        <f t="shared" si="9"/>
        <v>正确</v>
      </c>
    </row>
    <row r="7" s="1" customFormat="1" ht="31" customHeight="1" spans="1:56">
      <c r="A7" s="289">
        <f t="shared" si="1"/>
        <v>3</v>
      </c>
      <c r="B7" s="518" t="s">
        <v>351</v>
      </c>
      <c r="C7" s="515" t="s">
        <v>132</v>
      </c>
      <c r="D7" s="516">
        <v>45854</v>
      </c>
      <c r="E7" s="386" t="s">
        <v>78</v>
      </c>
      <c r="F7" s="269">
        <f t="shared" si="2"/>
        <v>31</v>
      </c>
      <c r="G7" s="40" t="s">
        <v>79</v>
      </c>
      <c r="H7" s="41"/>
      <c r="I7" s="41"/>
      <c r="J7" s="41"/>
      <c r="K7" s="41"/>
      <c r="L7" s="41"/>
      <c r="M7" s="41"/>
      <c r="N7" s="41"/>
      <c r="O7" s="54"/>
      <c r="P7" s="41"/>
      <c r="Q7" s="41"/>
      <c r="R7" s="41"/>
      <c r="S7" s="311">
        <f t="shared" si="3"/>
        <v>0</v>
      </c>
      <c r="T7" s="74"/>
      <c r="U7" s="523">
        <v>4000</v>
      </c>
      <c r="V7" s="71">
        <v>2000</v>
      </c>
      <c r="W7" s="72">
        <v>1000</v>
      </c>
      <c r="X7" s="72">
        <v>500</v>
      </c>
      <c r="Y7" s="72">
        <v>200</v>
      </c>
      <c r="Z7" s="72">
        <v>100</v>
      </c>
      <c r="AA7" s="72">
        <v>100</v>
      </c>
      <c r="AB7" s="78">
        <v>100</v>
      </c>
      <c r="AC7" s="320">
        <f t="shared" si="4"/>
        <v>0</v>
      </c>
      <c r="AD7" s="321">
        <f>(11*50)</f>
        <v>550</v>
      </c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331">
        <f t="shared" si="5"/>
        <v>0</v>
      </c>
      <c r="AT7" s="320">
        <f t="shared" si="6"/>
        <v>0</v>
      </c>
      <c r="AU7" s="320">
        <f t="shared" si="7"/>
        <v>4550</v>
      </c>
      <c r="AV7" s="86"/>
      <c r="AW7" s="334"/>
      <c r="AX7" s="334"/>
      <c r="AY7" s="334"/>
      <c r="AZ7" s="334"/>
      <c r="BA7" s="320">
        <f t="shared" si="8"/>
        <v>4550</v>
      </c>
      <c r="BB7" s="93"/>
      <c r="BC7" s="94" t="s">
        <v>352</v>
      </c>
      <c r="BD7" s="310" t="str">
        <f t="shared" si="9"/>
        <v>正确</v>
      </c>
    </row>
    <row r="8" s="1" customFormat="1" ht="33" customHeight="1" spans="1:56">
      <c r="A8" s="289">
        <f t="shared" si="1"/>
        <v>4</v>
      </c>
      <c r="B8" s="518" t="s">
        <v>353</v>
      </c>
      <c r="C8" s="515" t="s">
        <v>132</v>
      </c>
      <c r="D8" s="516">
        <v>45854</v>
      </c>
      <c r="E8" s="386" t="s">
        <v>78</v>
      </c>
      <c r="F8" s="269">
        <f t="shared" si="2"/>
        <v>31</v>
      </c>
      <c r="G8" s="40" t="s">
        <v>79</v>
      </c>
      <c r="H8" s="41"/>
      <c r="I8" s="41"/>
      <c r="J8" s="41"/>
      <c r="K8" s="41"/>
      <c r="L8" s="41">
        <v>4</v>
      </c>
      <c r="M8" s="41"/>
      <c r="N8" s="41"/>
      <c r="O8" s="55"/>
      <c r="P8" s="41"/>
      <c r="Q8" s="41"/>
      <c r="R8" s="41"/>
      <c r="S8" s="311">
        <f t="shared" si="3"/>
        <v>0</v>
      </c>
      <c r="T8" s="74" t="s">
        <v>354</v>
      </c>
      <c r="U8" s="523">
        <v>4000</v>
      </c>
      <c r="V8" s="71">
        <v>2000</v>
      </c>
      <c r="W8" s="72">
        <v>1000</v>
      </c>
      <c r="X8" s="72">
        <v>500</v>
      </c>
      <c r="Y8" s="72">
        <v>200</v>
      </c>
      <c r="Z8" s="72">
        <v>100</v>
      </c>
      <c r="AA8" s="72">
        <v>100</v>
      </c>
      <c r="AB8" s="78">
        <v>100</v>
      </c>
      <c r="AC8" s="320">
        <f t="shared" si="4"/>
        <v>0</v>
      </c>
      <c r="AD8" s="321">
        <f>(10*50)</f>
        <v>500</v>
      </c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331">
        <f t="shared" si="5"/>
        <v>0</v>
      </c>
      <c r="AT8" s="320">
        <f t="shared" si="6"/>
        <v>516.129032258065</v>
      </c>
      <c r="AU8" s="320">
        <f t="shared" si="7"/>
        <v>3983.87</v>
      </c>
      <c r="AV8" s="86"/>
      <c r="AW8" s="334"/>
      <c r="AX8" s="334"/>
      <c r="AY8" s="334"/>
      <c r="AZ8" s="334"/>
      <c r="BA8" s="320">
        <f t="shared" si="8"/>
        <v>3983.87</v>
      </c>
      <c r="BB8" s="93"/>
      <c r="BC8" s="94" t="s">
        <v>355</v>
      </c>
      <c r="BD8" s="310" t="str">
        <f t="shared" si="9"/>
        <v>正确</v>
      </c>
    </row>
    <row r="9" s="1" customFormat="1" ht="33" customHeight="1" spans="1:56">
      <c r="A9" s="289">
        <f t="shared" si="1"/>
        <v>5</v>
      </c>
      <c r="B9" s="518" t="s">
        <v>356</v>
      </c>
      <c r="C9" s="515" t="s">
        <v>190</v>
      </c>
      <c r="D9" s="516">
        <v>45857</v>
      </c>
      <c r="E9" s="386" t="s">
        <v>78</v>
      </c>
      <c r="F9" s="269">
        <f t="shared" si="2"/>
        <v>31</v>
      </c>
      <c r="G9" s="40" t="s">
        <v>79</v>
      </c>
      <c r="H9" s="41"/>
      <c r="I9" s="41">
        <v>6</v>
      </c>
      <c r="J9" s="41"/>
      <c r="L9" s="41"/>
      <c r="M9" s="41"/>
      <c r="N9" s="41"/>
      <c r="O9" s="41">
        <v>1</v>
      </c>
      <c r="P9" s="41"/>
      <c r="Q9" s="41"/>
      <c r="R9" s="41"/>
      <c r="S9" s="311">
        <f t="shared" si="3"/>
        <v>0</v>
      </c>
      <c r="T9" s="74" t="s">
        <v>357</v>
      </c>
      <c r="U9" s="523">
        <v>3000</v>
      </c>
      <c r="V9" s="71">
        <v>2000</v>
      </c>
      <c r="W9" s="72">
        <v>500</v>
      </c>
      <c r="X9" s="72">
        <v>100</v>
      </c>
      <c r="Y9" s="72">
        <v>100</v>
      </c>
      <c r="Z9" s="72">
        <v>100</v>
      </c>
      <c r="AA9" s="72">
        <v>100</v>
      </c>
      <c r="AB9" s="78">
        <v>100</v>
      </c>
      <c r="AC9" s="320">
        <f t="shared" si="4"/>
        <v>0</v>
      </c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>
        <f>U9/31*O9</f>
        <v>96.7741935483871</v>
      </c>
      <c r="AS9" s="331">
        <f t="shared" si="5"/>
        <v>12</v>
      </c>
      <c r="AT9" s="320">
        <f t="shared" si="6"/>
        <v>0</v>
      </c>
      <c r="AU9" s="320">
        <f t="shared" si="7"/>
        <v>2891.23</v>
      </c>
      <c r="AV9" s="86"/>
      <c r="AW9" s="334"/>
      <c r="AX9" s="334"/>
      <c r="AY9" s="334"/>
      <c r="AZ9" s="334"/>
      <c r="BA9" s="320">
        <f t="shared" si="8"/>
        <v>2891.23</v>
      </c>
      <c r="BB9" s="93"/>
      <c r="BC9" s="94"/>
      <c r="BD9" s="310" t="str">
        <f t="shared" si="9"/>
        <v>正确</v>
      </c>
    </row>
    <row r="10" s="1" customFormat="1" ht="33" customHeight="1" spans="1:56">
      <c r="A10" s="289">
        <f t="shared" si="1"/>
        <v>6</v>
      </c>
      <c r="B10" s="518" t="s">
        <v>358</v>
      </c>
      <c r="C10" s="515" t="s">
        <v>190</v>
      </c>
      <c r="D10" s="516">
        <v>45854</v>
      </c>
      <c r="E10" s="386" t="s">
        <v>78</v>
      </c>
      <c r="F10" s="269">
        <f t="shared" si="2"/>
        <v>31</v>
      </c>
      <c r="G10" s="40" t="s">
        <v>79</v>
      </c>
      <c r="H10" s="41"/>
      <c r="I10" s="41"/>
      <c r="J10" s="41"/>
      <c r="K10" s="41"/>
      <c r="L10" s="41"/>
      <c r="M10" s="41"/>
      <c r="N10" s="41"/>
      <c r="O10" s="41">
        <v>1</v>
      </c>
      <c r="P10" s="41"/>
      <c r="Q10" s="41"/>
      <c r="R10" s="41"/>
      <c r="S10" s="311">
        <f t="shared" si="3"/>
        <v>0</v>
      </c>
      <c r="T10" s="74" t="s">
        <v>359</v>
      </c>
      <c r="U10" s="523">
        <v>3000</v>
      </c>
      <c r="V10" s="71">
        <v>2000</v>
      </c>
      <c r="W10" s="72">
        <v>500</v>
      </c>
      <c r="X10" s="72">
        <v>100</v>
      </c>
      <c r="Y10" s="72">
        <v>100</v>
      </c>
      <c r="Z10" s="72">
        <v>100</v>
      </c>
      <c r="AA10" s="72">
        <v>100</v>
      </c>
      <c r="AB10" s="78">
        <v>100</v>
      </c>
      <c r="AC10" s="320">
        <f t="shared" si="4"/>
        <v>0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>
        <f t="shared" ref="AR10:AR16" si="10">U10/31*O10</f>
        <v>96.7741935483871</v>
      </c>
      <c r="AS10" s="331">
        <f t="shared" si="5"/>
        <v>0</v>
      </c>
      <c r="AT10" s="320">
        <f t="shared" si="6"/>
        <v>0</v>
      </c>
      <c r="AU10" s="320">
        <f t="shared" si="7"/>
        <v>2903.23</v>
      </c>
      <c r="AV10" s="86"/>
      <c r="AW10" s="334"/>
      <c r="AX10" s="334"/>
      <c r="AY10" s="334"/>
      <c r="AZ10" s="334"/>
      <c r="BA10" s="320">
        <f t="shared" si="8"/>
        <v>2903.23</v>
      </c>
      <c r="BB10" s="93"/>
      <c r="BC10" s="94"/>
      <c r="BD10" s="310" t="str">
        <f t="shared" si="9"/>
        <v>正确</v>
      </c>
    </row>
    <row r="11" s="1" customFormat="1" ht="33" customHeight="1" spans="1:56">
      <c r="A11" s="289">
        <f t="shared" si="1"/>
        <v>7</v>
      </c>
      <c r="B11" s="518" t="s">
        <v>360</v>
      </c>
      <c r="C11" s="515" t="s">
        <v>190</v>
      </c>
      <c r="D11" s="516">
        <v>45854</v>
      </c>
      <c r="E11" s="386" t="s">
        <v>78</v>
      </c>
      <c r="F11" s="269">
        <f t="shared" si="2"/>
        <v>31</v>
      </c>
      <c r="G11" s="40" t="s">
        <v>79</v>
      </c>
      <c r="H11" s="41"/>
      <c r="I11" s="41">
        <v>1</v>
      </c>
      <c r="J11" s="41"/>
      <c r="K11" s="41"/>
      <c r="L11" s="41"/>
      <c r="M11" s="41"/>
      <c r="N11" s="41"/>
      <c r="O11" s="41">
        <v>1</v>
      </c>
      <c r="P11" s="41"/>
      <c r="Q11" s="41"/>
      <c r="R11" s="41"/>
      <c r="S11" s="311">
        <f t="shared" si="3"/>
        <v>0</v>
      </c>
      <c r="T11" s="74" t="s">
        <v>361</v>
      </c>
      <c r="U11" s="523">
        <v>3000</v>
      </c>
      <c r="V11" s="71">
        <v>2000</v>
      </c>
      <c r="W11" s="72">
        <v>500</v>
      </c>
      <c r="X11" s="72">
        <v>100</v>
      </c>
      <c r="Y11" s="72">
        <v>100</v>
      </c>
      <c r="Z11" s="72">
        <v>100</v>
      </c>
      <c r="AA11" s="72">
        <v>100</v>
      </c>
      <c r="AB11" s="78">
        <v>100</v>
      </c>
      <c r="AC11" s="320">
        <f t="shared" si="4"/>
        <v>0</v>
      </c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>
        <f t="shared" si="10"/>
        <v>96.7741935483871</v>
      </c>
      <c r="AS11" s="331">
        <f t="shared" si="5"/>
        <v>2</v>
      </c>
      <c r="AT11" s="320">
        <f t="shared" si="6"/>
        <v>0</v>
      </c>
      <c r="AU11" s="320">
        <f t="shared" si="7"/>
        <v>2901.23</v>
      </c>
      <c r="AV11" s="86"/>
      <c r="AW11" s="334"/>
      <c r="AX11" s="334"/>
      <c r="AY11" s="334"/>
      <c r="AZ11" s="334"/>
      <c r="BA11" s="320">
        <f t="shared" si="8"/>
        <v>2901.23</v>
      </c>
      <c r="BB11" s="93"/>
      <c r="BC11" s="94"/>
      <c r="BD11" s="310" t="str">
        <f t="shared" si="9"/>
        <v>正确</v>
      </c>
    </row>
    <row r="12" s="1" customFormat="1" ht="33" customHeight="1" spans="1:56">
      <c r="A12" s="289">
        <f t="shared" si="1"/>
        <v>8</v>
      </c>
      <c r="B12" s="518" t="s">
        <v>362</v>
      </c>
      <c r="C12" s="515" t="s">
        <v>190</v>
      </c>
      <c r="D12" s="516">
        <v>45854</v>
      </c>
      <c r="E12" s="386" t="s">
        <v>78</v>
      </c>
      <c r="F12" s="269">
        <f t="shared" si="2"/>
        <v>31</v>
      </c>
      <c r="G12" s="40" t="s">
        <v>79</v>
      </c>
      <c r="H12" s="41"/>
      <c r="I12" s="41"/>
      <c r="J12" s="41"/>
      <c r="K12" s="41"/>
      <c r="L12" s="41">
        <v>2</v>
      </c>
      <c r="M12" s="41"/>
      <c r="N12" s="41"/>
      <c r="O12" s="41">
        <v>1</v>
      </c>
      <c r="P12" s="41"/>
      <c r="Q12" s="41"/>
      <c r="R12" s="41"/>
      <c r="S12" s="311">
        <f t="shared" si="3"/>
        <v>0</v>
      </c>
      <c r="T12" s="412" t="s">
        <v>363</v>
      </c>
      <c r="U12" s="523">
        <v>3000</v>
      </c>
      <c r="V12" s="71">
        <v>2000</v>
      </c>
      <c r="W12" s="72">
        <v>500</v>
      </c>
      <c r="X12" s="72">
        <v>100</v>
      </c>
      <c r="Y12" s="72">
        <v>100</v>
      </c>
      <c r="Z12" s="72">
        <v>100</v>
      </c>
      <c r="AA12" s="72">
        <v>100</v>
      </c>
      <c r="AB12" s="78">
        <v>100</v>
      </c>
      <c r="AC12" s="320">
        <f t="shared" si="4"/>
        <v>0</v>
      </c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>
        <f t="shared" si="10"/>
        <v>96.7741935483871</v>
      </c>
      <c r="AS12" s="331">
        <f t="shared" si="5"/>
        <v>0</v>
      </c>
      <c r="AT12" s="320">
        <f t="shared" si="6"/>
        <v>193.548387096774</v>
      </c>
      <c r="AU12" s="320">
        <f t="shared" si="7"/>
        <v>2709.68</v>
      </c>
      <c r="AV12" s="86"/>
      <c r="AW12" s="334"/>
      <c r="AX12" s="334"/>
      <c r="AY12" s="334"/>
      <c r="AZ12" s="334"/>
      <c r="BA12" s="320">
        <f t="shared" si="8"/>
        <v>2709.68</v>
      </c>
      <c r="BB12" s="93"/>
      <c r="BC12" s="94"/>
      <c r="BD12" s="310" t="str">
        <f t="shared" si="9"/>
        <v>正确</v>
      </c>
    </row>
    <row r="13" s="1" customFormat="1" ht="33" customHeight="1" spans="1:56">
      <c r="A13" s="289">
        <f t="shared" si="1"/>
        <v>9</v>
      </c>
      <c r="B13" s="518" t="s">
        <v>364</v>
      </c>
      <c r="C13" s="515" t="s">
        <v>190</v>
      </c>
      <c r="D13" s="516">
        <v>45854</v>
      </c>
      <c r="E13" s="386" t="s">
        <v>78</v>
      </c>
      <c r="F13" s="269">
        <f t="shared" si="2"/>
        <v>31</v>
      </c>
      <c r="G13" s="40" t="s">
        <v>79</v>
      </c>
      <c r="H13" s="41"/>
      <c r="I13" s="41">
        <v>7</v>
      </c>
      <c r="J13" s="41"/>
      <c r="K13" s="41"/>
      <c r="L13" s="41"/>
      <c r="M13" s="41"/>
      <c r="N13" s="41"/>
      <c r="O13" s="41">
        <v>1</v>
      </c>
      <c r="P13" s="41"/>
      <c r="Q13" s="41"/>
      <c r="R13" s="41"/>
      <c r="S13" s="311">
        <f t="shared" si="3"/>
        <v>0</v>
      </c>
      <c r="T13" s="74" t="s">
        <v>365</v>
      </c>
      <c r="U13" s="523">
        <v>3000</v>
      </c>
      <c r="V13" s="71">
        <v>2000</v>
      </c>
      <c r="W13" s="72">
        <v>500</v>
      </c>
      <c r="X13" s="72">
        <v>100</v>
      </c>
      <c r="Y13" s="72">
        <v>100</v>
      </c>
      <c r="Z13" s="72">
        <v>100</v>
      </c>
      <c r="AA13" s="72">
        <v>100</v>
      </c>
      <c r="AB13" s="78">
        <v>100</v>
      </c>
      <c r="AC13" s="320">
        <f t="shared" si="4"/>
        <v>0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>
        <f t="shared" si="10"/>
        <v>96.7741935483871</v>
      </c>
      <c r="AS13" s="331">
        <f t="shared" si="5"/>
        <v>14</v>
      </c>
      <c r="AT13" s="320">
        <f t="shared" si="6"/>
        <v>0</v>
      </c>
      <c r="AU13" s="320">
        <f t="shared" si="7"/>
        <v>2889.23</v>
      </c>
      <c r="AV13" s="86"/>
      <c r="AW13" s="334"/>
      <c r="AX13" s="334"/>
      <c r="AY13" s="334"/>
      <c r="AZ13" s="334"/>
      <c r="BA13" s="320">
        <f t="shared" si="8"/>
        <v>2889.23</v>
      </c>
      <c r="BB13" s="93"/>
      <c r="BC13" s="94"/>
      <c r="BD13" s="310" t="str">
        <f t="shared" si="9"/>
        <v>正确</v>
      </c>
    </row>
    <row r="14" s="1" customFormat="1" ht="33" customHeight="1" spans="1:56">
      <c r="A14" s="289">
        <f t="shared" si="1"/>
        <v>10</v>
      </c>
      <c r="B14" s="519" t="s">
        <v>366</v>
      </c>
      <c r="C14" s="515" t="s">
        <v>190</v>
      </c>
      <c r="D14" s="516">
        <v>45862</v>
      </c>
      <c r="E14" s="393" t="s">
        <v>265</v>
      </c>
      <c r="F14" s="269">
        <f t="shared" si="2"/>
        <v>31</v>
      </c>
      <c r="G14" s="40" t="s">
        <v>79</v>
      </c>
      <c r="H14" s="41"/>
      <c r="I14" s="41"/>
      <c r="J14" s="41">
        <v>25</v>
      </c>
      <c r="K14" s="41"/>
      <c r="L14" s="41"/>
      <c r="M14" s="41"/>
      <c r="N14" s="41"/>
      <c r="O14" s="41"/>
      <c r="P14" s="41">
        <v>1</v>
      </c>
      <c r="Q14" s="41"/>
      <c r="R14" s="41">
        <v>1</v>
      </c>
      <c r="S14" s="311">
        <f t="shared" si="3"/>
        <v>0</v>
      </c>
      <c r="T14" s="353" t="s">
        <v>367</v>
      </c>
      <c r="U14" s="523">
        <v>3000</v>
      </c>
      <c r="V14" s="71">
        <v>2000</v>
      </c>
      <c r="W14" s="72">
        <v>500</v>
      </c>
      <c r="X14" s="72">
        <v>100</v>
      </c>
      <c r="Y14" s="72">
        <v>100</v>
      </c>
      <c r="Z14" s="72">
        <v>100</v>
      </c>
      <c r="AA14" s="72">
        <v>100</v>
      </c>
      <c r="AB14" s="78">
        <v>100</v>
      </c>
      <c r="AC14" s="320">
        <f t="shared" si="4"/>
        <v>0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>
        <f t="shared" si="10"/>
        <v>0</v>
      </c>
      <c r="AS14" s="331">
        <f t="shared" si="5"/>
        <v>0</v>
      </c>
      <c r="AT14" s="320">
        <f t="shared" si="6"/>
        <v>2419.35483870968</v>
      </c>
      <c r="AU14" s="320">
        <f t="shared" si="7"/>
        <v>580.65</v>
      </c>
      <c r="AV14" s="86"/>
      <c r="AW14" s="334"/>
      <c r="AX14" s="334"/>
      <c r="AY14" s="334"/>
      <c r="AZ14" s="334"/>
      <c r="BA14" s="320">
        <f t="shared" si="8"/>
        <v>580.65</v>
      </c>
      <c r="BB14" s="93"/>
      <c r="BC14" s="94"/>
      <c r="BD14" s="310" t="str">
        <f t="shared" si="9"/>
        <v>正确</v>
      </c>
    </row>
    <row r="15" s="1" customFormat="1" ht="33" customHeight="1" spans="1:56">
      <c r="A15" s="289">
        <f t="shared" si="1"/>
        <v>11</v>
      </c>
      <c r="B15" s="518" t="s">
        <v>368</v>
      </c>
      <c r="C15" s="515" t="s">
        <v>132</v>
      </c>
      <c r="D15" s="520">
        <v>45863</v>
      </c>
      <c r="E15" s="386" t="s">
        <v>78</v>
      </c>
      <c r="F15" s="269">
        <f t="shared" si="2"/>
        <v>31</v>
      </c>
      <c r="G15" s="40" t="s">
        <v>79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11">
        <f t="shared" si="3"/>
        <v>0</v>
      </c>
      <c r="T15" s="74" t="s">
        <v>369</v>
      </c>
      <c r="U15" s="71">
        <v>4000</v>
      </c>
      <c r="V15" s="71">
        <v>2000</v>
      </c>
      <c r="W15" s="72">
        <v>1000</v>
      </c>
      <c r="X15" s="72">
        <v>500</v>
      </c>
      <c r="Y15" s="72">
        <v>200</v>
      </c>
      <c r="Z15" s="72">
        <v>100</v>
      </c>
      <c r="AA15" s="72">
        <v>100</v>
      </c>
      <c r="AB15" s="78">
        <v>100</v>
      </c>
      <c r="AC15" s="320">
        <f t="shared" si="4"/>
        <v>0</v>
      </c>
      <c r="AD15" s="78">
        <f>(10*50)</f>
        <v>500</v>
      </c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>
        <f t="shared" si="10"/>
        <v>0</v>
      </c>
      <c r="AS15" s="331">
        <f t="shared" si="5"/>
        <v>0</v>
      </c>
      <c r="AT15" s="320">
        <f t="shared" si="6"/>
        <v>0</v>
      </c>
      <c r="AU15" s="320">
        <f t="shared" si="7"/>
        <v>4500</v>
      </c>
      <c r="AV15" s="86"/>
      <c r="AW15" s="334"/>
      <c r="AX15" s="334"/>
      <c r="AY15" s="334"/>
      <c r="AZ15" s="334"/>
      <c r="BA15" s="320">
        <f t="shared" si="8"/>
        <v>4500</v>
      </c>
      <c r="BB15" s="93"/>
      <c r="BC15" s="94" t="s">
        <v>370</v>
      </c>
      <c r="BD15" s="310" t="str">
        <f t="shared" si="9"/>
        <v>正确</v>
      </c>
    </row>
    <row r="16" s="1" customFormat="1" ht="33" customHeight="1" spans="1:56">
      <c r="A16" s="289">
        <f t="shared" si="1"/>
        <v>12</v>
      </c>
      <c r="B16" s="521" t="s">
        <v>371</v>
      </c>
      <c r="C16" s="515" t="s">
        <v>190</v>
      </c>
      <c r="D16" s="50">
        <v>45874</v>
      </c>
      <c r="E16" s="517" t="s">
        <v>116</v>
      </c>
      <c r="F16" s="269">
        <f t="shared" si="2"/>
        <v>27</v>
      </c>
      <c r="G16" s="40" t="s">
        <v>79</v>
      </c>
      <c r="H16" s="41"/>
      <c r="I16" s="41"/>
      <c r="J16" s="41"/>
      <c r="K16" s="41"/>
      <c r="L16" s="41"/>
      <c r="M16" s="41"/>
      <c r="N16" s="41"/>
      <c r="O16" s="41">
        <v>1</v>
      </c>
      <c r="P16" s="41"/>
      <c r="Q16" s="41"/>
      <c r="R16" s="41"/>
      <c r="S16" s="311">
        <f t="shared" si="3"/>
        <v>0</v>
      </c>
      <c r="T16" s="74" t="s">
        <v>372</v>
      </c>
      <c r="U16" s="523">
        <v>3000</v>
      </c>
      <c r="V16" s="71">
        <f>(3000/31*27)</f>
        <v>2612.90322580645</v>
      </c>
      <c r="W16" s="72"/>
      <c r="X16" s="72"/>
      <c r="Y16" s="72"/>
      <c r="Z16" s="72"/>
      <c r="AA16" s="72"/>
      <c r="AB16" s="78"/>
      <c r="AC16" s="320">
        <f t="shared" si="4"/>
        <v>0</v>
      </c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>
        <f t="shared" si="10"/>
        <v>96.7741935483871</v>
      </c>
      <c r="AS16" s="331">
        <f t="shared" si="5"/>
        <v>0</v>
      </c>
      <c r="AT16" s="320">
        <f t="shared" si="6"/>
        <v>0</v>
      </c>
      <c r="AU16" s="320">
        <f t="shared" si="7"/>
        <v>2516.13</v>
      </c>
      <c r="AV16" s="86"/>
      <c r="AW16" s="334"/>
      <c r="AX16" s="334"/>
      <c r="AY16" s="334"/>
      <c r="AZ16" s="334"/>
      <c r="BA16" s="320">
        <f t="shared" si="8"/>
        <v>2516.13</v>
      </c>
      <c r="BB16" s="93"/>
      <c r="BC16" s="94"/>
      <c r="BD16" s="310" t="str">
        <f t="shared" si="9"/>
        <v>错误</v>
      </c>
    </row>
    <row r="17" s="1" customFormat="1" ht="33" customHeight="1" spans="1:56">
      <c r="A17" s="289">
        <f t="shared" si="1"/>
        <v>13</v>
      </c>
      <c r="B17" s="286"/>
      <c r="C17" s="49"/>
      <c r="D17" s="50"/>
      <c r="E17" s="522"/>
      <c r="F17" s="269">
        <f t="shared" si="2"/>
        <v>31</v>
      </c>
      <c r="G17" s="40" t="s">
        <v>79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11">
        <f t="shared" si="3"/>
        <v>0</v>
      </c>
      <c r="T17" s="74"/>
      <c r="U17" s="313"/>
      <c r="V17" s="71"/>
      <c r="W17" s="72"/>
      <c r="X17" s="72"/>
      <c r="Y17" s="72"/>
      <c r="Z17" s="72"/>
      <c r="AA17" s="72"/>
      <c r="AB17" s="78"/>
      <c r="AC17" s="320">
        <f t="shared" si="4"/>
        <v>0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331">
        <f t="shared" si="5"/>
        <v>0</v>
      </c>
      <c r="AT17" s="320">
        <f t="shared" si="6"/>
        <v>0</v>
      </c>
      <c r="AU17" s="320">
        <f t="shared" si="7"/>
        <v>0</v>
      </c>
      <c r="AV17" s="86"/>
      <c r="AW17" s="334"/>
      <c r="AX17" s="334"/>
      <c r="AY17" s="334"/>
      <c r="AZ17" s="334"/>
      <c r="BA17" s="320">
        <f t="shared" si="8"/>
        <v>0</v>
      </c>
      <c r="BB17" s="93"/>
      <c r="BC17" s="94"/>
      <c r="BD17" s="310" t="str">
        <f t="shared" si="9"/>
        <v>正确</v>
      </c>
    </row>
    <row r="18" s="1" customFormat="1" ht="33" customHeight="1" spans="1:56">
      <c r="A18" s="289">
        <f t="shared" si="1"/>
        <v>14</v>
      </c>
      <c r="B18" s="286"/>
      <c r="C18" s="49"/>
      <c r="D18" s="50"/>
      <c r="E18" s="522"/>
      <c r="F18" s="269">
        <f t="shared" si="2"/>
        <v>31</v>
      </c>
      <c r="G18" s="40" t="s">
        <v>79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11">
        <f t="shared" si="3"/>
        <v>0</v>
      </c>
      <c r="T18" s="74"/>
      <c r="U18" s="313"/>
      <c r="V18" s="71"/>
      <c r="W18" s="72"/>
      <c r="X18" s="72"/>
      <c r="Y18" s="72"/>
      <c r="Z18" s="72"/>
      <c r="AA18" s="72"/>
      <c r="AB18" s="78"/>
      <c r="AC18" s="320">
        <f t="shared" si="4"/>
        <v>0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331">
        <f t="shared" si="5"/>
        <v>0</v>
      </c>
      <c r="AT18" s="320">
        <f t="shared" si="6"/>
        <v>0</v>
      </c>
      <c r="AU18" s="320">
        <f t="shared" si="7"/>
        <v>0</v>
      </c>
      <c r="AV18" s="86"/>
      <c r="AW18" s="334"/>
      <c r="AX18" s="334"/>
      <c r="AY18" s="334"/>
      <c r="AZ18" s="334"/>
      <c r="BA18" s="320">
        <f t="shared" si="8"/>
        <v>0</v>
      </c>
      <c r="BB18" s="93"/>
      <c r="BC18" s="94"/>
      <c r="BD18" s="310" t="str">
        <f t="shared" si="9"/>
        <v>正确</v>
      </c>
    </row>
    <row r="19" s="1" customFormat="1" ht="33" customHeight="1" spans="1:56">
      <c r="A19" s="289">
        <f t="shared" si="1"/>
        <v>15</v>
      </c>
      <c r="B19" s="286"/>
      <c r="C19" s="49"/>
      <c r="D19" s="50"/>
      <c r="E19" s="522"/>
      <c r="F19" s="269">
        <f t="shared" si="2"/>
        <v>31</v>
      </c>
      <c r="G19" s="40" t="s">
        <v>79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11">
        <f t="shared" si="3"/>
        <v>0</v>
      </c>
      <c r="T19" s="74"/>
      <c r="U19" s="313"/>
      <c r="V19" s="71"/>
      <c r="W19" s="72"/>
      <c r="X19" s="72"/>
      <c r="Y19" s="72"/>
      <c r="Z19" s="72"/>
      <c r="AA19" s="72"/>
      <c r="AB19" s="78"/>
      <c r="AC19" s="320">
        <f t="shared" si="4"/>
        <v>0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331">
        <f t="shared" si="5"/>
        <v>0</v>
      </c>
      <c r="AT19" s="320">
        <f t="shared" si="6"/>
        <v>0</v>
      </c>
      <c r="AU19" s="320">
        <f t="shared" si="7"/>
        <v>0</v>
      </c>
      <c r="AV19" s="86"/>
      <c r="AW19" s="334"/>
      <c r="AX19" s="334"/>
      <c r="AY19" s="334"/>
      <c r="AZ19" s="334"/>
      <c r="BA19" s="320">
        <f t="shared" si="8"/>
        <v>0</v>
      </c>
      <c r="BB19" s="93"/>
      <c r="BC19" s="94"/>
      <c r="BD19" s="310" t="str">
        <f t="shared" si="9"/>
        <v>正确</v>
      </c>
    </row>
    <row r="20" s="1" customFormat="1" ht="33" customHeight="1" spans="1:56">
      <c r="A20" s="289">
        <f t="shared" si="1"/>
        <v>16</v>
      </c>
      <c r="B20" s="286"/>
      <c r="C20" s="49"/>
      <c r="D20" s="50"/>
      <c r="E20" s="522"/>
      <c r="F20" s="269">
        <f t="shared" si="2"/>
        <v>31</v>
      </c>
      <c r="G20" s="40" t="s">
        <v>79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11">
        <f t="shared" si="3"/>
        <v>0</v>
      </c>
      <c r="T20" s="74"/>
      <c r="U20" s="313"/>
      <c r="V20" s="71"/>
      <c r="W20" s="72"/>
      <c r="X20" s="72"/>
      <c r="Y20" s="72"/>
      <c r="Z20" s="72"/>
      <c r="AA20" s="72"/>
      <c r="AB20" s="78"/>
      <c r="AC20" s="320">
        <f t="shared" si="4"/>
        <v>0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331">
        <f t="shared" si="5"/>
        <v>0</v>
      </c>
      <c r="AT20" s="320">
        <f t="shared" si="6"/>
        <v>0</v>
      </c>
      <c r="AU20" s="320">
        <f t="shared" si="7"/>
        <v>0</v>
      </c>
      <c r="AV20" s="86"/>
      <c r="AW20" s="334"/>
      <c r="AX20" s="334"/>
      <c r="AY20" s="334"/>
      <c r="AZ20" s="334"/>
      <c r="BA20" s="320">
        <f t="shared" si="8"/>
        <v>0</v>
      </c>
      <c r="BB20" s="93"/>
      <c r="BC20" s="94"/>
      <c r="BD20" s="310" t="str">
        <f t="shared" si="9"/>
        <v>正确</v>
      </c>
    </row>
    <row r="21" s="1" customFormat="1" ht="33" customHeight="1" spans="1:56">
      <c r="A21" s="289">
        <f t="shared" si="1"/>
        <v>17</v>
      </c>
      <c r="B21" s="286"/>
      <c r="C21" s="49"/>
      <c r="D21" s="50"/>
      <c r="E21" s="522"/>
      <c r="F21" s="269">
        <f t="shared" si="2"/>
        <v>31</v>
      </c>
      <c r="G21" s="40" t="s">
        <v>79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11">
        <f t="shared" si="3"/>
        <v>0</v>
      </c>
      <c r="T21" s="74"/>
      <c r="U21" s="313"/>
      <c r="V21" s="71"/>
      <c r="W21" s="72"/>
      <c r="X21" s="72"/>
      <c r="Y21" s="72"/>
      <c r="Z21" s="72"/>
      <c r="AA21" s="72"/>
      <c r="AB21" s="78"/>
      <c r="AC21" s="320">
        <f t="shared" si="4"/>
        <v>0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331">
        <f t="shared" si="5"/>
        <v>0</v>
      </c>
      <c r="AT21" s="320">
        <f t="shared" si="6"/>
        <v>0</v>
      </c>
      <c r="AU21" s="320">
        <f t="shared" si="7"/>
        <v>0</v>
      </c>
      <c r="AV21" s="86"/>
      <c r="AW21" s="334"/>
      <c r="AX21" s="334"/>
      <c r="AY21" s="334"/>
      <c r="AZ21" s="334"/>
      <c r="BA21" s="320">
        <f t="shared" si="8"/>
        <v>0</v>
      </c>
      <c r="BB21" s="93"/>
      <c r="BC21" s="94"/>
      <c r="BD21" s="310" t="str">
        <f t="shared" si="9"/>
        <v>正确</v>
      </c>
    </row>
    <row r="22" s="1" customFormat="1" ht="33" customHeight="1" spans="1:56">
      <c r="A22" s="289">
        <f t="shared" si="1"/>
        <v>18</v>
      </c>
      <c r="B22" s="286"/>
      <c r="C22" s="49"/>
      <c r="D22" s="50"/>
      <c r="E22" s="517"/>
      <c r="F22" s="269">
        <f t="shared" si="2"/>
        <v>31</v>
      </c>
      <c r="G22" s="40" t="s">
        <v>79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11">
        <f t="shared" si="3"/>
        <v>0</v>
      </c>
      <c r="T22" s="74"/>
      <c r="U22" s="313"/>
      <c r="V22" s="71"/>
      <c r="W22" s="72"/>
      <c r="X22" s="72"/>
      <c r="Y22" s="72"/>
      <c r="Z22" s="72"/>
      <c r="AA22" s="72"/>
      <c r="AB22" s="78"/>
      <c r="AC22" s="320">
        <f t="shared" si="4"/>
        <v>0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331">
        <f t="shared" si="5"/>
        <v>0</v>
      </c>
      <c r="AT22" s="320">
        <f t="shared" si="6"/>
        <v>0</v>
      </c>
      <c r="AU22" s="320">
        <f t="shared" si="7"/>
        <v>0</v>
      </c>
      <c r="AV22" s="86"/>
      <c r="AW22" s="334"/>
      <c r="AX22" s="334"/>
      <c r="AY22" s="334"/>
      <c r="AZ22" s="334"/>
      <c r="BA22" s="320">
        <f t="shared" si="8"/>
        <v>0</v>
      </c>
      <c r="BB22" s="93"/>
      <c r="BC22" s="94"/>
      <c r="BD22" s="310" t="str">
        <f t="shared" si="9"/>
        <v>正确</v>
      </c>
    </row>
    <row r="23" s="1" customFormat="1" ht="33" customHeight="1" spans="1:56">
      <c r="A23" s="289">
        <f t="shared" si="1"/>
        <v>19</v>
      </c>
      <c r="B23" s="286"/>
      <c r="C23" s="49"/>
      <c r="D23" s="50"/>
      <c r="E23" s="517"/>
      <c r="F23" s="269">
        <f t="shared" si="2"/>
        <v>31</v>
      </c>
      <c r="G23" s="40" t="s">
        <v>79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311">
        <f t="shared" si="3"/>
        <v>0</v>
      </c>
      <c r="T23" s="74"/>
      <c r="U23" s="313"/>
      <c r="V23" s="71"/>
      <c r="W23" s="72"/>
      <c r="X23" s="72"/>
      <c r="Y23" s="72"/>
      <c r="Z23" s="72"/>
      <c r="AA23" s="72"/>
      <c r="AB23" s="78"/>
      <c r="AC23" s="320">
        <f t="shared" si="4"/>
        <v>0</v>
      </c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331">
        <f t="shared" si="5"/>
        <v>0</v>
      </c>
      <c r="AT23" s="320">
        <f t="shared" si="6"/>
        <v>0</v>
      </c>
      <c r="AU23" s="320">
        <f t="shared" si="7"/>
        <v>0</v>
      </c>
      <c r="AV23" s="86"/>
      <c r="AW23" s="334"/>
      <c r="AX23" s="334"/>
      <c r="AY23" s="334"/>
      <c r="AZ23" s="334"/>
      <c r="BA23" s="320">
        <f t="shared" si="8"/>
        <v>0</v>
      </c>
      <c r="BB23" s="93"/>
      <c r="BC23" s="94"/>
      <c r="BD23" s="310" t="str">
        <f t="shared" si="9"/>
        <v>正确</v>
      </c>
    </row>
    <row r="24" s="1" customFormat="1" ht="33" customHeight="1" spans="1:56">
      <c r="A24" s="289">
        <f t="shared" si="1"/>
        <v>20</v>
      </c>
      <c r="B24" s="286"/>
      <c r="C24" s="49"/>
      <c r="D24" s="50"/>
      <c r="E24" s="517"/>
      <c r="F24" s="269">
        <f t="shared" si="2"/>
        <v>31</v>
      </c>
      <c r="G24" s="40" t="s">
        <v>79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311">
        <f t="shared" si="3"/>
        <v>0</v>
      </c>
      <c r="T24" s="74"/>
      <c r="U24" s="313"/>
      <c r="V24" s="71"/>
      <c r="W24" s="72"/>
      <c r="X24" s="72"/>
      <c r="Y24" s="72"/>
      <c r="Z24" s="72"/>
      <c r="AA24" s="72"/>
      <c r="AB24" s="78"/>
      <c r="AC24" s="320">
        <f t="shared" si="4"/>
        <v>0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331">
        <f t="shared" si="5"/>
        <v>0</v>
      </c>
      <c r="AT24" s="320">
        <f t="shared" si="6"/>
        <v>0</v>
      </c>
      <c r="AU24" s="320">
        <f t="shared" si="7"/>
        <v>0</v>
      </c>
      <c r="AV24" s="86"/>
      <c r="AW24" s="334"/>
      <c r="AX24" s="334"/>
      <c r="AY24" s="334"/>
      <c r="AZ24" s="334"/>
      <c r="BA24" s="320">
        <f t="shared" si="8"/>
        <v>0</v>
      </c>
      <c r="BB24" s="93"/>
      <c r="BC24" s="94"/>
      <c r="BD24" s="310" t="str">
        <f t="shared" si="9"/>
        <v>正确</v>
      </c>
    </row>
    <row r="25" s="1" customFormat="1" ht="33" customHeight="1" spans="1:56">
      <c r="A25" s="289">
        <f t="shared" si="1"/>
        <v>21</v>
      </c>
      <c r="B25" s="286"/>
      <c r="C25" s="49"/>
      <c r="D25" s="50"/>
      <c r="E25" s="517"/>
      <c r="F25" s="269">
        <f t="shared" si="2"/>
        <v>31</v>
      </c>
      <c r="G25" s="40" t="s">
        <v>79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11">
        <f t="shared" si="3"/>
        <v>0</v>
      </c>
      <c r="T25" s="74"/>
      <c r="U25" s="313"/>
      <c r="V25" s="71"/>
      <c r="W25" s="72"/>
      <c r="X25" s="72"/>
      <c r="Y25" s="72"/>
      <c r="Z25" s="72"/>
      <c r="AA25" s="72"/>
      <c r="AB25" s="78"/>
      <c r="AC25" s="320">
        <f t="shared" si="4"/>
        <v>0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331">
        <f t="shared" si="5"/>
        <v>0</v>
      </c>
      <c r="AT25" s="320">
        <f t="shared" si="6"/>
        <v>0</v>
      </c>
      <c r="AU25" s="320">
        <f t="shared" si="7"/>
        <v>0</v>
      </c>
      <c r="AV25" s="86"/>
      <c r="AW25" s="334"/>
      <c r="AX25" s="334"/>
      <c r="AY25" s="334"/>
      <c r="AZ25" s="334"/>
      <c r="BA25" s="320">
        <f t="shared" si="8"/>
        <v>0</v>
      </c>
      <c r="BB25" s="93"/>
      <c r="BC25" s="94"/>
      <c r="BD25" s="310" t="str">
        <f t="shared" si="9"/>
        <v>正确</v>
      </c>
    </row>
    <row r="26" s="1" customFormat="1" ht="33" customHeight="1" spans="1:56">
      <c r="A26" s="289">
        <f t="shared" si="1"/>
        <v>22</v>
      </c>
      <c r="B26" s="286"/>
      <c r="C26" s="49"/>
      <c r="D26" s="50"/>
      <c r="E26" s="517"/>
      <c r="F26" s="269">
        <f t="shared" si="2"/>
        <v>31</v>
      </c>
      <c r="G26" s="40" t="s">
        <v>79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11">
        <f t="shared" si="3"/>
        <v>0</v>
      </c>
      <c r="T26" s="74"/>
      <c r="U26" s="313"/>
      <c r="V26" s="71"/>
      <c r="W26" s="72"/>
      <c r="X26" s="72"/>
      <c r="Y26" s="72"/>
      <c r="Z26" s="72"/>
      <c r="AA26" s="72"/>
      <c r="AB26" s="78"/>
      <c r="AC26" s="320">
        <f t="shared" si="4"/>
        <v>0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331">
        <f t="shared" si="5"/>
        <v>0</v>
      </c>
      <c r="AT26" s="320">
        <f t="shared" si="6"/>
        <v>0</v>
      </c>
      <c r="AU26" s="320">
        <f t="shared" si="7"/>
        <v>0</v>
      </c>
      <c r="AV26" s="86"/>
      <c r="AW26" s="334"/>
      <c r="AX26" s="334"/>
      <c r="AY26" s="334"/>
      <c r="AZ26" s="334"/>
      <c r="BA26" s="320">
        <f t="shared" si="8"/>
        <v>0</v>
      </c>
      <c r="BB26" s="93"/>
      <c r="BC26" s="94"/>
      <c r="BD26" s="310" t="str">
        <f t="shared" si="9"/>
        <v>正确</v>
      </c>
    </row>
    <row r="27" s="1" customFormat="1" ht="33" customHeight="1" spans="1:56">
      <c r="A27" s="289">
        <f t="shared" si="1"/>
        <v>23</v>
      </c>
      <c r="B27" s="286"/>
      <c r="C27" s="49"/>
      <c r="D27" s="50"/>
      <c r="E27" s="517"/>
      <c r="F27" s="269">
        <f t="shared" si="2"/>
        <v>31</v>
      </c>
      <c r="G27" s="40" t="s">
        <v>79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311">
        <f t="shared" si="3"/>
        <v>0</v>
      </c>
      <c r="T27" s="74"/>
      <c r="U27" s="313"/>
      <c r="V27" s="71"/>
      <c r="W27" s="72"/>
      <c r="X27" s="72"/>
      <c r="Y27" s="72"/>
      <c r="Z27" s="72"/>
      <c r="AA27" s="72"/>
      <c r="AB27" s="78"/>
      <c r="AC27" s="320">
        <f t="shared" si="4"/>
        <v>0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331">
        <f t="shared" si="5"/>
        <v>0</v>
      </c>
      <c r="AT27" s="320">
        <f t="shared" si="6"/>
        <v>0</v>
      </c>
      <c r="AU27" s="320">
        <f t="shared" si="7"/>
        <v>0</v>
      </c>
      <c r="AV27" s="86"/>
      <c r="AW27" s="334"/>
      <c r="AX27" s="334"/>
      <c r="AY27" s="334"/>
      <c r="AZ27" s="334"/>
      <c r="BA27" s="320">
        <f t="shared" si="8"/>
        <v>0</v>
      </c>
      <c r="BB27" s="93"/>
      <c r="BC27" s="94"/>
      <c r="BD27" s="310" t="str">
        <f t="shared" si="9"/>
        <v>正确</v>
      </c>
    </row>
    <row r="28" s="1" customFormat="1" ht="33" customHeight="1" spans="1:56">
      <c r="A28" s="289">
        <f t="shared" si="1"/>
        <v>24</v>
      </c>
      <c r="B28" s="286"/>
      <c r="C28" s="49"/>
      <c r="D28" s="50"/>
      <c r="E28" s="517"/>
      <c r="F28" s="269">
        <f t="shared" si="2"/>
        <v>31</v>
      </c>
      <c r="G28" s="40" t="s">
        <v>79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311">
        <f t="shared" si="3"/>
        <v>0</v>
      </c>
      <c r="T28" s="74"/>
      <c r="U28" s="313"/>
      <c r="V28" s="71"/>
      <c r="W28" s="72"/>
      <c r="X28" s="72"/>
      <c r="Y28" s="72"/>
      <c r="Z28" s="72"/>
      <c r="AA28" s="72"/>
      <c r="AB28" s="78"/>
      <c r="AC28" s="320">
        <f t="shared" si="4"/>
        <v>0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331">
        <f t="shared" si="5"/>
        <v>0</v>
      </c>
      <c r="AT28" s="320">
        <f t="shared" si="6"/>
        <v>0</v>
      </c>
      <c r="AU28" s="320">
        <f t="shared" si="7"/>
        <v>0</v>
      </c>
      <c r="AV28" s="86"/>
      <c r="AW28" s="334"/>
      <c r="AX28" s="334"/>
      <c r="AY28" s="334"/>
      <c r="AZ28" s="334"/>
      <c r="BA28" s="320">
        <f t="shared" si="8"/>
        <v>0</v>
      </c>
      <c r="BB28" s="93"/>
      <c r="BC28" s="94"/>
      <c r="BD28" s="310" t="str">
        <f t="shared" si="9"/>
        <v>正确</v>
      </c>
    </row>
    <row r="29" s="1" customFormat="1" ht="33" customHeight="1" spans="1:56">
      <c r="A29" s="289">
        <f t="shared" si="1"/>
        <v>25</v>
      </c>
      <c r="B29" s="286"/>
      <c r="C29" s="49"/>
      <c r="D29" s="50"/>
      <c r="E29" s="517"/>
      <c r="F29" s="269">
        <f t="shared" si="2"/>
        <v>31</v>
      </c>
      <c r="G29" s="40" t="s">
        <v>79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311">
        <f t="shared" si="3"/>
        <v>0</v>
      </c>
      <c r="T29" s="74"/>
      <c r="U29" s="313"/>
      <c r="V29" s="71"/>
      <c r="W29" s="72"/>
      <c r="X29" s="72"/>
      <c r="Y29" s="72"/>
      <c r="Z29" s="72"/>
      <c r="AA29" s="72"/>
      <c r="AB29" s="78"/>
      <c r="AC29" s="320">
        <f t="shared" si="4"/>
        <v>0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331">
        <f t="shared" si="5"/>
        <v>0</v>
      </c>
      <c r="AT29" s="320">
        <f t="shared" si="6"/>
        <v>0</v>
      </c>
      <c r="AU29" s="320">
        <f t="shared" si="7"/>
        <v>0</v>
      </c>
      <c r="AV29" s="86"/>
      <c r="AW29" s="334"/>
      <c r="AX29" s="334"/>
      <c r="AY29" s="334"/>
      <c r="AZ29" s="334"/>
      <c r="BA29" s="320">
        <f t="shared" si="8"/>
        <v>0</v>
      </c>
      <c r="BB29" s="93"/>
      <c r="BC29" s="94"/>
      <c r="BD29" s="310" t="str">
        <f t="shared" si="9"/>
        <v>正确</v>
      </c>
    </row>
    <row r="30" s="1" customFormat="1" ht="33" customHeight="1" spans="1:56">
      <c r="A30" s="289">
        <f t="shared" si="1"/>
        <v>26</v>
      </c>
      <c r="B30" s="286"/>
      <c r="C30" s="49"/>
      <c r="D30" s="50"/>
      <c r="E30" s="517"/>
      <c r="F30" s="269">
        <f t="shared" si="2"/>
        <v>31</v>
      </c>
      <c r="G30" s="40" t="s">
        <v>79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311">
        <f t="shared" si="3"/>
        <v>0</v>
      </c>
      <c r="T30" s="74"/>
      <c r="U30" s="313"/>
      <c r="V30" s="71"/>
      <c r="W30" s="72"/>
      <c r="X30" s="72"/>
      <c r="Y30" s="72"/>
      <c r="Z30" s="72"/>
      <c r="AA30" s="72"/>
      <c r="AB30" s="78"/>
      <c r="AC30" s="320">
        <f t="shared" si="4"/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331">
        <f t="shared" si="5"/>
        <v>0</v>
      </c>
      <c r="AT30" s="320">
        <f t="shared" si="6"/>
        <v>0</v>
      </c>
      <c r="AU30" s="320">
        <f t="shared" si="7"/>
        <v>0</v>
      </c>
      <c r="AV30" s="86"/>
      <c r="AW30" s="334"/>
      <c r="AX30" s="334"/>
      <c r="AY30" s="334"/>
      <c r="AZ30" s="334"/>
      <c r="BA30" s="320">
        <f t="shared" si="8"/>
        <v>0</v>
      </c>
      <c r="BB30" s="93"/>
      <c r="BC30" s="94"/>
      <c r="BD30" s="310" t="str">
        <f t="shared" si="9"/>
        <v>正确</v>
      </c>
    </row>
    <row r="31" s="1" customFormat="1" ht="33" customHeight="1" spans="1:56">
      <c r="A31" s="289">
        <f t="shared" si="1"/>
        <v>27</v>
      </c>
      <c r="B31" s="286"/>
      <c r="C31" s="49"/>
      <c r="D31" s="50"/>
      <c r="E31" s="517"/>
      <c r="F31" s="269">
        <f t="shared" si="2"/>
        <v>31</v>
      </c>
      <c r="G31" s="40" t="s">
        <v>79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311">
        <f t="shared" si="3"/>
        <v>0</v>
      </c>
      <c r="T31" s="74"/>
      <c r="U31" s="313"/>
      <c r="V31" s="71"/>
      <c r="W31" s="72"/>
      <c r="X31" s="72"/>
      <c r="Y31" s="72"/>
      <c r="Z31" s="72"/>
      <c r="AA31" s="72"/>
      <c r="AB31" s="78"/>
      <c r="AC31" s="320">
        <f t="shared" si="4"/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331">
        <f t="shared" si="5"/>
        <v>0</v>
      </c>
      <c r="AT31" s="320">
        <f t="shared" si="6"/>
        <v>0</v>
      </c>
      <c r="AU31" s="320">
        <f t="shared" si="7"/>
        <v>0</v>
      </c>
      <c r="AV31" s="86"/>
      <c r="AW31" s="334"/>
      <c r="AX31" s="334"/>
      <c r="AY31" s="334"/>
      <c r="AZ31" s="334"/>
      <c r="BA31" s="320">
        <f t="shared" si="8"/>
        <v>0</v>
      </c>
      <c r="BB31" s="93"/>
      <c r="BC31" s="94"/>
      <c r="BD31" s="310" t="str">
        <f t="shared" si="9"/>
        <v>正确</v>
      </c>
    </row>
    <row r="32" s="1" customFormat="1" ht="33" customHeight="1" spans="1:56">
      <c r="A32" s="289">
        <f t="shared" si="1"/>
        <v>28</v>
      </c>
      <c r="B32" s="286"/>
      <c r="C32" s="49"/>
      <c r="D32" s="50"/>
      <c r="E32" s="517"/>
      <c r="F32" s="269">
        <f t="shared" si="2"/>
        <v>31</v>
      </c>
      <c r="G32" s="40" t="s">
        <v>79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11">
        <f t="shared" si="3"/>
        <v>0</v>
      </c>
      <c r="T32" s="74"/>
      <c r="U32" s="313"/>
      <c r="V32" s="71"/>
      <c r="W32" s="72"/>
      <c r="X32" s="72"/>
      <c r="Y32" s="72"/>
      <c r="Z32" s="72"/>
      <c r="AA32" s="72"/>
      <c r="AB32" s="78"/>
      <c r="AC32" s="320">
        <f t="shared" si="4"/>
        <v>0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331">
        <f t="shared" si="5"/>
        <v>0</v>
      </c>
      <c r="AT32" s="320">
        <f t="shared" si="6"/>
        <v>0</v>
      </c>
      <c r="AU32" s="320">
        <f t="shared" si="7"/>
        <v>0</v>
      </c>
      <c r="AV32" s="86"/>
      <c r="AW32" s="334"/>
      <c r="AX32" s="334"/>
      <c r="AY32" s="334"/>
      <c r="AZ32" s="334"/>
      <c r="BA32" s="320">
        <f t="shared" si="8"/>
        <v>0</v>
      </c>
      <c r="BB32" s="93"/>
      <c r="BC32" s="94"/>
      <c r="BD32" s="310" t="str">
        <f t="shared" si="9"/>
        <v>正确</v>
      </c>
    </row>
    <row r="33" s="1" customFormat="1" ht="33" customHeight="1" spans="1:56">
      <c r="A33" s="289">
        <f t="shared" si="1"/>
        <v>29</v>
      </c>
      <c r="B33" s="286"/>
      <c r="C33" s="49"/>
      <c r="D33" s="50"/>
      <c r="E33" s="517"/>
      <c r="F33" s="269">
        <f t="shared" si="2"/>
        <v>31</v>
      </c>
      <c r="G33" s="40" t="s">
        <v>79</v>
      </c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311">
        <f t="shared" si="3"/>
        <v>0</v>
      </c>
      <c r="T33" s="74"/>
      <c r="U33" s="313"/>
      <c r="V33" s="71"/>
      <c r="W33" s="72"/>
      <c r="X33" s="72"/>
      <c r="Y33" s="72"/>
      <c r="Z33" s="72"/>
      <c r="AA33" s="72"/>
      <c r="AB33" s="78"/>
      <c r="AC33" s="320">
        <f t="shared" si="4"/>
        <v>0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331">
        <f t="shared" si="5"/>
        <v>0</v>
      </c>
      <c r="AT33" s="320">
        <f t="shared" si="6"/>
        <v>0</v>
      </c>
      <c r="AU33" s="320">
        <f t="shared" si="7"/>
        <v>0</v>
      </c>
      <c r="AV33" s="86"/>
      <c r="AW33" s="334"/>
      <c r="AX33" s="334"/>
      <c r="AY33" s="334"/>
      <c r="AZ33" s="334"/>
      <c r="BA33" s="320">
        <f t="shared" si="8"/>
        <v>0</v>
      </c>
      <c r="BB33" s="93"/>
      <c r="BC33" s="94"/>
      <c r="BD33" s="310" t="str">
        <f t="shared" si="9"/>
        <v>正确</v>
      </c>
    </row>
    <row r="34" s="1" customFormat="1" ht="33" customHeight="1" spans="1:56">
      <c r="A34" s="289">
        <f t="shared" si="1"/>
        <v>30</v>
      </c>
      <c r="B34" s="286"/>
      <c r="C34" s="49"/>
      <c r="D34" s="50"/>
      <c r="E34" s="517"/>
      <c r="F34" s="269">
        <f t="shared" si="2"/>
        <v>31</v>
      </c>
      <c r="G34" s="40" t="s">
        <v>79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11">
        <f t="shared" si="3"/>
        <v>0</v>
      </c>
      <c r="T34" s="74"/>
      <c r="U34" s="313"/>
      <c r="V34" s="71"/>
      <c r="W34" s="72"/>
      <c r="X34" s="72"/>
      <c r="Y34" s="72"/>
      <c r="Z34" s="72"/>
      <c r="AA34" s="72"/>
      <c r="AB34" s="78"/>
      <c r="AC34" s="320">
        <f t="shared" si="4"/>
        <v>0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331">
        <f t="shared" si="5"/>
        <v>0</v>
      </c>
      <c r="AT34" s="320">
        <f t="shared" si="6"/>
        <v>0</v>
      </c>
      <c r="AU34" s="320">
        <f t="shared" si="7"/>
        <v>0</v>
      </c>
      <c r="AV34" s="86"/>
      <c r="AW34" s="334"/>
      <c r="AX34" s="334"/>
      <c r="AY34" s="334"/>
      <c r="AZ34" s="334"/>
      <c r="BA34" s="320">
        <f t="shared" si="8"/>
        <v>0</v>
      </c>
      <c r="BB34" s="93"/>
      <c r="BC34" s="94"/>
      <c r="BD34" s="310" t="str">
        <f t="shared" si="9"/>
        <v>正确</v>
      </c>
    </row>
    <row r="35" s="1" customFormat="1" ht="33" customHeight="1" spans="1:56">
      <c r="A35" s="289">
        <f t="shared" si="1"/>
        <v>31</v>
      </c>
      <c r="B35" s="286"/>
      <c r="C35" s="49"/>
      <c r="D35" s="50"/>
      <c r="E35" s="517"/>
      <c r="F35" s="269">
        <f t="shared" si="2"/>
        <v>31</v>
      </c>
      <c r="G35" s="40" t="s">
        <v>79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11">
        <f t="shared" si="3"/>
        <v>0</v>
      </c>
      <c r="T35" s="74"/>
      <c r="U35" s="313"/>
      <c r="V35" s="71"/>
      <c r="W35" s="72"/>
      <c r="X35" s="72"/>
      <c r="Y35" s="72"/>
      <c r="Z35" s="72"/>
      <c r="AA35" s="72"/>
      <c r="AB35" s="78"/>
      <c r="AC35" s="320">
        <f t="shared" si="4"/>
        <v>0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331">
        <f t="shared" si="5"/>
        <v>0</v>
      </c>
      <c r="AT35" s="320">
        <f t="shared" si="6"/>
        <v>0</v>
      </c>
      <c r="AU35" s="320">
        <f t="shared" si="7"/>
        <v>0</v>
      </c>
      <c r="AV35" s="86"/>
      <c r="AW35" s="334"/>
      <c r="AX35" s="334"/>
      <c r="AY35" s="334"/>
      <c r="AZ35" s="334"/>
      <c r="BA35" s="320">
        <f t="shared" si="8"/>
        <v>0</v>
      </c>
      <c r="BB35" s="93"/>
      <c r="BC35" s="94"/>
      <c r="BD35" s="310" t="str">
        <f t="shared" si="9"/>
        <v>正确</v>
      </c>
    </row>
    <row r="36" s="1" customFormat="1" ht="33" customHeight="1" spans="1:56">
      <c r="A36" s="289">
        <f t="shared" si="1"/>
        <v>32</v>
      </c>
      <c r="B36" s="286"/>
      <c r="C36" s="49"/>
      <c r="D36" s="50"/>
      <c r="E36" s="517"/>
      <c r="F36" s="269">
        <f t="shared" si="2"/>
        <v>31</v>
      </c>
      <c r="G36" s="40" t="s">
        <v>79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11">
        <f t="shared" si="3"/>
        <v>0</v>
      </c>
      <c r="T36" s="74"/>
      <c r="U36" s="313"/>
      <c r="V36" s="71"/>
      <c r="W36" s="72"/>
      <c r="X36" s="72"/>
      <c r="Y36" s="72"/>
      <c r="Z36" s="72"/>
      <c r="AA36" s="72"/>
      <c r="AB36" s="78"/>
      <c r="AC36" s="320">
        <f t="shared" si="4"/>
        <v>0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331">
        <f t="shared" si="5"/>
        <v>0</v>
      </c>
      <c r="AT36" s="320">
        <f t="shared" si="6"/>
        <v>0</v>
      </c>
      <c r="AU36" s="320">
        <f t="shared" si="7"/>
        <v>0</v>
      </c>
      <c r="AV36" s="86"/>
      <c r="AW36" s="334"/>
      <c r="AX36" s="334"/>
      <c r="AY36" s="334"/>
      <c r="AZ36" s="334"/>
      <c r="BA36" s="320">
        <f t="shared" si="8"/>
        <v>0</v>
      </c>
      <c r="BB36" s="93"/>
      <c r="BC36" s="94"/>
      <c r="BD36" s="310" t="str">
        <f t="shared" si="9"/>
        <v>正确</v>
      </c>
    </row>
    <row r="37" s="1" customFormat="1" ht="33" customHeight="1" spans="1:56">
      <c r="A37" s="289">
        <f t="shared" si="1"/>
        <v>33</v>
      </c>
      <c r="B37" s="286"/>
      <c r="C37" s="49"/>
      <c r="D37" s="50"/>
      <c r="E37" s="517"/>
      <c r="F37" s="269">
        <f t="shared" si="2"/>
        <v>31</v>
      </c>
      <c r="G37" s="40" t="s">
        <v>79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11">
        <f t="shared" si="3"/>
        <v>0</v>
      </c>
      <c r="T37" s="74"/>
      <c r="U37" s="313"/>
      <c r="V37" s="71"/>
      <c r="W37" s="72"/>
      <c r="X37" s="72"/>
      <c r="Y37" s="72"/>
      <c r="Z37" s="72"/>
      <c r="AA37" s="72"/>
      <c r="AB37" s="78"/>
      <c r="AC37" s="320">
        <f t="shared" si="4"/>
        <v>0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331">
        <f t="shared" si="5"/>
        <v>0</v>
      </c>
      <c r="AT37" s="320">
        <f t="shared" si="6"/>
        <v>0</v>
      </c>
      <c r="AU37" s="320">
        <f t="shared" si="7"/>
        <v>0</v>
      </c>
      <c r="AV37" s="86"/>
      <c r="AW37" s="334"/>
      <c r="AX37" s="334"/>
      <c r="AY37" s="334"/>
      <c r="AZ37" s="334"/>
      <c r="BA37" s="320">
        <f t="shared" si="8"/>
        <v>0</v>
      </c>
      <c r="BB37" s="93"/>
      <c r="BC37" s="94"/>
      <c r="BD37" s="310" t="str">
        <f t="shared" si="9"/>
        <v>正确</v>
      </c>
    </row>
    <row r="38" s="1" customFormat="1" ht="33" customHeight="1" spans="1:56">
      <c r="A38" s="289">
        <f t="shared" si="1"/>
        <v>34</v>
      </c>
      <c r="B38" s="286"/>
      <c r="C38" s="49"/>
      <c r="D38" s="50"/>
      <c r="E38" s="517"/>
      <c r="F38" s="269">
        <f t="shared" si="2"/>
        <v>31</v>
      </c>
      <c r="G38" s="40" t="s">
        <v>79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11">
        <f t="shared" si="3"/>
        <v>0</v>
      </c>
      <c r="T38" s="74"/>
      <c r="U38" s="313"/>
      <c r="V38" s="71"/>
      <c r="W38" s="72"/>
      <c r="X38" s="72"/>
      <c r="Y38" s="72"/>
      <c r="Z38" s="72"/>
      <c r="AA38" s="72"/>
      <c r="AB38" s="78"/>
      <c r="AC38" s="320">
        <f t="shared" si="4"/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331">
        <f t="shared" si="5"/>
        <v>0</v>
      </c>
      <c r="AT38" s="320">
        <f t="shared" si="6"/>
        <v>0</v>
      </c>
      <c r="AU38" s="320">
        <f t="shared" si="7"/>
        <v>0</v>
      </c>
      <c r="AV38" s="86"/>
      <c r="AW38" s="334"/>
      <c r="AX38" s="334"/>
      <c r="AY38" s="334"/>
      <c r="AZ38" s="334"/>
      <c r="BA38" s="320">
        <f t="shared" si="8"/>
        <v>0</v>
      </c>
      <c r="BB38" s="93"/>
      <c r="BC38" s="94"/>
      <c r="BD38" s="310" t="str">
        <f t="shared" si="9"/>
        <v>正确</v>
      </c>
    </row>
    <row r="39" s="1" customFormat="1" ht="33" customHeight="1" spans="1:56">
      <c r="A39" s="289">
        <f t="shared" si="1"/>
        <v>35</v>
      </c>
      <c r="B39" s="286"/>
      <c r="C39" s="49"/>
      <c r="D39" s="50"/>
      <c r="E39" s="517"/>
      <c r="F39" s="269">
        <f t="shared" si="2"/>
        <v>31</v>
      </c>
      <c r="G39" s="40" t="s">
        <v>79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311">
        <f t="shared" si="3"/>
        <v>0</v>
      </c>
      <c r="T39" s="74"/>
      <c r="U39" s="313"/>
      <c r="V39" s="71"/>
      <c r="W39" s="72"/>
      <c r="X39" s="72"/>
      <c r="Y39" s="72"/>
      <c r="Z39" s="72"/>
      <c r="AA39" s="72"/>
      <c r="AB39" s="78"/>
      <c r="AC39" s="320">
        <f t="shared" si="4"/>
        <v>0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331">
        <f t="shared" si="5"/>
        <v>0</v>
      </c>
      <c r="AT39" s="320">
        <f t="shared" si="6"/>
        <v>0</v>
      </c>
      <c r="AU39" s="320">
        <f t="shared" si="7"/>
        <v>0</v>
      </c>
      <c r="AV39" s="86"/>
      <c r="AW39" s="334"/>
      <c r="AX39" s="334"/>
      <c r="AY39" s="334"/>
      <c r="AZ39" s="334"/>
      <c r="BA39" s="320">
        <f t="shared" si="8"/>
        <v>0</v>
      </c>
      <c r="BB39" s="93"/>
      <c r="BC39" s="94"/>
      <c r="BD39" s="310" t="str">
        <f t="shared" si="9"/>
        <v>正确</v>
      </c>
    </row>
    <row r="40" s="1" customFormat="1" ht="33" customHeight="1" spans="1:56">
      <c r="A40" s="289">
        <f t="shared" si="1"/>
        <v>36</v>
      </c>
      <c r="B40" s="286"/>
      <c r="C40" s="49"/>
      <c r="D40" s="50"/>
      <c r="E40" s="517"/>
      <c r="F40" s="269">
        <f t="shared" si="2"/>
        <v>31</v>
      </c>
      <c r="G40" s="40" t="s">
        <v>79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311">
        <f t="shared" si="3"/>
        <v>0</v>
      </c>
      <c r="T40" s="74"/>
      <c r="U40" s="313"/>
      <c r="V40" s="71"/>
      <c r="W40" s="72"/>
      <c r="X40" s="72"/>
      <c r="Y40" s="72"/>
      <c r="Z40" s="72"/>
      <c r="AA40" s="72"/>
      <c r="AB40" s="78"/>
      <c r="AC40" s="320">
        <f t="shared" si="4"/>
        <v>0</v>
      </c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331">
        <f t="shared" si="5"/>
        <v>0</v>
      </c>
      <c r="AT40" s="320">
        <f t="shared" si="6"/>
        <v>0</v>
      </c>
      <c r="AU40" s="320">
        <f t="shared" si="7"/>
        <v>0</v>
      </c>
      <c r="AV40" s="86"/>
      <c r="AW40" s="334"/>
      <c r="AX40" s="334"/>
      <c r="AY40" s="334"/>
      <c r="AZ40" s="334"/>
      <c r="BA40" s="320">
        <f t="shared" si="8"/>
        <v>0</v>
      </c>
      <c r="BB40" s="93"/>
      <c r="BC40" s="94"/>
      <c r="BD40" s="310" t="str">
        <f t="shared" si="9"/>
        <v>正确</v>
      </c>
    </row>
    <row r="41" s="1" customFormat="1" ht="33" customHeight="1" spans="1:56">
      <c r="A41" s="289">
        <f t="shared" si="1"/>
        <v>37</v>
      </c>
      <c r="B41" s="286"/>
      <c r="C41" s="49"/>
      <c r="D41" s="50"/>
      <c r="E41" s="517"/>
      <c r="F41" s="269">
        <f t="shared" si="2"/>
        <v>31</v>
      </c>
      <c r="G41" s="40" t="s">
        <v>79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311">
        <f t="shared" si="3"/>
        <v>0</v>
      </c>
      <c r="T41" s="74"/>
      <c r="U41" s="313"/>
      <c r="V41" s="71"/>
      <c r="W41" s="72"/>
      <c r="X41" s="72"/>
      <c r="Y41" s="72"/>
      <c r="Z41" s="72"/>
      <c r="AA41" s="72"/>
      <c r="AB41" s="78"/>
      <c r="AC41" s="320">
        <f t="shared" si="4"/>
        <v>0</v>
      </c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331">
        <f t="shared" si="5"/>
        <v>0</v>
      </c>
      <c r="AT41" s="320">
        <f t="shared" si="6"/>
        <v>0</v>
      </c>
      <c r="AU41" s="320">
        <f t="shared" si="7"/>
        <v>0</v>
      </c>
      <c r="AV41" s="86"/>
      <c r="AW41" s="334"/>
      <c r="AX41" s="334"/>
      <c r="AY41" s="334"/>
      <c r="AZ41" s="334"/>
      <c r="BA41" s="320">
        <f t="shared" si="8"/>
        <v>0</v>
      </c>
      <c r="BB41" s="93"/>
      <c r="BC41" s="94"/>
      <c r="BD41" s="310" t="str">
        <f t="shared" si="9"/>
        <v>正确</v>
      </c>
    </row>
    <row r="42" s="1" customFormat="1" ht="33" customHeight="1" spans="1:56">
      <c r="A42" s="289">
        <f t="shared" si="1"/>
        <v>38</v>
      </c>
      <c r="B42" s="286"/>
      <c r="C42" s="49"/>
      <c r="D42" s="50"/>
      <c r="E42" s="517"/>
      <c r="F42" s="269">
        <f t="shared" si="2"/>
        <v>31</v>
      </c>
      <c r="G42" s="40" t="s">
        <v>79</v>
      </c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11">
        <f t="shared" si="3"/>
        <v>0</v>
      </c>
      <c r="T42" s="74"/>
      <c r="U42" s="313"/>
      <c r="V42" s="71"/>
      <c r="W42" s="72"/>
      <c r="X42" s="72"/>
      <c r="Y42" s="72"/>
      <c r="Z42" s="72"/>
      <c r="AA42" s="72"/>
      <c r="AB42" s="78"/>
      <c r="AC42" s="320">
        <f t="shared" si="4"/>
        <v>0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331">
        <f t="shared" si="5"/>
        <v>0</v>
      </c>
      <c r="AT42" s="320">
        <f t="shared" si="6"/>
        <v>0</v>
      </c>
      <c r="AU42" s="320">
        <f t="shared" si="7"/>
        <v>0</v>
      </c>
      <c r="AV42" s="86"/>
      <c r="AW42" s="334"/>
      <c r="AX42" s="334"/>
      <c r="AY42" s="334"/>
      <c r="AZ42" s="334"/>
      <c r="BA42" s="320">
        <f t="shared" si="8"/>
        <v>0</v>
      </c>
      <c r="BB42" s="93"/>
      <c r="BC42" s="94"/>
      <c r="BD42" s="310" t="str">
        <f t="shared" si="9"/>
        <v>正确</v>
      </c>
    </row>
    <row r="43" s="1" customFormat="1" ht="33" customHeight="1" spans="1:56">
      <c r="A43" s="289">
        <f t="shared" si="1"/>
        <v>39</v>
      </c>
      <c r="B43" s="286"/>
      <c r="C43" s="49"/>
      <c r="D43" s="50"/>
      <c r="E43" s="517"/>
      <c r="F43" s="269">
        <f t="shared" si="2"/>
        <v>31</v>
      </c>
      <c r="G43" s="40" t="s">
        <v>79</v>
      </c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311">
        <f t="shared" si="3"/>
        <v>0</v>
      </c>
      <c r="T43" s="74"/>
      <c r="U43" s="313"/>
      <c r="V43" s="71"/>
      <c r="W43" s="72"/>
      <c r="X43" s="72"/>
      <c r="Y43" s="72"/>
      <c r="Z43" s="72"/>
      <c r="AA43" s="72"/>
      <c r="AB43" s="78"/>
      <c r="AC43" s="320">
        <f t="shared" si="4"/>
        <v>0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331">
        <f t="shared" si="5"/>
        <v>0</v>
      </c>
      <c r="AT43" s="320">
        <f t="shared" si="6"/>
        <v>0</v>
      </c>
      <c r="AU43" s="320">
        <f t="shared" si="7"/>
        <v>0</v>
      </c>
      <c r="AV43" s="86"/>
      <c r="AW43" s="334"/>
      <c r="AX43" s="334"/>
      <c r="AY43" s="334"/>
      <c r="AZ43" s="334"/>
      <c r="BA43" s="320">
        <f t="shared" si="8"/>
        <v>0</v>
      </c>
      <c r="BB43" s="93"/>
      <c r="BC43" s="94"/>
      <c r="BD43" s="310" t="str">
        <f t="shared" si="9"/>
        <v>正确</v>
      </c>
    </row>
    <row r="44" s="1" customFormat="1" ht="33" customHeight="1" spans="1:56">
      <c r="A44" s="289">
        <f t="shared" si="1"/>
        <v>40</v>
      </c>
      <c r="B44" s="286"/>
      <c r="C44" s="49"/>
      <c r="D44" s="50"/>
      <c r="E44" s="517"/>
      <c r="F44" s="269">
        <f t="shared" si="2"/>
        <v>31</v>
      </c>
      <c r="G44" s="40" t="s">
        <v>79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311">
        <f t="shared" si="3"/>
        <v>0</v>
      </c>
      <c r="T44" s="74"/>
      <c r="U44" s="313"/>
      <c r="V44" s="71"/>
      <c r="W44" s="72"/>
      <c r="X44" s="72"/>
      <c r="Y44" s="72"/>
      <c r="Z44" s="72"/>
      <c r="AA44" s="72"/>
      <c r="AB44" s="78"/>
      <c r="AC44" s="320">
        <f t="shared" si="4"/>
        <v>0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331">
        <f t="shared" si="5"/>
        <v>0</v>
      </c>
      <c r="AT44" s="320">
        <f t="shared" si="6"/>
        <v>0</v>
      </c>
      <c r="AU44" s="320">
        <f t="shared" si="7"/>
        <v>0</v>
      </c>
      <c r="AV44" s="86"/>
      <c r="AW44" s="334"/>
      <c r="AX44" s="334"/>
      <c r="AY44" s="334"/>
      <c r="AZ44" s="334"/>
      <c r="BA44" s="320">
        <f t="shared" si="8"/>
        <v>0</v>
      </c>
      <c r="BB44" s="93"/>
      <c r="BC44" s="94"/>
      <c r="BD44" s="310" t="str">
        <f t="shared" si="9"/>
        <v>正确</v>
      </c>
    </row>
    <row r="45" s="1" customFormat="1" ht="33" customHeight="1" spans="1:56">
      <c r="A45" s="289">
        <f t="shared" si="1"/>
        <v>41</v>
      </c>
      <c r="B45" s="286"/>
      <c r="C45" s="49"/>
      <c r="D45" s="50"/>
      <c r="E45" s="517"/>
      <c r="F45" s="269">
        <f t="shared" si="2"/>
        <v>31</v>
      </c>
      <c r="G45" s="40" t="s">
        <v>79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311">
        <f t="shared" si="3"/>
        <v>0</v>
      </c>
      <c r="T45" s="74"/>
      <c r="U45" s="313"/>
      <c r="V45" s="71"/>
      <c r="W45" s="72"/>
      <c r="X45" s="72"/>
      <c r="Y45" s="72"/>
      <c r="Z45" s="72"/>
      <c r="AA45" s="72"/>
      <c r="AB45" s="78"/>
      <c r="AC45" s="320">
        <f t="shared" si="4"/>
        <v>0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331">
        <f t="shared" si="5"/>
        <v>0</v>
      </c>
      <c r="AT45" s="320">
        <f t="shared" si="6"/>
        <v>0</v>
      </c>
      <c r="AU45" s="320">
        <f t="shared" si="7"/>
        <v>0</v>
      </c>
      <c r="AV45" s="86"/>
      <c r="AW45" s="334"/>
      <c r="AX45" s="334"/>
      <c r="AY45" s="334"/>
      <c r="AZ45" s="334"/>
      <c r="BA45" s="320">
        <f t="shared" si="8"/>
        <v>0</v>
      </c>
      <c r="BB45" s="93"/>
      <c r="BC45" s="94"/>
      <c r="BD45" s="310" t="str">
        <f t="shared" si="9"/>
        <v>正确</v>
      </c>
    </row>
    <row r="46" s="1" customFormat="1" ht="33" customHeight="1" spans="1:56">
      <c r="A46" s="289">
        <f t="shared" si="1"/>
        <v>42</v>
      </c>
      <c r="B46" s="286"/>
      <c r="C46" s="49"/>
      <c r="D46" s="50"/>
      <c r="E46" s="517"/>
      <c r="F46" s="269">
        <f t="shared" si="2"/>
        <v>31</v>
      </c>
      <c r="G46" s="40" t="s">
        <v>79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311">
        <f t="shared" si="3"/>
        <v>0</v>
      </c>
      <c r="T46" s="74"/>
      <c r="U46" s="313"/>
      <c r="V46" s="71"/>
      <c r="W46" s="72"/>
      <c r="X46" s="72"/>
      <c r="Y46" s="72"/>
      <c r="Z46" s="72"/>
      <c r="AA46" s="72"/>
      <c r="AB46" s="78"/>
      <c r="AC46" s="320">
        <f t="shared" si="4"/>
        <v>0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331">
        <f t="shared" si="5"/>
        <v>0</v>
      </c>
      <c r="AT46" s="320">
        <f t="shared" si="6"/>
        <v>0</v>
      </c>
      <c r="AU46" s="320">
        <f t="shared" si="7"/>
        <v>0</v>
      </c>
      <c r="AV46" s="86"/>
      <c r="AW46" s="334"/>
      <c r="AX46" s="334"/>
      <c r="AY46" s="334"/>
      <c r="AZ46" s="334"/>
      <c r="BA46" s="320">
        <f t="shared" si="8"/>
        <v>0</v>
      </c>
      <c r="BB46" s="93"/>
      <c r="BC46" s="94"/>
      <c r="BD46" s="310" t="str">
        <f t="shared" si="9"/>
        <v>正确</v>
      </c>
    </row>
    <row r="47" s="1" customFormat="1" ht="33" customHeight="1" spans="1:56">
      <c r="A47" s="289">
        <f t="shared" si="1"/>
        <v>43</v>
      </c>
      <c r="B47" s="286"/>
      <c r="C47" s="49"/>
      <c r="D47" s="50"/>
      <c r="E47" s="517"/>
      <c r="F47" s="269">
        <f t="shared" si="2"/>
        <v>31</v>
      </c>
      <c r="G47" s="40" t="s">
        <v>79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311">
        <f t="shared" si="3"/>
        <v>0</v>
      </c>
      <c r="T47" s="74"/>
      <c r="U47" s="313"/>
      <c r="V47" s="71"/>
      <c r="W47" s="72"/>
      <c r="X47" s="72"/>
      <c r="Y47" s="72"/>
      <c r="Z47" s="72"/>
      <c r="AA47" s="72"/>
      <c r="AB47" s="78"/>
      <c r="AC47" s="320">
        <f t="shared" si="4"/>
        <v>0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331">
        <f t="shared" si="5"/>
        <v>0</v>
      </c>
      <c r="AT47" s="320">
        <f t="shared" si="6"/>
        <v>0</v>
      </c>
      <c r="AU47" s="320">
        <f t="shared" si="7"/>
        <v>0</v>
      </c>
      <c r="AV47" s="86"/>
      <c r="AW47" s="334"/>
      <c r="AX47" s="334"/>
      <c r="AY47" s="334"/>
      <c r="AZ47" s="334"/>
      <c r="BA47" s="320">
        <f t="shared" si="8"/>
        <v>0</v>
      </c>
      <c r="BB47" s="93"/>
      <c r="BC47" s="94"/>
      <c r="BD47" s="310" t="str">
        <f t="shared" si="9"/>
        <v>正确</v>
      </c>
    </row>
    <row r="48" s="1" customFormat="1" ht="33" customHeight="1" spans="1:56">
      <c r="A48" s="289">
        <f t="shared" si="1"/>
        <v>44</v>
      </c>
      <c r="B48" s="286"/>
      <c r="C48" s="49"/>
      <c r="D48" s="50"/>
      <c r="E48" s="517"/>
      <c r="F48" s="269">
        <f t="shared" si="2"/>
        <v>31</v>
      </c>
      <c r="G48" s="40" t="s">
        <v>79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311">
        <f t="shared" si="3"/>
        <v>0</v>
      </c>
      <c r="T48" s="74"/>
      <c r="U48" s="313"/>
      <c r="V48" s="71"/>
      <c r="W48" s="72"/>
      <c r="X48" s="72"/>
      <c r="Y48" s="72"/>
      <c r="Z48" s="72"/>
      <c r="AA48" s="72"/>
      <c r="AB48" s="78"/>
      <c r="AC48" s="320">
        <f t="shared" si="4"/>
        <v>0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331">
        <f t="shared" si="5"/>
        <v>0</v>
      </c>
      <c r="AT48" s="320">
        <f t="shared" si="6"/>
        <v>0</v>
      </c>
      <c r="AU48" s="320">
        <f t="shared" si="7"/>
        <v>0</v>
      </c>
      <c r="AV48" s="86"/>
      <c r="AW48" s="334"/>
      <c r="AX48" s="334"/>
      <c r="AY48" s="334"/>
      <c r="AZ48" s="334"/>
      <c r="BA48" s="320">
        <f t="shared" si="8"/>
        <v>0</v>
      </c>
      <c r="BB48" s="93"/>
      <c r="BC48" s="94"/>
      <c r="BD48" s="310" t="str">
        <f t="shared" si="9"/>
        <v>正确</v>
      </c>
    </row>
    <row r="49" s="1" customFormat="1" ht="33" customHeight="1" spans="1:56">
      <c r="A49" s="289">
        <f t="shared" si="1"/>
        <v>45</v>
      </c>
      <c r="B49" s="286"/>
      <c r="C49" s="49"/>
      <c r="D49" s="50"/>
      <c r="E49" s="517"/>
      <c r="F49" s="269">
        <f t="shared" si="2"/>
        <v>31</v>
      </c>
      <c r="G49" s="40" t="s">
        <v>79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11">
        <f t="shared" si="3"/>
        <v>0</v>
      </c>
      <c r="T49" s="74"/>
      <c r="U49" s="313"/>
      <c r="V49" s="71"/>
      <c r="W49" s="72"/>
      <c r="X49" s="72"/>
      <c r="Y49" s="72"/>
      <c r="Z49" s="72"/>
      <c r="AA49" s="72"/>
      <c r="AB49" s="78"/>
      <c r="AC49" s="320">
        <f t="shared" si="4"/>
        <v>0</v>
      </c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331">
        <f t="shared" si="5"/>
        <v>0</v>
      </c>
      <c r="AT49" s="320">
        <f t="shared" si="6"/>
        <v>0</v>
      </c>
      <c r="AU49" s="320">
        <f t="shared" si="7"/>
        <v>0</v>
      </c>
      <c r="AV49" s="86"/>
      <c r="AW49" s="334"/>
      <c r="AX49" s="334"/>
      <c r="AY49" s="334"/>
      <c r="AZ49" s="334"/>
      <c r="BA49" s="320">
        <f t="shared" si="8"/>
        <v>0</v>
      </c>
      <c r="BB49" s="93"/>
      <c r="BC49" s="94"/>
      <c r="BD49" s="310" t="str">
        <f t="shared" si="9"/>
        <v>正确</v>
      </c>
    </row>
    <row r="50" s="1" customFormat="1" ht="33" customHeight="1" spans="1:56">
      <c r="A50" s="289">
        <f t="shared" si="1"/>
        <v>46</v>
      </c>
      <c r="B50" s="286"/>
      <c r="C50" s="49"/>
      <c r="D50" s="50"/>
      <c r="E50" s="517"/>
      <c r="F50" s="269">
        <f t="shared" si="2"/>
        <v>31</v>
      </c>
      <c r="G50" s="40" t="s">
        <v>79</v>
      </c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311">
        <f t="shared" si="3"/>
        <v>0</v>
      </c>
      <c r="T50" s="74"/>
      <c r="U50" s="313"/>
      <c r="V50" s="71"/>
      <c r="W50" s="72"/>
      <c r="X50" s="72"/>
      <c r="Y50" s="72"/>
      <c r="Z50" s="72"/>
      <c r="AA50" s="72"/>
      <c r="AB50" s="78"/>
      <c r="AC50" s="320">
        <f t="shared" si="4"/>
        <v>0</v>
      </c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331">
        <f t="shared" si="5"/>
        <v>0</v>
      </c>
      <c r="AT50" s="320">
        <f t="shared" si="6"/>
        <v>0</v>
      </c>
      <c r="AU50" s="320">
        <f t="shared" si="7"/>
        <v>0</v>
      </c>
      <c r="AV50" s="86"/>
      <c r="AW50" s="334"/>
      <c r="AX50" s="334"/>
      <c r="AY50" s="334"/>
      <c r="AZ50" s="334"/>
      <c r="BA50" s="320">
        <f t="shared" si="8"/>
        <v>0</v>
      </c>
      <c r="BB50" s="93"/>
      <c r="BC50" s="94"/>
      <c r="BD50" s="310" t="str">
        <f t="shared" si="9"/>
        <v>正确</v>
      </c>
    </row>
    <row r="51" s="1" customFormat="1" ht="33" customHeight="1" spans="1:56">
      <c r="A51" s="289">
        <f t="shared" si="1"/>
        <v>47</v>
      </c>
      <c r="B51" s="286"/>
      <c r="C51" s="49"/>
      <c r="D51" s="50"/>
      <c r="E51" s="517"/>
      <c r="F51" s="269">
        <f t="shared" si="2"/>
        <v>31</v>
      </c>
      <c r="G51" s="40" t="s">
        <v>79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311">
        <f t="shared" si="3"/>
        <v>0</v>
      </c>
      <c r="T51" s="74"/>
      <c r="U51" s="313"/>
      <c r="V51" s="71"/>
      <c r="W51" s="72"/>
      <c r="X51" s="72"/>
      <c r="Y51" s="72"/>
      <c r="Z51" s="72"/>
      <c r="AA51" s="72"/>
      <c r="AB51" s="78"/>
      <c r="AC51" s="320">
        <f t="shared" si="4"/>
        <v>0</v>
      </c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331">
        <f t="shared" si="5"/>
        <v>0</v>
      </c>
      <c r="AT51" s="320">
        <f t="shared" si="6"/>
        <v>0</v>
      </c>
      <c r="AU51" s="320">
        <f t="shared" si="7"/>
        <v>0</v>
      </c>
      <c r="AV51" s="86"/>
      <c r="AW51" s="334"/>
      <c r="AX51" s="334"/>
      <c r="AY51" s="334"/>
      <c r="AZ51" s="334"/>
      <c r="BA51" s="320">
        <f t="shared" si="8"/>
        <v>0</v>
      </c>
      <c r="BB51" s="93"/>
      <c r="BC51" s="94"/>
      <c r="BD51" s="310" t="str">
        <f t="shared" si="9"/>
        <v>正确</v>
      </c>
    </row>
    <row r="52" s="1" customFormat="1" ht="33" customHeight="1" spans="1:56">
      <c r="A52" s="289">
        <f t="shared" si="1"/>
        <v>48</v>
      </c>
      <c r="B52" s="286"/>
      <c r="C52" s="49"/>
      <c r="D52" s="50"/>
      <c r="E52" s="517"/>
      <c r="F52" s="269">
        <f t="shared" si="2"/>
        <v>31</v>
      </c>
      <c r="G52" s="40" t="s">
        <v>79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311">
        <f t="shared" si="3"/>
        <v>0</v>
      </c>
      <c r="T52" s="74"/>
      <c r="U52" s="313"/>
      <c r="V52" s="71"/>
      <c r="W52" s="72"/>
      <c r="X52" s="72"/>
      <c r="Y52" s="72"/>
      <c r="Z52" s="72"/>
      <c r="AA52" s="72"/>
      <c r="AB52" s="78"/>
      <c r="AC52" s="320">
        <f t="shared" si="4"/>
        <v>0</v>
      </c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331">
        <f t="shared" si="5"/>
        <v>0</v>
      </c>
      <c r="AT52" s="320">
        <f t="shared" si="6"/>
        <v>0</v>
      </c>
      <c r="AU52" s="320">
        <f t="shared" si="7"/>
        <v>0</v>
      </c>
      <c r="AV52" s="86"/>
      <c r="AW52" s="334"/>
      <c r="AX52" s="334"/>
      <c r="AY52" s="334"/>
      <c r="AZ52" s="334"/>
      <c r="BA52" s="320">
        <f t="shared" si="8"/>
        <v>0</v>
      </c>
      <c r="BB52" s="93"/>
      <c r="BC52" s="94"/>
      <c r="BD52" s="310" t="str">
        <f t="shared" si="9"/>
        <v>正确</v>
      </c>
    </row>
    <row r="53" s="1" customFormat="1" ht="33" customHeight="1" spans="1:56">
      <c r="A53" s="289">
        <f t="shared" si="1"/>
        <v>49</v>
      </c>
      <c r="B53" s="286"/>
      <c r="C53" s="49"/>
      <c r="D53" s="50"/>
      <c r="E53" s="517"/>
      <c r="F53" s="269">
        <f t="shared" si="2"/>
        <v>31</v>
      </c>
      <c r="G53" s="40" t="s">
        <v>79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311">
        <f t="shared" si="3"/>
        <v>0</v>
      </c>
      <c r="T53" s="74"/>
      <c r="U53" s="313"/>
      <c r="V53" s="71"/>
      <c r="W53" s="72"/>
      <c r="X53" s="72"/>
      <c r="Y53" s="72"/>
      <c r="Z53" s="72"/>
      <c r="AA53" s="72"/>
      <c r="AB53" s="78"/>
      <c r="AC53" s="320">
        <f t="shared" si="4"/>
        <v>0</v>
      </c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331">
        <f t="shared" si="5"/>
        <v>0</v>
      </c>
      <c r="AT53" s="320">
        <f t="shared" si="6"/>
        <v>0</v>
      </c>
      <c r="AU53" s="320">
        <f t="shared" si="7"/>
        <v>0</v>
      </c>
      <c r="AV53" s="86"/>
      <c r="AW53" s="334"/>
      <c r="AX53" s="334"/>
      <c r="AY53" s="334"/>
      <c r="AZ53" s="334"/>
      <c r="BA53" s="320">
        <f t="shared" si="8"/>
        <v>0</v>
      </c>
      <c r="BB53" s="93"/>
      <c r="BC53" s="94"/>
      <c r="BD53" s="310" t="str">
        <f t="shared" si="9"/>
        <v>正确</v>
      </c>
    </row>
    <row r="54" s="1" customFormat="1" ht="33" customHeight="1" spans="1:56">
      <c r="A54" s="289">
        <f t="shared" si="1"/>
        <v>50</v>
      </c>
      <c r="B54" s="286"/>
      <c r="C54" s="49"/>
      <c r="D54" s="50"/>
      <c r="E54" s="517"/>
      <c r="F54" s="269">
        <f t="shared" si="2"/>
        <v>31</v>
      </c>
      <c r="G54" s="40" t="s">
        <v>79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311">
        <f t="shared" si="3"/>
        <v>0</v>
      </c>
      <c r="T54" s="74"/>
      <c r="U54" s="313"/>
      <c r="V54" s="71"/>
      <c r="W54" s="72"/>
      <c r="X54" s="72"/>
      <c r="Y54" s="72"/>
      <c r="Z54" s="72"/>
      <c r="AA54" s="72"/>
      <c r="AB54" s="78"/>
      <c r="AC54" s="320">
        <f t="shared" si="4"/>
        <v>0</v>
      </c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331">
        <f t="shared" si="5"/>
        <v>0</v>
      </c>
      <c r="AT54" s="320">
        <f t="shared" si="6"/>
        <v>0</v>
      </c>
      <c r="AU54" s="320">
        <f t="shared" si="7"/>
        <v>0</v>
      </c>
      <c r="AV54" s="86"/>
      <c r="AW54" s="334"/>
      <c r="AX54" s="334"/>
      <c r="AY54" s="334"/>
      <c r="AZ54" s="334"/>
      <c r="BA54" s="320">
        <f t="shared" si="8"/>
        <v>0</v>
      </c>
      <c r="BB54" s="93"/>
      <c r="BC54" s="94"/>
      <c r="BD54" s="310" t="str">
        <f t="shared" si="9"/>
        <v>正确</v>
      </c>
    </row>
    <row r="55" s="1" customFormat="1" ht="33" customHeight="1" spans="1:56">
      <c r="A55" s="289">
        <f t="shared" si="1"/>
        <v>51</v>
      </c>
      <c r="B55" s="286"/>
      <c r="C55" s="49"/>
      <c r="D55" s="50"/>
      <c r="E55" s="517"/>
      <c r="F55" s="269">
        <f t="shared" si="2"/>
        <v>31</v>
      </c>
      <c r="G55" s="40" t="s">
        <v>79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311">
        <f t="shared" si="3"/>
        <v>0</v>
      </c>
      <c r="T55" s="74"/>
      <c r="U55" s="313"/>
      <c r="V55" s="71"/>
      <c r="W55" s="72"/>
      <c r="X55" s="72"/>
      <c r="Y55" s="72"/>
      <c r="Z55" s="72"/>
      <c r="AA55" s="72"/>
      <c r="AB55" s="78"/>
      <c r="AC55" s="320">
        <f t="shared" si="4"/>
        <v>0</v>
      </c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331">
        <f t="shared" si="5"/>
        <v>0</v>
      </c>
      <c r="AT55" s="320">
        <f t="shared" si="6"/>
        <v>0</v>
      </c>
      <c r="AU55" s="320">
        <f t="shared" si="7"/>
        <v>0</v>
      </c>
      <c r="AV55" s="86"/>
      <c r="AW55" s="334"/>
      <c r="AX55" s="334"/>
      <c r="AY55" s="334"/>
      <c r="AZ55" s="334"/>
      <c r="BA55" s="320">
        <f t="shared" si="8"/>
        <v>0</v>
      </c>
      <c r="BB55" s="93"/>
      <c r="BC55" s="94"/>
      <c r="BD55" s="310" t="str">
        <f t="shared" si="9"/>
        <v>正确</v>
      </c>
    </row>
    <row r="56" s="1" customFormat="1" ht="33" customHeight="1" spans="1:56">
      <c r="A56" s="289">
        <f t="shared" si="1"/>
        <v>52</v>
      </c>
      <c r="B56" s="286"/>
      <c r="C56" s="49"/>
      <c r="D56" s="50"/>
      <c r="E56" s="517"/>
      <c r="F56" s="269">
        <f t="shared" si="2"/>
        <v>31</v>
      </c>
      <c r="G56" s="40" t="s">
        <v>79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311">
        <f t="shared" si="3"/>
        <v>0</v>
      </c>
      <c r="T56" s="74"/>
      <c r="U56" s="313"/>
      <c r="V56" s="71"/>
      <c r="W56" s="72"/>
      <c r="X56" s="72"/>
      <c r="Y56" s="72"/>
      <c r="Z56" s="72"/>
      <c r="AA56" s="72"/>
      <c r="AB56" s="78"/>
      <c r="AC56" s="320">
        <f t="shared" si="4"/>
        <v>0</v>
      </c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331">
        <f t="shared" si="5"/>
        <v>0</v>
      </c>
      <c r="AT56" s="320">
        <f t="shared" si="6"/>
        <v>0</v>
      </c>
      <c r="AU56" s="320">
        <f t="shared" si="7"/>
        <v>0</v>
      </c>
      <c r="AV56" s="86"/>
      <c r="AW56" s="334"/>
      <c r="AX56" s="334"/>
      <c r="AY56" s="334"/>
      <c r="AZ56" s="334"/>
      <c r="BA56" s="320">
        <f t="shared" si="8"/>
        <v>0</v>
      </c>
      <c r="BB56" s="93"/>
      <c r="BC56" s="94"/>
      <c r="BD56" s="310" t="str">
        <f t="shared" si="9"/>
        <v>正确</v>
      </c>
    </row>
    <row r="57" s="1" customFormat="1" ht="33" customHeight="1" spans="1:56">
      <c r="A57" s="289">
        <f t="shared" si="1"/>
        <v>53</v>
      </c>
      <c r="B57" s="286"/>
      <c r="C57" s="49"/>
      <c r="D57" s="50"/>
      <c r="E57" s="517"/>
      <c r="F57" s="269">
        <f t="shared" si="2"/>
        <v>31</v>
      </c>
      <c r="G57" s="40" t="s">
        <v>79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311">
        <f t="shared" si="3"/>
        <v>0</v>
      </c>
      <c r="T57" s="74"/>
      <c r="U57" s="313"/>
      <c r="V57" s="71"/>
      <c r="W57" s="72"/>
      <c r="X57" s="72"/>
      <c r="Y57" s="72"/>
      <c r="Z57" s="72"/>
      <c r="AA57" s="72"/>
      <c r="AB57" s="78"/>
      <c r="AC57" s="320">
        <f t="shared" si="4"/>
        <v>0</v>
      </c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331">
        <f t="shared" si="5"/>
        <v>0</v>
      </c>
      <c r="AT57" s="320">
        <f t="shared" si="6"/>
        <v>0</v>
      </c>
      <c r="AU57" s="320">
        <f t="shared" si="7"/>
        <v>0</v>
      </c>
      <c r="AV57" s="86"/>
      <c r="AW57" s="334"/>
      <c r="AX57" s="334"/>
      <c r="AY57" s="334"/>
      <c r="AZ57" s="334"/>
      <c r="BA57" s="320">
        <f t="shared" si="8"/>
        <v>0</v>
      </c>
      <c r="BB57" s="93"/>
      <c r="BC57" s="94"/>
      <c r="BD57" s="310" t="str">
        <f t="shared" si="9"/>
        <v>正确</v>
      </c>
    </row>
    <row r="58" s="1" customFormat="1" ht="33" customHeight="1" spans="1:56">
      <c r="A58" s="289">
        <f t="shared" si="1"/>
        <v>54</v>
      </c>
      <c r="B58" s="286"/>
      <c r="C58" s="49"/>
      <c r="D58" s="50"/>
      <c r="E58" s="517"/>
      <c r="F58" s="269">
        <f t="shared" si="2"/>
        <v>31</v>
      </c>
      <c r="G58" s="40" t="s">
        <v>79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311">
        <f t="shared" si="3"/>
        <v>0</v>
      </c>
      <c r="T58" s="74"/>
      <c r="U58" s="313"/>
      <c r="V58" s="71"/>
      <c r="W58" s="72"/>
      <c r="X58" s="72"/>
      <c r="Y58" s="72"/>
      <c r="Z58" s="72"/>
      <c r="AA58" s="72"/>
      <c r="AB58" s="78"/>
      <c r="AC58" s="320">
        <f t="shared" si="4"/>
        <v>0</v>
      </c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331">
        <f t="shared" si="5"/>
        <v>0</v>
      </c>
      <c r="AT58" s="320">
        <f t="shared" si="6"/>
        <v>0</v>
      </c>
      <c r="AU58" s="320">
        <f t="shared" si="7"/>
        <v>0</v>
      </c>
      <c r="AV58" s="86"/>
      <c r="AW58" s="334"/>
      <c r="AX58" s="334"/>
      <c r="AY58" s="334"/>
      <c r="AZ58" s="334"/>
      <c r="BA58" s="320">
        <f t="shared" si="8"/>
        <v>0</v>
      </c>
      <c r="BB58" s="93"/>
      <c r="BC58" s="94"/>
      <c r="BD58" s="310" t="str">
        <f t="shared" si="9"/>
        <v>正确</v>
      </c>
    </row>
    <row r="59" s="1" customFormat="1" ht="33" customHeight="1" spans="1:56">
      <c r="A59" s="289">
        <f t="shared" si="1"/>
        <v>55</v>
      </c>
      <c r="B59" s="286"/>
      <c r="C59" s="49"/>
      <c r="D59" s="50"/>
      <c r="E59" s="517"/>
      <c r="F59" s="269">
        <f t="shared" si="2"/>
        <v>31</v>
      </c>
      <c r="G59" s="40" t="s">
        <v>79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311">
        <f t="shared" si="3"/>
        <v>0</v>
      </c>
      <c r="T59" s="74"/>
      <c r="U59" s="313"/>
      <c r="V59" s="71"/>
      <c r="W59" s="72"/>
      <c r="X59" s="72"/>
      <c r="Y59" s="72"/>
      <c r="Z59" s="72"/>
      <c r="AA59" s="72"/>
      <c r="AB59" s="78"/>
      <c r="AC59" s="320">
        <f t="shared" si="4"/>
        <v>0</v>
      </c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331">
        <f t="shared" si="5"/>
        <v>0</v>
      </c>
      <c r="AT59" s="320">
        <f t="shared" si="6"/>
        <v>0</v>
      </c>
      <c r="AU59" s="320">
        <f t="shared" si="7"/>
        <v>0</v>
      </c>
      <c r="AV59" s="86"/>
      <c r="AW59" s="334"/>
      <c r="AX59" s="334"/>
      <c r="AY59" s="334"/>
      <c r="AZ59" s="334"/>
      <c r="BA59" s="320">
        <f t="shared" si="8"/>
        <v>0</v>
      </c>
      <c r="BB59" s="93"/>
      <c r="BC59" s="94"/>
      <c r="BD59" s="310" t="str">
        <f t="shared" si="9"/>
        <v>正确</v>
      </c>
    </row>
    <row r="60" s="1" customFormat="1" ht="33" customHeight="1" spans="1:56">
      <c r="A60" s="289">
        <f t="shared" si="1"/>
        <v>56</v>
      </c>
      <c r="B60" s="286"/>
      <c r="C60" s="49"/>
      <c r="D60" s="50"/>
      <c r="E60" s="517"/>
      <c r="F60" s="269">
        <f t="shared" si="2"/>
        <v>31</v>
      </c>
      <c r="G60" s="40" t="s">
        <v>79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311">
        <f t="shared" si="3"/>
        <v>0</v>
      </c>
      <c r="T60" s="74"/>
      <c r="U60" s="313"/>
      <c r="V60" s="71"/>
      <c r="W60" s="72"/>
      <c r="X60" s="72"/>
      <c r="Y60" s="72"/>
      <c r="Z60" s="72"/>
      <c r="AA60" s="72"/>
      <c r="AB60" s="78"/>
      <c r="AC60" s="320">
        <f t="shared" si="4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331">
        <f t="shared" si="5"/>
        <v>0</v>
      </c>
      <c r="AT60" s="320">
        <f t="shared" si="6"/>
        <v>0</v>
      </c>
      <c r="AU60" s="320">
        <f t="shared" si="7"/>
        <v>0</v>
      </c>
      <c r="AV60" s="86"/>
      <c r="AW60" s="334"/>
      <c r="AX60" s="334"/>
      <c r="AY60" s="334"/>
      <c r="AZ60" s="334"/>
      <c r="BA60" s="320">
        <f t="shared" si="8"/>
        <v>0</v>
      </c>
      <c r="BB60" s="93"/>
      <c r="BC60" s="94"/>
      <c r="BD60" s="310" t="str">
        <f t="shared" si="9"/>
        <v>正确</v>
      </c>
    </row>
    <row r="61" s="1" customFormat="1" ht="33" customHeight="1" spans="1:56">
      <c r="A61" s="289">
        <f t="shared" si="1"/>
        <v>57</v>
      </c>
      <c r="B61" s="286"/>
      <c r="C61" s="49"/>
      <c r="D61" s="50"/>
      <c r="E61" s="517"/>
      <c r="F61" s="269">
        <f t="shared" si="2"/>
        <v>31</v>
      </c>
      <c r="G61" s="40" t="s">
        <v>79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311">
        <f t="shared" si="3"/>
        <v>0</v>
      </c>
      <c r="T61" s="74"/>
      <c r="U61" s="313"/>
      <c r="V61" s="71"/>
      <c r="W61" s="72"/>
      <c r="X61" s="72"/>
      <c r="Y61" s="72"/>
      <c r="Z61" s="72"/>
      <c r="AA61" s="72"/>
      <c r="AB61" s="78"/>
      <c r="AC61" s="320">
        <f t="shared" si="4"/>
        <v>0</v>
      </c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331">
        <f t="shared" si="5"/>
        <v>0</v>
      </c>
      <c r="AT61" s="320">
        <f t="shared" si="6"/>
        <v>0</v>
      </c>
      <c r="AU61" s="320">
        <f t="shared" si="7"/>
        <v>0</v>
      </c>
      <c r="AV61" s="86"/>
      <c r="AW61" s="334"/>
      <c r="AX61" s="334"/>
      <c r="AY61" s="334"/>
      <c r="AZ61" s="334"/>
      <c r="BA61" s="320">
        <f t="shared" si="8"/>
        <v>0</v>
      </c>
      <c r="BB61" s="93"/>
      <c r="BC61" s="94"/>
      <c r="BD61" s="310" t="str">
        <f t="shared" si="9"/>
        <v>正确</v>
      </c>
    </row>
    <row r="62" s="1" customFormat="1" ht="33" customHeight="1" spans="1:56">
      <c r="A62" s="289">
        <f t="shared" si="1"/>
        <v>58</v>
      </c>
      <c r="B62" s="286"/>
      <c r="C62" s="49"/>
      <c r="D62" s="50"/>
      <c r="E62" s="517"/>
      <c r="F62" s="269">
        <f t="shared" si="2"/>
        <v>31</v>
      </c>
      <c r="G62" s="40" t="s">
        <v>79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311">
        <f t="shared" si="3"/>
        <v>0</v>
      </c>
      <c r="T62" s="74"/>
      <c r="U62" s="313"/>
      <c r="V62" s="71"/>
      <c r="W62" s="72"/>
      <c r="X62" s="72"/>
      <c r="Y62" s="72"/>
      <c r="Z62" s="72"/>
      <c r="AA62" s="72"/>
      <c r="AB62" s="78"/>
      <c r="AC62" s="320">
        <f t="shared" si="4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331">
        <f t="shared" si="5"/>
        <v>0</v>
      </c>
      <c r="AT62" s="320">
        <f t="shared" si="6"/>
        <v>0</v>
      </c>
      <c r="AU62" s="320">
        <f t="shared" si="7"/>
        <v>0</v>
      </c>
      <c r="AV62" s="86"/>
      <c r="AW62" s="334"/>
      <c r="AX62" s="334"/>
      <c r="AY62" s="334"/>
      <c r="AZ62" s="334"/>
      <c r="BA62" s="320">
        <f t="shared" si="8"/>
        <v>0</v>
      </c>
      <c r="BB62" s="93"/>
      <c r="BC62" s="94"/>
      <c r="BD62" s="310" t="str">
        <f t="shared" si="9"/>
        <v>正确</v>
      </c>
    </row>
    <row r="63" s="1" customFormat="1" ht="33" customHeight="1" spans="1:56">
      <c r="A63" s="289">
        <f t="shared" si="1"/>
        <v>59</v>
      </c>
      <c r="B63" s="286"/>
      <c r="C63" s="49"/>
      <c r="D63" s="50"/>
      <c r="E63" s="517"/>
      <c r="F63" s="269">
        <f t="shared" si="2"/>
        <v>31</v>
      </c>
      <c r="G63" s="40" t="s">
        <v>79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311">
        <f t="shared" si="3"/>
        <v>0</v>
      </c>
      <c r="T63" s="74"/>
      <c r="U63" s="313"/>
      <c r="V63" s="71"/>
      <c r="W63" s="72"/>
      <c r="X63" s="72"/>
      <c r="Y63" s="72"/>
      <c r="Z63" s="72"/>
      <c r="AA63" s="72"/>
      <c r="AB63" s="78"/>
      <c r="AC63" s="320">
        <f t="shared" si="4"/>
        <v>0</v>
      </c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331">
        <f t="shared" si="5"/>
        <v>0</v>
      </c>
      <c r="AT63" s="320">
        <f t="shared" si="6"/>
        <v>0</v>
      </c>
      <c r="AU63" s="320">
        <f t="shared" si="7"/>
        <v>0</v>
      </c>
      <c r="AV63" s="86"/>
      <c r="AW63" s="334"/>
      <c r="AX63" s="334"/>
      <c r="AY63" s="334"/>
      <c r="AZ63" s="334"/>
      <c r="BA63" s="320">
        <f t="shared" si="8"/>
        <v>0</v>
      </c>
      <c r="BB63" s="93"/>
      <c r="BC63" s="94"/>
      <c r="BD63" s="310" t="str">
        <f t="shared" si="9"/>
        <v>正确</v>
      </c>
    </row>
    <row r="64" s="1" customFormat="1" ht="33" customHeight="1" spans="1:56">
      <c r="A64" s="289">
        <f t="shared" si="1"/>
        <v>60</v>
      </c>
      <c r="B64" s="286"/>
      <c r="C64" s="49"/>
      <c r="D64" s="50"/>
      <c r="E64" s="517"/>
      <c r="F64" s="269">
        <f t="shared" si="2"/>
        <v>31</v>
      </c>
      <c r="G64" s="40" t="s">
        <v>79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311">
        <f t="shared" si="3"/>
        <v>0</v>
      </c>
      <c r="T64" s="74"/>
      <c r="U64" s="313"/>
      <c r="V64" s="71"/>
      <c r="W64" s="72"/>
      <c r="X64" s="72"/>
      <c r="Y64" s="72"/>
      <c r="Z64" s="72"/>
      <c r="AA64" s="72"/>
      <c r="AB64" s="78"/>
      <c r="AC64" s="320">
        <f t="shared" si="4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331">
        <f t="shared" si="5"/>
        <v>0</v>
      </c>
      <c r="AT64" s="320">
        <f t="shared" si="6"/>
        <v>0</v>
      </c>
      <c r="AU64" s="320">
        <f t="shared" si="7"/>
        <v>0</v>
      </c>
      <c r="AV64" s="86"/>
      <c r="AW64" s="334"/>
      <c r="AX64" s="334"/>
      <c r="AY64" s="334"/>
      <c r="AZ64" s="334"/>
      <c r="BA64" s="320">
        <f t="shared" si="8"/>
        <v>0</v>
      </c>
      <c r="BB64" s="93"/>
      <c r="BC64" s="94"/>
      <c r="BD64" s="310" t="str">
        <f t="shared" si="9"/>
        <v>正确</v>
      </c>
    </row>
    <row r="65" s="1" customFormat="1" ht="33" customHeight="1" spans="1:56">
      <c r="A65" s="289">
        <f t="shared" si="1"/>
        <v>61</v>
      </c>
      <c r="B65" s="286"/>
      <c r="C65" s="49"/>
      <c r="D65" s="50"/>
      <c r="E65" s="517"/>
      <c r="F65" s="269">
        <f t="shared" si="2"/>
        <v>31</v>
      </c>
      <c r="G65" s="40" t="s">
        <v>79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311">
        <f t="shared" si="3"/>
        <v>0</v>
      </c>
      <c r="T65" s="74"/>
      <c r="U65" s="313"/>
      <c r="V65" s="71"/>
      <c r="W65" s="72"/>
      <c r="X65" s="72"/>
      <c r="Y65" s="72"/>
      <c r="Z65" s="72"/>
      <c r="AA65" s="72"/>
      <c r="AB65" s="78"/>
      <c r="AC65" s="320">
        <f t="shared" si="4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331">
        <f t="shared" si="5"/>
        <v>0</v>
      </c>
      <c r="AT65" s="320">
        <f t="shared" si="6"/>
        <v>0</v>
      </c>
      <c r="AU65" s="320">
        <f t="shared" si="7"/>
        <v>0</v>
      </c>
      <c r="AV65" s="86"/>
      <c r="AW65" s="334"/>
      <c r="AX65" s="334"/>
      <c r="AY65" s="334"/>
      <c r="AZ65" s="334"/>
      <c r="BA65" s="320">
        <f t="shared" si="8"/>
        <v>0</v>
      </c>
      <c r="BB65" s="93"/>
      <c r="BC65" s="94"/>
      <c r="BD65" s="310" t="str">
        <f t="shared" si="9"/>
        <v>正确</v>
      </c>
    </row>
    <row r="66" s="1" customFormat="1" ht="33" customHeight="1" spans="1:56">
      <c r="A66" s="289">
        <f t="shared" si="1"/>
        <v>62</v>
      </c>
      <c r="B66" s="286"/>
      <c r="C66" s="49"/>
      <c r="D66" s="50"/>
      <c r="E66" s="517"/>
      <c r="F66" s="269">
        <f t="shared" si="2"/>
        <v>31</v>
      </c>
      <c r="G66" s="40" t="s">
        <v>79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311">
        <f t="shared" si="3"/>
        <v>0</v>
      </c>
      <c r="T66" s="74"/>
      <c r="U66" s="313"/>
      <c r="V66" s="71"/>
      <c r="W66" s="72"/>
      <c r="X66" s="72"/>
      <c r="Y66" s="72"/>
      <c r="Z66" s="72"/>
      <c r="AA66" s="72"/>
      <c r="AB66" s="78"/>
      <c r="AC66" s="320">
        <f t="shared" si="4"/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331">
        <f t="shared" si="5"/>
        <v>0</v>
      </c>
      <c r="AT66" s="320">
        <f t="shared" si="6"/>
        <v>0</v>
      </c>
      <c r="AU66" s="320">
        <f t="shared" si="7"/>
        <v>0</v>
      </c>
      <c r="AV66" s="86"/>
      <c r="AW66" s="334"/>
      <c r="AX66" s="334"/>
      <c r="AY66" s="334"/>
      <c r="AZ66" s="334"/>
      <c r="BA66" s="320">
        <f t="shared" si="8"/>
        <v>0</v>
      </c>
      <c r="BB66" s="93"/>
      <c r="BC66" s="94"/>
      <c r="BD66" s="310" t="str">
        <f t="shared" si="9"/>
        <v>正确</v>
      </c>
    </row>
    <row r="67" s="1" customFormat="1" ht="33" customHeight="1" spans="1:56">
      <c r="A67" s="289">
        <f t="shared" si="1"/>
        <v>63</v>
      </c>
      <c r="B67" s="286"/>
      <c r="C67" s="49"/>
      <c r="D67" s="50"/>
      <c r="E67" s="517"/>
      <c r="F67" s="269">
        <f t="shared" si="2"/>
        <v>31</v>
      </c>
      <c r="G67" s="40" t="s">
        <v>79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311">
        <f t="shared" si="3"/>
        <v>0</v>
      </c>
      <c r="T67" s="74"/>
      <c r="U67" s="313"/>
      <c r="V67" s="71"/>
      <c r="W67" s="72"/>
      <c r="X67" s="72"/>
      <c r="Y67" s="72"/>
      <c r="Z67" s="72"/>
      <c r="AA67" s="72"/>
      <c r="AB67" s="78"/>
      <c r="AC67" s="320">
        <f t="shared" si="4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5"/>
        <v>0</v>
      </c>
      <c r="AT67" s="320">
        <f t="shared" si="6"/>
        <v>0</v>
      </c>
      <c r="AU67" s="320">
        <f t="shared" si="7"/>
        <v>0</v>
      </c>
      <c r="AV67" s="86"/>
      <c r="AW67" s="334"/>
      <c r="AX67" s="334"/>
      <c r="AY67" s="334"/>
      <c r="AZ67" s="334"/>
      <c r="BA67" s="320">
        <f t="shared" si="8"/>
        <v>0</v>
      </c>
      <c r="BB67" s="93"/>
      <c r="BC67" s="94"/>
      <c r="BD67" s="310" t="str">
        <f t="shared" si="9"/>
        <v>正确</v>
      </c>
    </row>
    <row r="68" s="1" customFormat="1" ht="33" customHeight="1" spans="1:56">
      <c r="A68" s="289">
        <f t="shared" si="1"/>
        <v>64</v>
      </c>
      <c r="B68" s="286"/>
      <c r="C68" s="49"/>
      <c r="D68" s="50"/>
      <c r="E68" s="517"/>
      <c r="F68" s="269">
        <f t="shared" si="2"/>
        <v>31</v>
      </c>
      <c r="G68" s="40" t="s">
        <v>79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311">
        <f t="shared" si="3"/>
        <v>0</v>
      </c>
      <c r="T68" s="74"/>
      <c r="U68" s="313"/>
      <c r="V68" s="71"/>
      <c r="W68" s="72"/>
      <c r="X68" s="72"/>
      <c r="Y68" s="72"/>
      <c r="Z68" s="72"/>
      <c r="AA68" s="72"/>
      <c r="AB68" s="78"/>
      <c r="AC68" s="320">
        <f t="shared" si="4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331">
        <f t="shared" si="5"/>
        <v>0</v>
      </c>
      <c r="AT68" s="320">
        <f t="shared" si="6"/>
        <v>0</v>
      </c>
      <c r="AU68" s="320">
        <f t="shared" si="7"/>
        <v>0</v>
      </c>
      <c r="AV68" s="86"/>
      <c r="AW68" s="334"/>
      <c r="AX68" s="334"/>
      <c r="AY68" s="334"/>
      <c r="AZ68" s="334"/>
      <c r="BA68" s="320">
        <f t="shared" si="8"/>
        <v>0</v>
      </c>
      <c r="BB68" s="93"/>
      <c r="BC68" s="94"/>
      <c r="BD68" s="310" t="str">
        <f t="shared" si="9"/>
        <v>正确</v>
      </c>
    </row>
    <row r="69" s="1" customFormat="1" ht="33" customHeight="1" spans="1:56">
      <c r="A69" s="289">
        <f t="shared" ref="A69:A132" si="11">ROW()-4</f>
        <v>65</v>
      </c>
      <c r="B69" s="286"/>
      <c r="C69" s="49"/>
      <c r="D69" s="50"/>
      <c r="E69" s="517"/>
      <c r="F69" s="269">
        <f t="shared" ref="F69:F132" si="12">IF($C$2-D69+1&lt;$E$2,$C$2-D69+1,$E$2)</f>
        <v>31</v>
      </c>
      <c r="G69" s="40" t="s">
        <v>79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11">
        <f t="shared" ref="S69:S132" si="13">P69+Q69-R69</f>
        <v>0</v>
      </c>
      <c r="T69" s="74"/>
      <c r="U69" s="313"/>
      <c r="V69" s="71"/>
      <c r="W69" s="72"/>
      <c r="X69" s="72"/>
      <c r="Y69" s="72"/>
      <c r="Z69" s="72"/>
      <c r="AA69" s="72"/>
      <c r="AB69" s="78"/>
      <c r="AC69" s="320">
        <f t="shared" ref="AC69:AC132" si="14">IF(G69="是",30,0)</f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331">
        <f t="shared" ref="AS69:AS132" si="15">IFERROR(U69/$E$2*2*H69+I69*2,0)</f>
        <v>0</v>
      </c>
      <c r="AT69" s="320">
        <f t="shared" ref="AT69:AT132" si="16">IFERROR(U69/$E$2*(J69+K69*0.2+L69+M69*0.5),0)</f>
        <v>0</v>
      </c>
      <c r="AU69" s="320">
        <f t="shared" ref="AU69:AU132" si="17">ROUND(SUM(V69:AP69)-SUM(AQ69:AT69),2)</f>
        <v>0</v>
      </c>
      <c r="AV69" s="86"/>
      <c r="AW69" s="334"/>
      <c r="AX69" s="334"/>
      <c r="AY69" s="334"/>
      <c r="AZ69" s="334"/>
      <c r="BA69" s="320">
        <f t="shared" ref="BA69:BA132" si="18">ROUND(AU69-SUM(AV69:AZ69),2)</f>
        <v>0</v>
      </c>
      <c r="BB69" s="93"/>
      <c r="BC69" s="94"/>
      <c r="BD69" s="310" t="str">
        <f t="shared" ref="BD69:BD132" si="19">IF(U69-SUM(V69:AB69)=0,"正确","错误")</f>
        <v>正确</v>
      </c>
    </row>
    <row r="70" s="1" customFormat="1" ht="33" customHeight="1" spans="1:56">
      <c r="A70" s="289">
        <f t="shared" si="11"/>
        <v>66</v>
      </c>
      <c r="B70" s="286"/>
      <c r="C70" s="49"/>
      <c r="D70" s="50"/>
      <c r="E70" s="517"/>
      <c r="F70" s="269">
        <f t="shared" si="12"/>
        <v>31</v>
      </c>
      <c r="G70" s="40" t="s">
        <v>79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11">
        <f t="shared" si="13"/>
        <v>0</v>
      </c>
      <c r="T70" s="74"/>
      <c r="U70" s="313"/>
      <c r="V70" s="71"/>
      <c r="W70" s="72"/>
      <c r="X70" s="72"/>
      <c r="Y70" s="72"/>
      <c r="Z70" s="72"/>
      <c r="AA70" s="72"/>
      <c r="AB70" s="78"/>
      <c r="AC70" s="320">
        <f t="shared" si="14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331">
        <f t="shared" si="15"/>
        <v>0</v>
      </c>
      <c r="AT70" s="320">
        <f t="shared" si="16"/>
        <v>0</v>
      </c>
      <c r="AU70" s="320">
        <f t="shared" si="17"/>
        <v>0</v>
      </c>
      <c r="AV70" s="86"/>
      <c r="AW70" s="334"/>
      <c r="AX70" s="334"/>
      <c r="AY70" s="334"/>
      <c r="AZ70" s="334"/>
      <c r="BA70" s="320">
        <f t="shared" si="18"/>
        <v>0</v>
      </c>
      <c r="BB70" s="93"/>
      <c r="BC70" s="94"/>
      <c r="BD70" s="310" t="str">
        <f t="shared" si="19"/>
        <v>正确</v>
      </c>
    </row>
    <row r="71" s="1" customFormat="1" ht="33" customHeight="1" spans="1:56">
      <c r="A71" s="289">
        <f t="shared" si="11"/>
        <v>67</v>
      </c>
      <c r="B71" s="286"/>
      <c r="C71" s="49"/>
      <c r="D71" s="50"/>
      <c r="E71" s="517"/>
      <c r="F71" s="269">
        <f t="shared" si="12"/>
        <v>31</v>
      </c>
      <c r="G71" s="40" t="s">
        <v>79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11">
        <f t="shared" si="13"/>
        <v>0</v>
      </c>
      <c r="T71" s="74"/>
      <c r="U71" s="313"/>
      <c r="V71" s="71"/>
      <c r="W71" s="72"/>
      <c r="X71" s="72"/>
      <c r="Y71" s="72"/>
      <c r="Z71" s="72"/>
      <c r="AA71" s="72"/>
      <c r="AB71" s="78"/>
      <c r="AC71" s="320">
        <f t="shared" si="14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331">
        <f t="shared" si="15"/>
        <v>0</v>
      </c>
      <c r="AT71" s="320">
        <f t="shared" si="16"/>
        <v>0</v>
      </c>
      <c r="AU71" s="320">
        <f t="shared" si="17"/>
        <v>0</v>
      </c>
      <c r="AV71" s="86"/>
      <c r="AW71" s="334"/>
      <c r="AX71" s="334"/>
      <c r="AY71" s="334"/>
      <c r="AZ71" s="334"/>
      <c r="BA71" s="320">
        <f t="shared" si="18"/>
        <v>0</v>
      </c>
      <c r="BB71" s="93"/>
      <c r="BC71" s="94"/>
      <c r="BD71" s="310" t="str">
        <f t="shared" si="19"/>
        <v>正确</v>
      </c>
    </row>
    <row r="72" s="1" customFormat="1" ht="33" customHeight="1" spans="1:56">
      <c r="A72" s="289">
        <f t="shared" si="11"/>
        <v>68</v>
      </c>
      <c r="B72" s="286"/>
      <c r="C72" s="49"/>
      <c r="D72" s="50"/>
      <c r="E72" s="517"/>
      <c r="F72" s="269">
        <f t="shared" si="12"/>
        <v>31</v>
      </c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11">
        <f t="shared" si="13"/>
        <v>0</v>
      </c>
      <c r="T72" s="74"/>
      <c r="U72" s="313"/>
      <c r="V72" s="71"/>
      <c r="W72" s="72"/>
      <c r="X72" s="72"/>
      <c r="Y72" s="72"/>
      <c r="Z72" s="72"/>
      <c r="AA72" s="72"/>
      <c r="AB72" s="78"/>
      <c r="AC72" s="320">
        <f t="shared" si="14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 t="shared" si="15"/>
        <v>0</v>
      </c>
      <c r="AT72" s="320">
        <f t="shared" si="16"/>
        <v>0</v>
      </c>
      <c r="AU72" s="320">
        <f t="shared" si="17"/>
        <v>0</v>
      </c>
      <c r="AV72" s="86"/>
      <c r="AW72" s="334"/>
      <c r="AX72" s="334"/>
      <c r="AY72" s="334"/>
      <c r="AZ72" s="334"/>
      <c r="BA72" s="320">
        <f t="shared" si="18"/>
        <v>0</v>
      </c>
      <c r="BB72" s="93"/>
      <c r="BC72" s="94"/>
      <c r="BD72" s="310" t="str">
        <f t="shared" si="19"/>
        <v>正确</v>
      </c>
    </row>
    <row r="73" s="1" customFormat="1" ht="33" customHeight="1" spans="1:56">
      <c r="A73" s="289">
        <f t="shared" si="11"/>
        <v>69</v>
      </c>
      <c r="B73" s="286"/>
      <c r="C73" s="49"/>
      <c r="D73" s="50"/>
      <c r="E73" s="517"/>
      <c r="F73" s="269">
        <f t="shared" si="12"/>
        <v>31</v>
      </c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11">
        <f t="shared" si="13"/>
        <v>0</v>
      </c>
      <c r="T73" s="74"/>
      <c r="U73" s="313"/>
      <c r="V73" s="71"/>
      <c r="W73" s="72"/>
      <c r="X73" s="72"/>
      <c r="Y73" s="72"/>
      <c r="Z73" s="72"/>
      <c r="AA73" s="72"/>
      <c r="AB73" s="78"/>
      <c r="AC73" s="320">
        <f t="shared" si="14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331">
        <f t="shared" si="15"/>
        <v>0</v>
      </c>
      <c r="AT73" s="320">
        <f t="shared" si="16"/>
        <v>0</v>
      </c>
      <c r="AU73" s="320">
        <f t="shared" si="17"/>
        <v>0</v>
      </c>
      <c r="AV73" s="86"/>
      <c r="AW73" s="334"/>
      <c r="AX73" s="334"/>
      <c r="AY73" s="334"/>
      <c r="AZ73" s="334"/>
      <c r="BA73" s="320">
        <f t="shared" si="18"/>
        <v>0</v>
      </c>
      <c r="BB73" s="93"/>
      <c r="BC73" s="94"/>
      <c r="BD73" s="310" t="str">
        <f t="shared" si="19"/>
        <v>正确</v>
      </c>
    </row>
    <row r="74" s="1" customFormat="1" ht="33" customHeight="1" spans="1:56">
      <c r="A74" s="289">
        <f t="shared" si="11"/>
        <v>70</v>
      </c>
      <c r="B74" s="286"/>
      <c r="C74" s="49"/>
      <c r="D74" s="50"/>
      <c r="E74" s="517"/>
      <c r="F74" s="269">
        <f t="shared" si="12"/>
        <v>31</v>
      </c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311">
        <f t="shared" si="13"/>
        <v>0</v>
      </c>
      <c r="T74" s="74"/>
      <c r="U74" s="313"/>
      <c r="V74" s="71"/>
      <c r="W74" s="72"/>
      <c r="X74" s="72"/>
      <c r="Y74" s="72"/>
      <c r="Z74" s="72"/>
      <c r="AA74" s="72"/>
      <c r="AB74" s="78"/>
      <c r="AC74" s="320">
        <f t="shared" si="14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331">
        <f t="shared" si="15"/>
        <v>0</v>
      </c>
      <c r="AT74" s="320">
        <f t="shared" si="16"/>
        <v>0</v>
      </c>
      <c r="AU74" s="320">
        <f t="shared" si="17"/>
        <v>0</v>
      </c>
      <c r="AV74" s="86"/>
      <c r="AW74" s="334"/>
      <c r="AX74" s="334"/>
      <c r="AY74" s="334"/>
      <c r="AZ74" s="334"/>
      <c r="BA74" s="320">
        <f t="shared" si="18"/>
        <v>0</v>
      </c>
      <c r="BB74" s="93"/>
      <c r="BC74" s="94"/>
      <c r="BD74" s="310" t="str">
        <f t="shared" si="19"/>
        <v>正确</v>
      </c>
    </row>
    <row r="75" s="1" customFormat="1" ht="33" customHeight="1" spans="1:56">
      <c r="A75" s="289">
        <f t="shared" si="11"/>
        <v>71</v>
      </c>
      <c r="B75" s="286"/>
      <c r="C75" s="49"/>
      <c r="D75" s="50"/>
      <c r="E75" s="517"/>
      <c r="F75" s="269">
        <f t="shared" si="12"/>
        <v>31</v>
      </c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311">
        <f t="shared" si="13"/>
        <v>0</v>
      </c>
      <c r="T75" s="74"/>
      <c r="U75" s="313"/>
      <c r="V75" s="71"/>
      <c r="W75" s="72"/>
      <c r="X75" s="72"/>
      <c r="Y75" s="72"/>
      <c r="Z75" s="72"/>
      <c r="AA75" s="72"/>
      <c r="AB75" s="78"/>
      <c r="AC75" s="320">
        <f t="shared" si="14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 t="shared" si="15"/>
        <v>0</v>
      </c>
      <c r="AT75" s="320">
        <f t="shared" si="16"/>
        <v>0</v>
      </c>
      <c r="AU75" s="320">
        <f t="shared" si="17"/>
        <v>0</v>
      </c>
      <c r="AV75" s="86"/>
      <c r="AW75" s="334"/>
      <c r="AX75" s="334"/>
      <c r="AY75" s="334"/>
      <c r="AZ75" s="334"/>
      <c r="BA75" s="320">
        <f t="shared" si="18"/>
        <v>0</v>
      </c>
      <c r="BB75" s="93"/>
      <c r="BC75" s="94"/>
      <c r="BD75" s="310" t="str">
        <f t="shared" si="19"/>
        <v>正确</v>
      </c>
    </row>
    <row r="76" s="1" customFormat="1" ht="33" customHeight="1" spans="1:56">
      <c r="A76" s="289">
        <f t="shared" si="11"/>
        <v>72</v>
      </c>
      <c r="B76" s="286"/>
      <c r="C76" s="49"/>
      <c r="D76" s="50"/>
      <c r="E76" s="517"/>
      <c r="F76" s="269">
        <f t="shared" si="12"/>
        <v>31</v>
      </c>
      <c r="G76" s="40" t="s">
        <v>79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11">
        <f t="shared" si="13"/>
        <v>0</v>
      </c>
      <c r="T76" s="74"/>
      <c r="U76" s="313"/>
      <c r="V76" s="71"/>
      <c r="W76" s="72"/>
      <c r="X76" s="72"/>
      <c r="Y76" s="72"/>
      <c r="Z76" s="72"/>
      <c r="AA76" s="72"/>
      <c r="AB76" s="78"/>
      <c r="AC76" s="320">
        <f t="shared" si="14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f t="shared" si="15"/>
        <v>0</v>
      </c>
      <c r="AT76" s="320">
        <f t="shared" si="16"/>
        <v>0</v>
      </c>
      <c r="AU76" s="320">
        <f t="shared" si="17"/>
        <v>0</v>
      </c>
      <c r="AV76" s="86"/>
      <c r="AW76" s="334"/>
      <c r="AX76" s="334"/>
      <c r="AY76" s="334"/>
      <c r="AZ76" s="334"/>
      <c r="BA76" s="320">
        <f t="shared" si="18"/>
        <v>0</v>
      </c>
      <c r="BB76" s="93"/>
      <c r="BC76" s="94"/>
      <c r="BD76" s="310" t="str">
        <f t="shared" si="19"/>
        <v>正确</v>
      </c>
    </row>
    <row r="77" s="1" customFormat="1" ht="33" customHeight="1" spans="1:56">
      <c r="A77" s="289">
        <f t="shared" si="11"/>
        <v>73</v>
      </c>
      <c r="B77" s="286"/>
      <c r="C77" s="49"/>
      <c r="D77" s="50"/>
      <c r="E77" s="517"/>
      <c r="F77" s="269">
        <f t="shared" si="12"/>
        <v>31</v>
      </c>
      <c r="G77" s="40" t="s">
        <v>79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11">
        <f t="shared" si="13"/>
        <v>0</v>
      </c>
      <c r="T77" s="74"/>
      <c r="U77" s="313"/>
      <c r="V77" s="71"/>
      <c r="W77" s="72"/>
      <c r="X77" s="72"/>
      <c r="Y77" s="72"/>
      <c r="Z77" s="72"/>
      <c r="AA77" s="72"/>
      <c r="AB77" s="78"/>
      <c r="AC77" s="320">
        <f t="shared" si="14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si="15"/>
        <v>0</v>
      </c>
      <c r="AT77" s="320">
        <f t="shared" si="16"/>
        <v>0</v>
      </c>
      <c r="AU77" s="320">
        <f t="shared" si="17"/>
        <v>0</v>
      </c>
      <c r="AV77" s="86"/>
      <c r="AW77" s="334"/>
      <c r="AX77" s="334"/>
      <c r="AY77" s="334"/>
      <c r="AZ77" s="334"/>
      <c r="BA77" s="320">
        <f t="shared" si="18"/>
        <v>0</v>
      </c>
      <c r="BB77" s="93"/>
      <c r="BC77" s="94"/>
      <c r="BD77" s="310" t="str">
        <f t="shared" si="19"/>
        <v>正确</v>
      </c>
    </row>
    <row r="78" s="1" customFormat="1" ht="33" customHeight="1" spans="1:56">
      <c r="A78" s="289">
        <f t="shared" si="11"/>
        <v>74</v>
      </c>
      <c r="B78" s="286"/>
      <c r="C78" s="49"/>
      <c r="D78" s="50"/>
      <c r="E78" s="517"/>
      <c r="F78" s="269">
        <f t="shared" si="12"/>
        <v>31</v>
      </c>
      <c r="G78" s="40" t="s">
        <v>79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11">
        <f t="shared" si="13"/>
        <v>0</v>
      </c>
      <c r="T78" s="74"/>
      <c r="U78" s="313"/>
      <c r="V78" s="71"/>
      <c r="W78" s="72"/>
      <c r="X78" s="72"/>
      <c r="Y78" s="72"/>
      <c r="Z78" s="72"/>
      <c r="AA78" s="72"/>
      <c r="AB78" s="78"/>
      <c r="AC78" s="320">
        <f t="shared" si="14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15"/>
        <v>0</v>
      </c>
      <c r="AT78" s="320">
        <f t="shared" si="16"/>
        <v>0</v>
      </c>
      <c r="AU78" s="320">
        <f t="shared" si="17"/>
        <v>0</v>
      </c>
      <c r="AV78" s="86"/>
      <c r="AW78" s="334"/>
      <c r="AX78" s="334"/>
      <c r="AY78" s="334"/>
      <c r="AZ78" s="334"/>
      <c r="BA78" s="320">
        <f t="shared" si="18"/>
        <v>0</v>
      </c>
      <c r="BB78" s="93"/>
      <c r="BC78" s="94"/>
      <c r="BD78" s="310" t="str">
        <f t="shared" si="19"/>
        <v>正确</v>
      </c>
    </row>
    <row r="79" s="1" customFormat="1" ht="33" customHeight="1" spans="1:56">
      <c r="A79" s="289">
        <f t="shared" si="11"/>
        <v>75</v>
      </c>
      <c r="B79" s="286"/>
      <c r="C79" s="49"/>
      <c r="D79" s="50"/>
      <c r="E79" s="517"/>
      <c r="F79" s="269">
        <f t="shared" si="12"/>
        <v>31</v>
      </c>
      <c r="G79" s="40" t="s">
        <v>79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11">
        <f t="shared" si="13"/>
        <v>0</v>
      </c>
      <c r="T79" s="74"/>
      <c r="U79" s="313"/>
      <c r="V79" s="71"/>
      <c r="W79" s="72"/>
      <c r="X79" s="72"/>
      <c r="Y79" s="72"/>
      <c r="Z79" s="72"/>
      <c r="AA79" s="72"/>
      <c r="AB79" s="78"/>
      <c r="AC79" s="320">
        <f t="shared" si="14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15"/>
        <v>0</v>
      </c>
      <c r="AT79" s="320">
        <f t="shared" si="16"/>
        <v>0</v>
      </c>
      <c r="AU79" s="320">
        <f t="shared" si="17"/>
        <v>0</v>
      </c>
      <c r="AV79" s="86"/>
      <c r="AW79" s="334"/>
      <c r="AX79" s="334"/>
      <c r="AY79" s="334"/>
      <c r="AZ79" s="334"/>
      <c r="BA79" s="320">
        <f t="shared" si="18"/>
        <v>0</v>
      </c>
      <c r="BB79" s="93"/>
      <c r="BC79" s="94"/>
      <c r="BD79" s="310" t="str">
        <f t="shared" si="19"/>
        <v>正确</v>
      </c>
    </row>
    <row r="80" s="1" customFormat="1" ht="33" customHeight="1" spans="1:56">
      <c r="A80" s="289">
        <f t="shared" si="11"/>
        <v>76</v>
      </c>
      <c r="B80" s="286"/>
      <c r="C80" s="49"/>
      <c r="D80" s="50"/>
      <c r="E80" s="517"/>
      <c r="F80" s="269">
        <f t="shared" si="12"/>
        <v>31</v>
      </c>
      <c r="G80" s="40" t="s">
        <v>79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11">
        <f t="shared" si="13"/>
        <v>0</v>
      </c>
      <c r="T80" s="74"/>
      <c r="U80" s="313"/>
      <c r="V80" s="71"/>
      <c r="W80" s="72"/>
      <c r="X80" s="72"/>
      <c r="Y80" s="72"/>
      <c r="Z80" s="72"/>
      <c r="AA80" s="72"/>
      <c r="AB80" s="78"/>
      <c r="AC80" s="320">
        <f t="shared" si="14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15"/>
        <v>0</v>
      </c>
      <c r="AT80" s="320">
        <f t="shared" si="16"/>
        <v>0</v>
      </c>
      <c r="AU80" s="320">
        <f t="shared" si="17"/>
        <v>0</v>
      </c>
      <c r="AV80" s="86"/>
      <c r="AW80" s="334"/>
      <c r="AX80" s="334"/>
      <c r="AY80" s="334"/>
      <c r="AZ80" s="334"/>
      <c r="BA80" s="320">
        <f t="shared" si="18"/>
        <v>0</v>
      </c>
      <c r="BB80" s="93"/>
      <c r="BC80" s="94"/>
      <c r="BD80" s="310" t="str">
        <f t="shared" si="19"/>
        <v>正确</v>
      </c>
    </row>
    <row r="81" s="1" customFormat="1" ht="33" customHeight="1" spans="1:56">
      <c r="A81" s="289">
        <f t="shared" si="11"/>
        <v>77</v>
      </c>
      <c r="B81" s="286"/>
      <c r="C81" s="49"/>
      <c r="D81" s="50"/>
      <c r="E81" s="517"/>
      <c r="F81" s="269">
        <f t="shared" si="12"/>
        <v>31</v>
      </c>
      <c r="G81" s="40" t="s">
        <v>79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11">
        <f t="shared" si="13"/>
        <v>0</v>
      </c>
      <c r="T81" s="74"/>
      <c r="U81" s="313"/>
      <c r="V81" s="71"/>
      <c r="W81" s="72"/>
      <c r="X81" s="72"/>
      <c r="Y81" s="72"/>
      <c r="Z81" s="72"/>
      <c r="AA81" s="72"/>
      <c r="AB81" s="78"/>
      <c r="AC81" s="320">
        <f t="shared" si="14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15"/>
        <v>0</v>
      </c>
      <c r="AT81" s="320">
        <f t="shared" si="16"/>
        <v>0</v>
      </c>
      <c r="AU81" s="320">
        <f t="shared" si="17"/>
        <v>0</v>
      </c>
      <c r="AV81" s="86"/>
      <c r="AW81" s="334"/>
      <c r="AX81" s="334"/>
      <c r="AY81" s="334"/>
      <c r="AZ81" s="334"/>
      <c r="BA81" s="320">
        <f t="shared" si="18"/>
        <v>0</v>
      </c>
      <c r="BB81" s="93"/>
      <c r="BC81" s="94"/>
      <c r="BD81" s="310" t="str">
        <f t="shared" si="19"/>
        <v>正确</v>
      </c>
    </row>
    <row r="82" s="1" customFormat="1" ht="33" customHeight="1" spans="1:56">
      <c r="A82" s="289">
        <f t="shared" si="11"/>
        <v>78</v>
      </c>
      <c r="B82" s="286"/>
      <c r="C82" s="49"/>
      <c r="D82" s="50"/>
      <c r="E82" s="517"/>
      <c r="F82" s="269">
        <f t="shared" si="12"/>
        <v>31</v>
      </c>
      <c r="G82" s="40" t="s">
        <v>79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11">
        <f t="shared" si="13"/>
        <v>0</v>
      </c>
      <c r="T82" s="74"/>
      <c r="U82" s="313"/>
      <c r="V82" s="71"/>
      <c r="W82" s="72"/>
      <c r="X82" s="72"/>
      <c r="Y82" s="72"/>
      <c r="Z82" s="72"/>
      <c r="AA82" s="72"/>
      <c r="AB82" s="78"/>
      <c r="AC82" s="320">
        <f t="shared" si="14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15"/>
        <v>0</v>
      </c>
      <c r="AT82" s="320">
        <f t="shared" si="16"/>
        <v>0</v>
      </c>
      <c r="AU82" s="320">
        <f t="shared" si="17"/>
        <v>0</v>
      </c>
      <c r="AV82" s="86"/>
      <c r="AW82" s="334"/>
      <c r="AX82" s="334"/>
      <c r="AY82" s="334"/>
      <c r="AZ82" s="334"/>
      <c r="BA82" s="320">
        <f t="shared" si="18"/>
        <v>0</v>
      </c>
      <c r="BB82" s="93"/>
      <c r="BC82" s="94"/>
      <c r="BD82" s="310" t="str">
        <f t="shared" si="19"/>
        <v>正确</v>
      </c>
    </row>
    <row r="83" s="1" customFormat="1" ht="33" customHeight="1" spans="1:56">
      <c r="A83" s="289">
        <f t="shared" si="11"/>
        <v>79</v>
      </c>
      <c r="B83" s="286"/>
      <c r="C83" s="49"/>
      <c r="D83" s="50"/>
      <c r="E83" s="517"/>
      <c r="F83" s="269">
        <f t="shared" si="12"/>
        <v>31</v>
      </c>
      <c r="G83" s="40" t="s">
        <v>79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11">
        <f t="shared" si="13"/>
        <v>0</v>
      </c>
      <c r="T83" s="74"/>
      <c r="U83" s="313"/>
      <c r="V83" s="71"/>
      <c r="W83" s="72"/>
      <c r="X83" s="72"/>
      <c r="Y83" s="72"/>
      <c r="Z83" s="72"/>
      <c r="AA83" s="72"/>
      <c r="AB83" s="78"/>
      <c r="AC83" s="320">
        <f t="shared" si="14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15"/>
        <v>0</v>
      </c>
      <c r="AT83" s="320">
        <f t="shared" si="16"/>
        <v>0</v>
      </c>
      <c r="AU83" s="320">
        <f t="shared" si="17"/>
        <v>0</v>
      </c>
      <c r="AV83" s="86"/>
      <c r="AW83" s="334"/>
      <c r="AX83" s="334"/>
      <c r="AY83" s="334"/>
      <c r="AZ83" s="334"/>
      <c r="BA83" s="320">
        <f t="shared" si="18"/>
        <v>0</v>
      </c>
      <c r="BB83" s="93"/>
      <c r="BC83" s="94"/>
      <c r="BD83" s="310" t="str">
        <f t="shared" si="19"/>
        <v>正确</v>
      </c>
    </row>
    <row r="84" s="1" customFormat="1" ht="33" customHeight="1" spans="1:56">
      <c r="A84" s="289">
        <f t="shared" si="11"/>
        <v>80</v>
      </c>
      <c r="B84" s="286"/>
      <c r="C84" s="49"/>
      <c r="D84" s="50"/>
      <c r="E84" s="517"/>
      <c r="F84" s="269">
        <f t="shared" si="12"/>
        <v>31</v>
      </c>
      <c r="G84" s="40" t="s">
        <v>79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11">
        <f t="shared" si="13"/>
        <v>0</v>
      </c>
      <c r="T84" s="74"/>
      <c r="U84" s="313"/>
      <c r="V84" s="71"/>
      <c r="W84" s="72"/>
      <c r="X84" s="72"/>
      <c r="Y84" s="72"/>
      <c r="Z84" s="72"/>
      <c r="AA84" s="72"/>
      <c r="AB84" s="78"/>
      <c r="AC84" s="320">
        <f t="shared" si="14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15"/>
        <v>0</v>
      </c>
      <c r="AT84" s="320">
        <f t="shared" si="16"/>
        <v>0</v>
      </c>
      <c r="AU84" s="320">
        <f t="shared" si="17"/>
        <v>0</v>
      </c>
      <c r="AV84" s="86"/>
      <c r="AW84" s="334"/>
      <c r="AX84" s="334"/>
      <c r="AY84" s="334"/>
      <c r="AZ84" s="334"/>
      <c r="BA84" s="320">
        <f t="shared" si="18"/>
        <v>0</v>
      </c>
      <c r="BB84" s="93"/>
      <c r="BC84" s="94"/>
      <c r="BD84" s="310" t="str">
        <f t="shared" si="19"/>
        <v>正确</v>
      </c>
    </row>
    <row r="85" s="1" customFormat="1" ht="33" customHeight="1" spans="1:56">
      <c r="A85" s="289">
        <f t="shared" si="11"/>
        <v>81</v>
      </c>
      <c r="B85" s="286"/>
      <c r="C85" s="49"/>
      <c r="D85" s="50"/>
      <c r="E85" s="517"/>
      <c r="F85" s="269">
        <f t="shared" si="12"/>
        <v>31</v>
      </c>
      <c r="G85" s="40" t="s">
        <v>79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11">
        <f t="shared" si="13"/>
        <v>0</v>
      </c>
      <c r="T85" s="74"/>
      <c r="U85" s="313"/>
      <c r="V85" s="71"/>
      <c r="W85" s="72"/>
      <c r="X85" s="72"/>
      <c r="Y85" s="72"/>
      <c r="Z85" s="72"/>
      <c r="AA85" s="72"/>
      <c r="AB85" s="78"/>
      <c r="AC85" s="320">
        <f t="shared" si="14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15"/>
        <v>0</v>
      </c>
      <c r="AT85" s="320">
        <f t="shared" si="16"/>
        <v>0</v>
      </c>
      <c r="AU85" s="320">
        <f t="shared" si="17"/>
        <v>0</v>
      </c>
      <c r="AV85" s="86"/>
      <c r="AW85" s="334"/>
      <c r="AX85" s="334"/>
      <c r="AY85" s="334"/>
      <c r="AZ85" s="334"/>
      <c r="BA85" s="320">
        <f t="shared" si="18"/>
        <v>0</v>
      </c>
      <c r="BB85" s="93"/>
      <c r="BC85" s="94"/>
      <c r="BD85" s="310" t="str">
        <f t="shared" si="19"/>
        <v>正确</v>
      </c>
    </row>
    <row r="86" s="1" customFormat="1" ht="33" customHeight="1" spans="1:56">
      <c r="A86" s="289">
        <f t="shared" si="11"/>
        <v>82</v>
      </c>
      <c r="B86" s="286"/>
      <c r="C86" s="49"/>
      <c r="D86" s="50"/>
      <c r="E86" s="517"/>
      <c r="F86" s="269">
        <f t="shared" si="12"/>
        <v>31</v>
      </c>
      <c r="G86" s="40" t="s">
        <v>79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311">
        <f t="shared" si="13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14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15"/>
        <v>0</v>
      </c>
      <c r="AT86" s="320">
        <f t="shared" si="16"/>
        <v>0</v>
      </c>
      <c r="AU86" s="320">
        <f t="shared" si="17"/>
        <v>0</v>
      </c>
      <c r="AV86" s="86"/>
      <c r="AW86" s="334"/>
      <c r="AX86" s="334"/>
      <c r="AY86" s="334"/>
      <c r="AZ86" s="334"/>
      <c r="BA86" s="320">
        <f t="shared" si="18"/>
        <v>0</v>
      </c>
      <c r="BB86" s="93"/>
      <c r="BC86" s="94"/>
      <c r="BD86" s="310" t="str">
        <f t="shared" si="19"/>
        <v>正确</v>
      </c>
    </row>
    <row r="87" s="1" customFormat="1" ht="33" customHeight="1" spans="1:56">
      <c r="A87" s="289">
        <f t="shared" si="11"/>
        <v>83</v>
      </c>
      <c r="B87" s="286"/>
      <c r="C87" s="49"/>
      <c r="D87" s="50"/>
      <c r="E87" s="517"/>
      <c r="F87" s="269">
        <f t="shared" si="12"/>
        <v>31</v>
      </c>
      <c r="G87" s="40" t="s">
        <v>79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311">
        <f t="shared" si="13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14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15"/>
        <v>0</v>
      </c>
      <c r="AT87" s="320">
        <f t="shared" si="16"/>
        <v>0</v>
      </c>
      <c r="AU87" s="320">
        <f t="shared" si="17"/>
        <v>0</v>
      </c>
      <c r="AV87" s="86"/>
      <c r="AW87" s="334"/>
      <c r="AX87" s="334"/>
      <c r="AY87" s="334"/>
      <c r="AZ87" s="334"/>
      <c r="BA87" s="320">
        <f t="shared" si="18"/>
        <v>0</v>
      </c>
      <c r="BB87" s="93"/>
      <c r="BC87" s="94"/>
      <c r="BD87" s="310" t="str">
        <f t="shared" si="19"/>
        <v>正确</v>
      </c>
    </row>
    <row r="88" s="1" customFormat="1" ht="33" customHeight="1" spans="1:56">
      <c r="A88" s="289">
        <f t="shared" si="11"/>
        <v>84</v>
      </c>
      <c r="B88" s="286"/>
      <c r="C88" s="49"/>
      <c r="D88" s="50"/>
      <c r="E88" s="517"/>
      <c r="F88" s="269">
        <f t="shared" si="12"/>
        <v>31</v>
      </c>
      <c r="G88" s="40" t="s">
        <v>79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311">
        <f t="shared" si="13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14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15"/>
        <v>0</v>
      </c>
      <c r="AT88" s="320">
        <f t="shared" si="16"/>
        <v>0</v>
      </c>
      <c r="AU88" s="320">
        <f t="shared" si="17"/>
        <v>0</v>
      </c>
      <c r="AV88" s="86"/>
      <c r="AW88" s="334"/>
      <c r="AX88" s="334"/>
      <c r="AY88" s="334"/>
      <c r="AZ88" s="334"/>
      <c r="BA88" s="320">
        <f t="shared" si="18"/>
        <v>0</v>
      </c>
      <c r="BB88" s="93"/>
      <c r="BC88" s="94"/>
      <c r="BD88" s="310" t="str">
        <f t="shared" si="19"/>
        <v>正确</v>
      </c>
    </row>
    <row r="89" s="1" customFormat="1" ht="33" customHeight="1" spans="1:56">
      <c r="A89" s="289">
        <f t="shared" si="11"/>
        <v>85</v>
      </c>
      <c r="B89" s="286"/>
      <c r="C89" s="49"/>
      <c r="D89" s="50"/>
      <c r="E89" s="517"/>
      <c r="F89" s="269">
        <f t="shared" si="12"/>
        <v>31</v>
      </c>
      <c r="G89" s="40" t="s">
        <v>79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311">
        <f t="shared" si="13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14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15"/>
        <v>0</v>
      </c>
      <c r="AT89" s="320">
        <f t="shared" si="16"/>
        <v>0</v>
      </c>
      <c r="AU89" s="320">
        <f t="shared" si="17"/>
        <v>0</v>
      </c>
      <c r="AV89" s="86"/>
      <c r="AW89" s="334"/>
      <c r="AX89" s="334"/>
      <c r="AY89" s="334"/>
      <c r="AZ89" s="334"/>
      <c r="BA89" s="320">
        <f t="shared" si="18"/>
        <v>0</v>
      </c>
      <c r="BB89" s="93"/>
      <c r="BC89" s="94"/>
      <c r="BD89" s="310" t="str">
        <f t="shared" si="19"/>
        <v>正确</v>
      </c>
    </row>
    <row r="90" s="1" customFormat="1" ht="33" customHeight="1" spans="1:56">
      <c r="A90" s="289">
        <f t="shared" si="11"/>
        <v>86</v>
      </c>
      <c r="B90" s="286"/>
      <c r="C90" s="49"/>
      <c r="D90" s="50"/>
      <c r="E90" s="517"/>
      <c r="F90" s="269">
        <f t="shared" si="12"/>
        <v>31</v>
      </c>
      <c r="G90" s="40" t="s">
        <v>79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311">
        <f t="shared" si="13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14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15"/>
        <v>0</v>
      </c>
      <c r="AT90" s="320">
        <f t="shared" si="16"/>
        <v>0</v>
      </c>
      <c r="AU90" s="320">
        <f t="shared" si="17"/>
        <v>0</v>
      </c>
      <c r="AV90" s="86"/>
      <c r="AW90" s="334"/>
      <c r="AX90" s="334"/>
      <c r="AY90" s="334"/>
      <c r="AZ90" s="334"/>
      <c r="BA90" s="320">
        <f t="shared" si="18"/>
        <v>0</v>
      </c>
      <c r="BB90" s="93"/>
      <c r="BC90" s="94"/>
      <c r="BD90" s="310" t="str">
        <f t="shared" si="19"/>
        <v>正确</v>
      </c>
    </row>
    <row r="91" s="1" customFormat="1" ht="33" customHeight="1" spans="1:56">
      <c r="A91" s="289">
        <f t="shared" si="11"/>
        <v>87</v>
      </c>
      <c r="B91" s="286"/>
      <c r="C91" s="49"/>
      <c r="D91" s="50"/>
      <c r="E91" s="517"/>
      <c r="F91" s="269">
        <f t="shared" si="12"/>
        <v>31</v>
      </c>
      <c r="G91" s="40" t="s">
        <v>79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311">
        <f t="shared" si="13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14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15"/>
        <v>0</v>
      </c>
      <c r="AT91" s="320">
        <f t="shared" si="16"/>
        <v>0</v>
      </c>
      <c r="AU91" s="320">
        <f t="shared" si="17"/>
        <v>0</v>
      </c>
      <c r="AV91" s="86"/>
      <c r="AW91" s="334"/>
      <c r="AX91" s="334"/>
      <c r="AY91" s="334"/>
      <c r="AZ91" s="334"/>
      <c r="BA91" s="320">
        <f t="shared" si="18"/>
        <v>0</v>
      </c>
      <c r="BB91" s="93"/>
      <c r="BC91" s="94"/>
      <c r="BD91" s="310" t="str">
        <f t="shared" si="19"/>
        <v>正确</v>
      </c>
    </row>
    <row r="92" s="1" customFormat="1" ht="33" customHeight="1" spans="1:56">
      <c r="A92" s="289">
        <f t="shared" si="11"/>
        <v>88</v>
      </c>
      <c r="B92" s="286"/>
      <c r="C92" s="49"/>
      <c r="D92" s="50"/>
      <c r="E92" s="517"/>
      <c r="F92" s="269">
        <f t="shared" si="12"/>
        <v>31</v>
      </c>
      <c r="G92" s="40" t="s">
        <v>79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311">
        <f t="shared" si="13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14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15"/>
        <v>0</v>
      </c>
      <c r="AT92" s="320">
        <f t="shared" si="16"/>
        <v>0</v>
      </c>
      <c r="AU92" s="320">
        <f t="shared" si="17"/>
        <v>0</v>
      </c>
      <c r="AV92" s="86"/>
      <c r="AW92" s="334"/>
      <c r="AX92" s="334"/>
      <c r="AY92" s="334"/>
      <c r="AZ92" s="334"/>
      <c r="BA92" s="320">
        <f t="shared" si="18"/>
        <v>0</v>
      </c>
      <c r="BB92" s="93"/>
      <c r="BC92" s="94"/>
      <c r="BD92" s="310" t="str">
        <f t="shared" si="19"/>
        <v>正确</v>
      </c>
    </row>
    <row r="93" s="1" customFormat="1" ht="33" customHeight="1" spans="1:56">
      <c r="A93" s="289">
        <f t="shared" si="11"/>
        <v>89</v>
      </c>
      <c r="B93" s="286"/>
      <c r="C93" s="49"/>
      <c r="D93" s="50"/>
      <c r="E93" s="517"/>
      <c r="F93" s="269">
        <f t="shared" si="12"/>
        <v>31</v>
      </c>
      <c r="G93" s="40" t="s">
        <v>79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311">
        <f t="shared" si="13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14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15"/>
        <v>0</v>
      </c>
      <c r="AT93" s="320">
        <f t="shared" si="16"/>
        <v>0</v>
      </c>
      <c r="AU93" s="320">
        <f t="shared" si="17"/>
        <v>0</v>
      </c>
      <c r="AV93" s="86"/>
      <c r="AW93" s="334"/>
      <c r="AX93" s="334"/>
      <c r="AY93" s="334"/>
      <c r="AZ93" s="334"/>
      <c r="BA93" s="320">
        <f t="shared" si="18"/>
        <v>0</v>
      </c>
      <c r="BB93" s="93"/>
      <c r="BC93" s="94"/>
      <c r="BD93" s="310" t="str">
        <f t="shared" si="19"/>
        <v>正确</v>
      </c>
    </row>
    <row r="94" s="1" customFormat="1" ht="33" customHeight="1" spans="1:56">
      <c r="A94" s="289">
        <f t="shared" si="11"/>
        <v>90</v>
      </c>
      <c r="B94" s="286"/>
      <c r="C94" s="49"/>
      <c r="D94" s="50"/>
      <c r="E94" s="517"/>
      <c r="F94" s="269">
        <f t="shared" si="12"/>
        <v>31</v>
      </c>
      <c r="G94" s="40" t="s">
        <v>79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311">
        <f t="shared" si="13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14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15"/>
        <v>0</v>
      </c>
      <c r="AT94" s="320">
        <f t="shared" si="16"/>
        <v>0</v>
      </c>
      <c r="AU94" s="320">
        <f t="shared" si="17"/>
        <v>0</v>
      </c>
      <c r="AV94" s="86"/>
      <c r="AW94" s="334"/>
      <c r="AX94" s="334"/>
      <c r="AY94" s="334"/>
      <c r="AZ94" s="334"/>
      <c r="BA94" s="320">
        <f t="shared" si="18"/>
        <v>0</v>
      </c>
      <c r="BB94" s="93"/>
      <c r="BC94" s="94"/>
      <c r="BD94" s="310" t="str">
        <f t="shared" si="19"/>
        <v>正确</v>
      </c>
    </row>
    <row r="95" s="1" customFormat="1" ht="33" customHeight="1" spans="1:56">
      <c r="A95" s="289">
        <f t="shared" si="11"/>
        <v>91</v>
      </c>
      <c r="B95" s="286"/>
      <c r="C95" s="49"/>
      <c r="D95" s="50"/>
      <c r="E95" s="517"/>
      <c r="F95" s="269">
        <f t="shared" si="12"/>
        <v>31</v>
      </c>
      <c r="G95" s="40" t="s">
        <v>79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311">
        <f t="shared" si="13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14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15"/>
        <v>0</v>
      </c>
      <c r="AT95" s="320">
        <f t="shared" si="16"/>
        <v>0</v>
      </c>
      <c r="AU95" s="320">
        <f t="shared" si="17"/>
        <v>0</v>
      </c>
      <c r="AV95" s="86"/>
      <c r="AW95" s="334"/>
      <c r="AX95" s="334"/>
      <c r="AY95" s="334"/>
      <c r="AZ95" s="334"/>
      <c r="BA95" s="320">
        <f t="shared" si="18"/>
        <v>0</v>
      </c>
      <c r="BB95" s="93"/>
      <c r="BC95" s="94"/>
      <c r="BD95" s="310" t="str">
        <f t="shared" si="19"/>
        <v>正确</v>
      </c>
    </row>
    <row r="96" s="1" customFormat="1" ht="33" customHeight="1" spans="1:56">
      <c r="A96" s="289">
        <f t="shared" si="11"/>
        <v>92</v>
      </c>
      <c r="B96" s="286"/>
      <c r="C96" s="49"/>
      <c r="D96" s="50"/>
      <c r="E96" s="517"/>
      <c r="F96" s="269">
        <f t="shared" si="12"/>
        <v>31</v>
      </c>
      <c r="G96" s="40" t="s">
        <v>79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311">
        <f t="shared" si="13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14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15"/>
        <v>0</v>
      </c>
      <c r="AT96" s="320">
        <f t="shared" si="16"/>
        <v>0</v>
      </c>
      <c r="AU96" s="320">
        <f t="shared" si="17"/>
        <v>0</v>
      </c>
      <c r="AV96" s="86"/>
      <c r="AW96" s="334"/>
      <c r="AX96" s="334"/>
      <c r="AY96" s="334"/>
      <c r="AZ96" s="334"/>
      <c r="BA96" s="320">
        <f t="shared" si="18"/>
        <v>0</v>
      </c>
      <c r="BB96" s="93"/>
      <c r="BC96" s="94"/>
      <c r="BD96" s="310" t="str">
        <f t="shared" si="19"/>
        <v>正确</v>
      </c>
    </row>
    <row r="97" s="1" customFormat="1" ht="33" customHeight="1" spans="1:56">
      <c r="A97" s="289">
        <f t="shared" si="11"/>
        <v>93</v>
      </c>
      <c r="B97" s="286"/>
      <c r="C97" s="49"/>
      <c r="D97" s="50"/>
      <c r="E97" s="517"/>
      <c r="F97" s="269">
        <f t="shared" si="12"/>
        <v>31</v>
      </c>
      <c r="G97" s="40" t="s">
        <v>79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311">
        <f t="shared" si="13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14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15"/>
        <v>0</v>
      </c>
      <c r="AT97" s="320">
        <f t="shared" si="16"/>
        <v>0</v>
      </c>
      <c r="AU97" s="320">
        <f t="shared" si="17"/>
        <v>0</v>
      </c>
      <c r="AV97" s="86"/>
      <c r="AW97" s="334"/>
      <c r="AX97" s="334"/>
      <c r="AY97" s="334"/>
      <c r="AZ97" s="334"/>
      <c r="BA97" s="320">
        <f t="shared" si="18"/>
        <v>0</v>
      </c>
      <c r="BB97" s="93"/>
      <c r="BC97" s="94"/>
      <c r="BD97" s="310" t="str">
        <f t="shared" si="19"/>
        <v>正确</v>
      </c>
    </row>
    <row r="98" s="1" customFormat="1" ht="33" customHeight="1" spans="1:56">
      <c r="A98" s="289">
        <f t="shared" si="11"/>
        <v>94</v>
      </c>
      <c r="B98" s="286"/>
      <c r="C98" s="49"/>
      <c r="D98" s="50"/>
      <c r="E98" s="517"/>
      <c r="F98" s="269">
        <f t="shared" si="12"/>
        <v>31</v>
      </c>
      <c r="G98" s="40" t="s">
        <v>79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311">
        <f t="shared" si="13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14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15"/>
        <v>0</v>
      </c>
      <c r="AT98" s="320">
        <f t="shared" si="16"/>
        <v>0</v>
      </c>
      <c r="AU98" s="320">
        <f t="shared" si="17"/>
        <v>0</v>
      </c>
      <c r="AV98" s="86"/>
      <c r="AW98" s="334"/>
      <c r="AX98" s="334"/>
      <c r="AY98" s="334"/>
      <c r="AZ98" s="334"/>
      <c r="BA98" s="320">
        <f t="shared" si="18"/>
        <v>0</v>
      </c>
      <c r="BB98" s="93"/>
      <c r="BC98" s="94"/>
      <c r="BD98" s="310" t="str">
        <f t="shared" si="19"/>
        <v>正确</v>
      </c>
    </row>
    <row r="99" s="1" customFormat="1" ht="33" customHeight="1" spans="1:56">
      <c r="A99" s="289">
        <f t="shared" si="11"/>
        <v>95</v>
      </c>
      <c r="B99" s="286"/>
      <c r="C99" s="49"/>
      <c r="D99" s="50"/>
      <c r="E99" s="517"/>
      <c r="F99" s="269">
        <f t="shared" si="12"/>
        <v>31</v>
      </c>
      <c r="G99" s="40" t="s">
        <v>79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311">
        <f t="shared" si="13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14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15"/>
        <v>0</v>
      </c>
      <c r="AT99" s="320">
        <f t="shared" si="16"/>
        <v>0</v>
      </c>
      <c r="AU99" s="320">
        <f t="shared" si="17"/>
        <v>0</v>
      </c>
      <c r="AV99" s="86"/>
      <c r="AW99" s="334"/>
      <c r="AX99" s="334"/>
      <c r="AY99" s="334"/>
      <c r="AZ99" s="334"/>
      <c r="BA99" s="320">
        <f t="shared" si="18"/>
        <v>0</v>
      </c>
      <c r="BB99" s="93"/>
      <c r="BC99" s="94"/>
      <c r="BD99" s="310" t="str">
        <f t="shared" si="19"/>
        <v>正确</v>
      </c>
    </row>
    <row r="100" s="1" customFormat="1" ht="33" customHeight="1" spans="1:56">
      <c r="A100" s="289">
        <f t="shared" si="11"/>
        <v>96</v>
      </c>
      <c r="B100" s="286"/>
      <c r="C100" s="49"/>
      <c r="D100" s="50"/>
      <c r="E100" s="517"/>
      <c r="F100" s="269">
        <f t="shared" si="12"/>
        <v>31</v>
      </c>
      <c r="G100" s="40" t="s">
        <v>79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311">
        <f t="shared" si="13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14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15"/>
        <v>0</v>
      </c>
      <c r="AT100" s="320">
        <f t="shared" si="16"/>
        <v>0</v>
      </c>
      <c r="AU100" s="320">
        <f t="shared" si="17"/>
        <v>0</v>
      </c>
      <c r="AV100" s="86"/>
      <c r="AW100" s="334"/>
      <c r="AX100" s="334"/>
      <c r="AY100" s="334"/>
      <c r="AZ100" s="334"/>
      <c r="BA100" s="320">
        <f t="shared" si="18"/>
        <v>0</v>
      </c>
      <c r="BB100" s="93"/>
      <c r="BC100" s="94"/>
      <c r="BD100" s="310" t="str">
        <f t="shared" si="19"/>
        <v>正确</v>
      </c>
    </row>
    <row r="101" s="1" customFormat="1" ht="33" customHeight="1" spans="1:56">
      <c r="A101" s="289">
        <f t="shared" si="11"/>
        <v>97</v>
      </c>
      <c r="B101" s="286"/>
      <c r="C101" s="49"/>
      <c r="D101" s="50"/>
      <c r="E101" s="517"/>
      <c r="F101" s="269">
        <f t="shared" si="12"/>
        <v>31</v>
      </c>
      <c r="G101" s="40" t="s">
        <v>79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311">
        <f t="shared" si="13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14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15"/>
        <v>0</v>
      </c>
      <c r="AT101" s="320">
        <f t="shared" si="16"/>
        <v>0</v>
      </c>
      <c r="AU101" s="320">
        <f t="shared" si="17"/>
        <v>0</v>
      </c>
      <c r="AV101" s="86"/>
      <c r="AW101" s="334"/>
      <c r="AX101" s="334"/>
      <c r="AY101" s="334"/>
      <c r="AZ101" s="334"/>
      <c r="BA101" s="320">
        <f t="shared" si="18"/>
        <v>0</v>
      </c>
      <c r="BB101" s="93"/>
      <c r="BC101" s="94"/>
      <c r="BD101" s="310" t="str">
        <f t="shared" si="19"/>
        <v>正确</v>
      </c>
    </row>
    <row r="102" s="1" customFormat="1" ht="33" customHeight="1" spans="1:56">
      <c r="A102" s="289">
        <f t="shared" si="11"/>
        <v>98</v>
      </c>
      <c r="B102" s="286"/>
      <c r="C102" s="49"/>
      <c r="D102" s="50"/>
      <c r="E102" s="517"/>
      <c r="F102" s="269">
        <f t="shared" si="12"/>
        <v>31</v>
      </c>
      <c r="G102" s="40" t="s">
        <v>79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311">
        <f t="shared" si="13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14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15"/>
        <v>0</v>
      </c>
      <c r="AT102" s="320">
        <f t="shared" si="16"/>
        <v>0</v>
      </c>
      <c r="AU102" s="320">
        <f t="shared" si="17"/>
        <v>0</v>
      </c>
      <c r="AV102" s="86"/>
      <c r="AW102" s="334"/>
      <c r="AX102" s="334"/>
      <c r="AY102" s="334"/>
      <c r="AZ102" s="334"/>
      <c r="BA102" s="320">
        <f t="shared" si="18"/>
        <v>0</v>
      </c>
      <c r="BB102" s="93"/>
      <c r="BC102" s="94"/>
      <c r="BD102" s="310" t="str">
        <f t="shared" si="19"/>
        <v>正确</v>
      </c>
    </row>
    <row r="103" s="1" customFormat="1" ht="33" customHeight="1" spans="1:56">
      <c r="A103" s="289">
        <f t="shared" si="11"/>
        <v>99</v>
      </c>
      <c r="B103" s="286"/>
      <c r="C103" s="49"/>
      <c r="D103" s="50"/>
      <c r="E103" s="517"/>
      <c r="F103" s="269">
        <f t="shared" si="12"/>
        <v>31</v>
      </c>
      <c r="G103" s="40" t="s">
        <v>79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311">
        <f t="shared" si="13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14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15"/>
        <v>0</v>
      </c>
      <c r="AT103" s="320">
        <f t="shared" si="16"/>
        <v>0</v>
      </c>
      <c r="AU103" s="320">
        <f t="shared" si="17"/>
        <v>0</v>
      </c>
      <c r="AV103" s="86"/>
      <c r="AW103" s="334"/>
      <c r="AX103" s="334"/>
      <c r="AY103" s="334"/>
      <c r="AZ103" s="334"/>
      <c r="BA103" s="320">
        <f t="shared" si="18"/>
        <v>0</v>
      </c>
      <c r="BB103" s="93"/>
      <c r="BC103" s="94"/>
      <c r="BD103" s="310" t="str">
        <f t="shared" si="19"/>
        <v>正确</v>
      </c>
    </row>
    <row r="104" s="1" customFormat="1" ht="33" customHeight="1" spans="1:56">
      <c r="A104" s="289">
        <f t="shared" si="11"/>
        <v>100</v>
      </c>
      <c r="B104" s="286"/>
      <c r="C104" s="49"/>
      <c r="D104" s="50"/>
      <c r="E104" s="517"/>
      <c r="F104" s="269">
        <f t="shared" si="12"/>
        <v>31</v>
      </c>
      <c r="G104" s="40" t="s">
        <v>79</v>
      </c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311">
        <f t="shared" si="13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14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15"/>
        <v>0</v>
      </c>
      <c r="AT104" s="320">
        <f t="shared" si="16"/>
        <v>0</v>
      </c>
      <c r="AU104" s="320">
        <f t="shared" si="17"/>
        <v>0</v>
      </c>
      <c r="AV104" s="86"/>
      <c r="AW104" s="334"/>
      <c r="AX104" s="334"/>
      <c r="AY104" s="334"/>
      <c r="AZ104" s="334"/>
      <c r="BA104" s="320">
        <f t="shared" si="18"/>
        <v>0</v>
      </c>
      <c r="BB104" s="93"/>
      <c r="BC104" s="94"/>
      <c r="BD104" s="310" t="str">
        <f t="shared" si="19"/>
        <v>正确</v>
      </c>
    </row>
    <row r="105" s="1" customFormat="1" ht="33" customHeight="1" spans="1:56">
      <c r="A105" s="289">
        <f t="shared" si="11"/>
        <v>101</v>
      </c>
      <c r="B105" s="286"/>
      <c r="C105" s="49"/>
      <c r="D105" s="50"/>
      <c r="E105" s="517"/>
      <c r="F105" s="269">
        <f t="shared" si="12"/>
        <v>31</v>
      </c>
      <c r="G105" s="40" t="s">
        <v>79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311">
        <f t="shared" si="13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14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15"/>
        <v>0</v>
      </c>
      <c r="AT105" s="320">
        <f t="shared" si="16"/>
        <v>0</v>
      </c>
      <c r="AU105" s="320">
        <f t="shared" si="17"/>
        <v>0</v>
      </c>
      <c r="AV105" s="86"/>
      <c r="AW105" s="334"/>
      <c r="AX105" s="334"/>
      <c r="AY105" s="334"/>
      <c r="AZ105" s="334"/>
      <c r="BA105" s="320">
        <f t="shared" si="18"/>
        <v>0</v>
      </c>
      <c r="BB105" s="93"/>
      <c r="BC105" s="94"/>
      <c r="BD105" s="310" t="str">
        <f t="shared" si="19"/>
        <v>正确</v>
      </c>
    </row>
    <row r="106" s="1" customFormat="1" ht="33" customHeight="1" spans="1:56">
      <c r="A106" s="289">
        <f t="shared" si="11"/>
        <v>102</v>
      </c>
      <c r="B106" s="286"/>
      <c r="C106" s="49"/>
      <c r="D106" s="50"/>
      <c r="E106" s="517"/>
      <c r="F106" s="269">
        <f t="shared" si="12"/>
        <v>31</v>
      </c>
      <c r="G106" s="40" t="s">
        <v>79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311">
        <f t="shared" si="13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14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15"/>
        <v>0</v>
      </c>
      <c r="AT106" s="320">
        <f t="shared" si="16"/>
        <v>0</v>
      </c>
      <c r="AU106" s="320">
        <f t="shared" si="17"/>
        <v>0</v>
      </c>
      <c r="AV106" s="86"/>
      <c r="AW106" s="334"/>
      <c r="AX106" s="334"/>
      <c r="AY106" s="334"/>
      <c r="AZ106" s="334"/>
      <c r="BA106" s="320">
        <f t="shared" si="18"/>
        <v>0</v>
      </c>
      <c r="BB106" s="93"/>
      <c r="BC106" s="94"/>
      <c r="BD106" s="310" t="str">
        <f t="shared" si="19"/>
        <v>正确</v>
      </c>
    </row>
    <row r="107" s="1" customFormat="1" ht="33" customHeight="1" spans="1:56">
      <c r="A107" s="289">
        <f t="shared" si="11"/>
        <v>103</v>
      </c>
      <c r="B107" s="286"/>
      <c r="C107" s="49"/>
      <c r="D107" s="50"/>
      <c r="E107" s="517"/>
      <c r="F107" s="269">
        <f t="shared" si="12"/>
        <v>31</v>
      </c>
      <c r="G107" s="40" t="s">
        <v>79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311">
        <f t="shared" si="13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14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15"/>
        <v>0</v>
      </c>
      <c r="AT107" s="320">
        <f t="shared" si="16"/>
        <v>0</v>
      </c>
      <c r="AU107" s="320">
        <f t="shared" si="17"/>
        <v>0</v>
      </c>
      <c r="AV107" s="86"/>
      <c r="AW107" s="334"/>
      <c r="AX107" s="334"/>
      <c r="AY107" s="334"/>
      <c r="AZ107" s="334"/>
      <c r="BA107" s="320">
        <f t="shared" si="18"/>
        <v>0</v>
      </c>
      <c r="BB107" s="93"/>
      <c r="BC107" s="94"/>
      <c r="BD107" s="310" t="str">
        <f t="shared" si="19"/>
        <v>正确</v>
      </c>
    </row>
    <row r="108" s="1" customFormat="1" ht="33" customHeight="1" spans="1:56">
      <c r="A108" s="289">
        <f t="shared" si="11"/>
        <v>104</v>
      </c>
      <c r="B108" s="286"/>
      <c r="C108" s="49"/>
      <c r="D108" s="50"/>
      <c r="E108" s="517"/>
      <c r="F108" s="269">
        <f t="shared" si="12"/>
        <v>31</v>
      </c>
      <c r="G108" s="40" t="s">
        <v>79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311">
        <f t="shared" si="13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14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15"/>
        <v>0</v>
      </c>
      <c r="AT108" s="320">
        <f t="shared" si="16"/>
        <v>0</v>
      </c>
      <c r="AU108" s="320">
        <f t="shared" si="17"/>
        <v>0</v>
      </c>
      <c r="AV108" s="86"/>
      <c r="AW108" s="334"/>
      <c r="AX108" s="334"/>
      <c r="AY108" s="334"/>
      <c r="AZ108" s="334"/>
      <c r="BA108" s="320">
        <f t="shared" si="18"/>
        <v>0</v>
      </c>
      <c r="BB108" s="93"/>
      <c r="BC108" s="94"/>
      <c r="BD108" s="310" t="str">
        <f t="shared" si="19"/>
        <v>正确</v>
      </c>
    </row>
    <row r="109" s="1" customFormat="1" ht="33" customHeight="1" spans="1:56">
      <c r="A109" s="289">
        <f t="shared" si="11"/>
        <v>105</v>
      </c>
      <c r="B109" s="286"/>
      <c r="C109" s="49"/>
      <c r="D109" s="50"/>
      <c r="E109" s="517"/>
      <c r="F109" s="269">
        <f t="shared" si="12"/>
        <v>31</v>
      </c>
      <c r="G109" s="40" t="s">
        <v>79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311">
        <f t="shared" si="13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14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15"/>
        <v>0</v>
      </c>
      <c r="AT109" s="320">
        <f t="shared" si="16"/>
        <v>0</v>
      </c>
      <c r="AU109" s="320">
        <f t="shared" si="17"/>
        <v>0</v>
      </c>
      <c r="AV109" s="86"/>
      <c r="AW109" s="334"/>
      <c r="AX109" s="334"/>
      <c r="AY109" s="334"/>
      <c r="AZ109" s="334"/>
      <c r="BA109" s="320">
        <f t="shared" si="18"/>
        <v>0</v>
      </c>
      <c r="BB109" s="93"/>
      <c r="BC109" s="94"/>
      <c r="BD109" s="310" t="str">
        <f t="shared" si="19"/>
        <v>正确</v>
      </c>
    </row>
    <row r="110" s="1" customFormat="1" ht="33" customHeight="1" spans="1:56">
      <c r="A110" s="289">
        <f t="shared" si="11"/>
        <v>106</v>
      </c>
      <c r="B110" s="286"/>
      <c r="C110" s="49"/>
      <c r="D110" s="50"/>
      <c r="E110" s="517"/>
      <c r="F110" s="269">
        <f t="shared" si="12"/>
        <v>31</v>
      </c>
      <c r="G110" s="40" t="s">
        <v>79</v>
      </c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311">
        <f t="shared" si="13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14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15"/>
        <v>0</v>
      </c>
      <c r="AT110" s="320">
        <f t="shared" si="16"/>
        <v>0</v>
      </c>
      <c r="AU110" s="320">
        <f t="shared" si="17"/>
        <v>0</v>
      </c>
      <c r="AV110" s="86"/>
      <c r="AW110" s="334"/>
      <c r="AX110" s="334"/>
      <c r="AY110" s="334"/>
      <c r="AZ110" s="334"/>
      <c r="BA110" s="320">
        <f t="shared" si="18"/>
        <v>0</v>
      </c>
      <c r="BB110" s="93"/>
      <c r="BC110" s="94"/>
      <c r="BD110" s="310" t="str">
        <f t="shared" si="19"/>
        <v>正确</v>
      </c>
    </row>
    <row r="111" s="1" customFormat="1" ht="33" customHeight="1" spans="1:56">
      <c r="A111" s="289">
        <f t="shared" si="11"/>
        <v>107</v>
      </c>
      <c r="B111" s="286"/>
      <c r="C111" s="49"/>
      <c r="D111" s="50"/>
      <c r="E111" s="517"/>
      <c r="F111" s="269">
        <f t="shared" si="12"/>
        <v>31</v>
      </c>
      <c r="G111" s="40" t="s">
        <v>79</v>
      </c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311">
        <f t="shared" si="13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14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15"/>
        <v>0</v>
      </c>
      <c r="AT111" s="320">
        <f t="shared" si="16"/>
        <v>0</v>
      </c>
      <c r="AU111" s="320">
        <f t="shared" si="17"/>
        <v>0</v>
      </c>
      <c r="AV111" s="86"/>
      <c r="AW111" s="334"/>
      <c r="AX111" s="334"/>
      <c r="AY111" s="334"/>
      <c r="AZ111" s="334"/>
      <c r="BA111" s="320">
        <f t="shared" si="18"/>
        <v>0</v>
      </c>
      <c r="BB111" s="93"/>
      <c r="BC111" s="94"/>
      <c r="BD111" s="310" t="str">
        <f t="shared" si="19"/>
        <v>正确</v>
      </c>
    </row>
    <row r="112" s="1" customFormat="1" ht="33" customHeight="1" spans="1:56">
      <c r="A112" s="289">
        <f t="shared" si="11"/>
        <v>108</v>
      </c>
      <c r="B112" s="286"/>
      <c r="C112" s="49"/>
      <c r="D112" s="50"/>
      <c r="E112" s="517"/>
      <c r="F112" s="269">
        <f t="shared" si="12"/>
        <v>31</v>
      </c>
      <c r="G112" s="40" t="s">
        <v>79</v>
      </c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311">
        <f t="shared" si="13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14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15"/>
        <v>0</v>
      </c>
      <c r="AT112" s="320">
        <f t="shared" si="16"/>
        <v>0</v>
      </c>
      <c r="AU112" s="320">
        <f t="shared" si="17"/>
        <v>0</v>
      </c>
      <c r="AV112" s="86"/>
      <c r="AW112" s="334"/>
      <c r="AX112" s="334"/>
      <c r="AY112" s="334"/>
      <c r="AZ112" s="334"/>
      <c r="BA112" s="320">
        <f t="shared" si="18"/>
        <v>0</v>
      </c>
      <c r="BB112" s="93"/>
      <c r="BC112" s="94"/>
      <c r="BD112" s="310" t="str">
        <f t="shared" si="19"/>
        <v>正确</v>
      </c>
    </row>
    <row r="113" s="1" customFormat="1" ht="33" customHeight="1" spans="1:56">
      <c r="A113" s="289">
        <f t="shared" si="11"/>
        <v>109</v>
      </c>
      <c r="B113" s="286"/>
      <c r="C113" s="49"/>
      <c r="D113" s="50"/>
      <c r="E113" s="517"/>
      <c r="F113" s="269">
        <f t="shared" si="12"/>
        <v>31</v>
      </c>
      <c r="G113" s="40" t="s">
        <v>79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11">
        <f t="shared" si="13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14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15"/>
        <v>0</v>
      </c>
      <c r="AT113" s="320">
        <f t="shared" si="16"/>
        <v>0</v>
      </c>
      <c r="AU113" s="320">
        <f t="shared" si="17"/>
        <v>0</v>
      </c>
      <c r="AV113" s="86"/>
      <c r="AW113" s="334"/>
      <c r="AX113" s="334"/>
      <c r="AY113" s="334"/>
      <c r="AZ113" s="334"/>
      <c r="BA113" s="320">
        <f t="shared" si="18"/>
        <v>0</v>
      </c>
      <c r="BB113" s="93"/>
      <c r="BC113" s="94"/>
      <c r="BD113" s="310" t="str">
        <f t="shared" si="19"/>
        <v>正确</v>
      </c>
    </row>
    <row r="114" s="1" customFormat="1" ht="33" customHeight="1" spans="1:56">
      <c r="A114" s="289">
        <f t="shared" si="11"/>
        <v>110</v>
      </c>
      <c r="B114" s="286"/>
      <c r="C114" s="49"/>
      <c r="D114" s="50"/>
      <c r="E114" s="517"/>
      <c r="F114" s="269">
        <f t="shared" si="12"/>
        <v>31</v>
      </c>
      <c r="G114" s="40" t="s">
        <v>79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311">
        <f t="shared" si="13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14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15"/>
        <v>0</v>
      </c>
      <c r="AT114" s="320">
        <f t="shared" si="16"/>
        <v>0</v>
      </c>
      <c r="AU114" s="320">
        <f t="shared" si="17"/>
        <v>0</v>
      </c>
      <c r="AV114" s="86"/>
      <c r="AW114" s="334"/>
      <c r="AX114" s="334"/>
      <c r="AY114" s="334"/>
      <c r="AZ114" s="334"/>
      <c r="BA114" s="320">
        <f t="shared" si="18"/>
        <v>0</v>
      </c>
      <c r="BB114" s="93"/>
      <c r="BC114" s="94"/>
      <c r="BD114" s="310" t="str">
        <f t="shared" si="19"/>
        <v>正确</v>
      </c>
    </row>
    <row r="115" s="1" customFormat="1" ht="33" customHeight="1" spans="1:56">
      <c r="A115" s="289">
        <f t="shared" si="11"/>
        <v>111</v>
      </c>
      <c r="B115" s="286"/>
      <c r="C115" s="49"/>
      <c r="D115" s="50"/>
      <c r="E115" s="517"/>
      <c r="F115" s="269">
        <f t="shared" si="12"/>
        <v>31</v>
      </c>
      <c r="G115" s="40" t="s">
        <v>79</v>
      </c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311">
        <f t="shared" si="13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14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15"/>
        <v>0</v>
      </c>
      <c r="AT115" s="320">
        <f t="shared" si="16"/>
        <v>0</v>
      </c>
      <c r="AU115" s="320">
        <f t="shared" si="17"/>
        <v>0</v>
      </c>
      <c r="AV115" s="86"/>
      <c r="AW115" s="334"/>
      <c r="AX115" s="334"/>
      <c r="AY115" s="334"/>
      <c r="AZ115" s="334"/>
      <c r="BA115" s="320">
        <f t="shared" si="18"/>
        <v>0</v>
      </c>
      <c r="BB115" s="93"/>
      <c r="BC115" s="94"/>
      <c r="BD115" s="310" t="str">
        <f t="shared" si="19"/>
        <v>正确</v>
      </c>
    </row>
    <row r="116" s="1" customFormat="1" ht="33" customHeight="1" spans="1:56">
      <c r="A116" s="289">
        <f t="shared" si="11"/>
        <v>112</v>
      </c>
      <c r="B116" s="286"/>
      <c r="C116" s="49"/>
      <c r="D116" s="50"/>
      <c r="E116" s="517"/>
      <c r="F116" s="269">
        <f t="shared" si="12"/>
        <v>31</v>
      </c>
      <c r="G116" s="40" t="s">
        <v>79</v>
      </c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311">
        <f t="shared" si="13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14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15"/>
        <v>0</v>
      </c>
      <c r="AT116" s="320">
        <f t="shared" si="16"/>
        <v>0</v>
      </c>
      <c r="AU116" s="320">
        <f t="shared" si="17"/>
        <v>0</v>
      </c>
      <c r="AV116" s="86"/>
      <c r="AW116" s="334"/>
      <c r="AX116" s="334"/>
      <c r="AY116" s="334"/>
      <c r="AZ116" s="334"/>
      <c r="BA116" s="320">
        <f t="shared" si="18"/>
        <v>0</v>
      </c>
      <c r="BB116" s="93"/>
      <c r="BC116" s="94"/>
      <c r="BD116" s="310" t="str">
        <f t="shared" si="19"/>
        <v>正确</v>
      </c>
    </row>
    <row r="117" s="1" customFormat="1" ht="33" customHeight="1" spans="1:56">
      <c r="A117" s="289">
        <f t="shared" si="11"/>
        <v>113</v>
      </c>
      <c r="B117" s="286"/>
      <c r="C117" s="49"/>
      <c r="D117" s="50"/>
      <c r="E117" s="517"/>
      <c r="F117" s="269">
        <f t="shared" si="12"/>
        <v>31</v>
      </c>
      <c r="G117" s="40" t="s">
        <v>79</v>
      </c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311">
        <f t="shared" si="13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14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15"/>
        <v>0</v>
      </c>
      <c r="AT117" s="320">
        <f t="shared" si="16"/>
        <v>0</v>
      </c>
      <c r="AU117" s="320">
        <f t="shared" si="17"/>
        <v>0</v>
      </c>
      <c r="AV117" s="86"/>
      <c r="AW117" s="334"/>
      <c r="AX117" s="334"/>
      <c r="AY117" s="334"/>
      <c r="AZ117" s="334"/>
      <c r="BA117" s="320">
        <f t="shared" si="18"/>
        <v>0</v>
      </c>
      <c r="BB117" s="93"/>
      <c r="BC117" s="94"/>
      <c r="BD117" s="310" t="str">
        <f t="shared" si="19"/>
        <v>正确</v>
      </c>
    </row>
    <row r="118" s="1" customFormat="1" ht="33" customHeight="1" spans="1:56">
      <c r="A118" s="289">
        <f t="shared" si="11"/>
        <v>114</v>
      </c>
      <c r="B118" s="286"/>
      <c r="C118" s="49"/>
      <c r="D118" s="50"/>
      <c r="E118" s="517"/>
      <c r="F118" s="269">
        <f t="shared" si="12"/>
        <v>31</v>
      </c>
      <c r="G118" s="40" t="s">
        <v>79</v>
      </c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311">
        <f t="shared" si="13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14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15"/>
        <v>0</v>
      </c>
      <c r="AT118" s="320">
        <f t="shared" si="16"/>
        <v>0</v>
      </c>
      <c r="AU118" s="320">
        <f t="shared" si="17"/>
        <v>0</v>
      </c>
      <c r="AV118" s="86"/>
      <c r="AW118" s="334"/>
      <c r="AX118" s="334"/>
      <c r="AY118" s="334"/>
      <c r="AZ118" s="334"/>
      <c r="BA118" s="320">
        <f t="shared" si="18"/>
        <v>0</v>
      </c>
      <c r="BB118" s="93"/>
      <c r="BC118" s="94"/>
      <c r="BD118" s="310" t="str">
        <f t="shared" si="19"/>
        <v>正确</v>
      </c>
    </row>
    <row r="119" s="1" customFormat="1" ht="33" customHeight="1" spans="1:56">
      <c r="A119" s="289">
        <f t="shared" si="11"/>
        <v>115</v>
      </c>
      <c r="B119" s="286"/>
      <c r="C119" s="49"/>
      <c r="D119" s="50"/>
      <c r="E119" s="517"/>
      <c r="F119" s="269">
        <f t="shared" si="12"/>
        <v>31</v>
      </c>
      <c r="G119" s="40" t="s">
        <v>79</v>
      </c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311">
        <f t="shared" si="13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14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15"/>
        <v>0</v>
      </c>
      <c r="AT119" s="320">
        <f t="shared" si="16"/>
        <v>0</v>
      </c>
      <c r="AU119" s="320">
        <f t="shared" si="17"/>
        <v>0</v>
      </c>
      <c r="AV119" s="86"/>
      <c r="AW119" s="334"/>
      <c r="AX119" s="334"/>
      <c r="AY119" s="334"/>
      <c r="AZ119" s="334"/>
      <c r="BA119" s="320">
        <f t="shared" si="18"/>
        <v>0</v>
      </c>
      <c r="BB119" s="93"/>
      <c r="BC119" s="94"/>
      <c r="BD119" s="310" t="str">
        <f t="shared" si="19"/>
        <v>正确</v>
      </c>
    </row>
    <row r="120" s="1" customFormat="1" ht="33" customHeight="1" spans="1:56">
      <c r="A120" s="289">
        <f t="shared" si="11"/>
        <v>116</v>
      </c>
      <c r="B120" s="286"/>
      <c r="C120" s="49"/>
      <c r="D120" s="50"/>
      <c r="E120" s="517"/>
      <c r="F120" s="269">
        <f t="shared" si="12"/>
        <v>31</v>
      </c>
      <c r="G120" s="40" t="s">
        <v>79</v>
      </c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311">
        <f t="shared" si="13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14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15"/>
        <v>0</v>
      </c>
      <c r="AT120" s="320">
        <f t="shared" si="16"/>
        <v>0</v>
      </c>
      <c r="AU120" s="320">
        <f t="shared" si="17"/>
        <v>0</v>
      </c>
      <c r="AV120" s="86"/>
      <c r="AW120" s="334"/>
      <c r="AX120" s="334"/>
      <c r="AY120" s="334"/>
      <c r="AZ120" s="334"/>
      <c r="BA120" s="320">
        <f t="shared" si="18"/>
        <v>0</v>
      </c>
      <c r="BB120" s="93"/>
      <c r="BC120" s="94"/>
      <c r="BD120" s="310" t="str">
        <f t="shared" si="19"/>
        <v>正确</v>
      </c>
    </row>
    <row r="121" s="1" customFormat="1" ht="33" customHeight="1" spans="1:56">
      <c r="A121" s="289">
        <f t="shared" si="11"/>
        <v>117</v>
      </c>
      <c r="B121" s="286"/>
      <c r="C121" s="49"/>
      <c r="D121" s="50"/>
      <c r="E121" s="517"/>
      <c r="F121" s="269">
        <f t="shared" si="12"/>
        <v>31</v>
      </c>
      <c r="G121" s="40" t="s">
        <v>79</v>
      </c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311">
        <f t="shared" si="13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14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15"/>
        <v>0</v>
      </c>
      <c r="AT121" s="320">
        <f t="shared" si="16"/>
        <v>0</v>
      </c>
      <c r="AU121" s="320">
        <f t="shared" si="17"/>
        <v>0</v>
      </c>
      <c r="AV121" s="86"/>
      <c r="AW121" s="334"/>
      <c r="AX121" s="334"/>
      <c r="AY121" s="334"/>
      <c r="AZ121" s="334"/>
      <c r="BA121" s="320">
        <f t="shared" si="18"/>
        <v>0</v>
      </c>
      <c r="BB121" s="93"/>
      <c r="BC121" s="94"/>
      <c r="BD121" s="310" t="str">
        <f t="shared" si="19"/>
        <v>正确</v>
      </c>
    </row>
    <row r="122" s="1" customFormat="1" ht="33" customHeight="1" spans="1:56">
      <c r="A122" s="289">
        <f t="shared" si="11"/>
        <v>118</v>
      </c>
      <c r="B122" s="286"/>
      <c r="C122" s="49"/>
      <c r="D122" s="50"/>
      <c r="E122" s="517"/>
      <c r="F122" s="269">
        <f t="shared" si="12"/>
        <v>31</v>
      </c>
      <c r="G122" s="40" t="s">
        <v>79</v>
      </c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311">
        <f t="shared" si="13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14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15"/>
        <v>0</v>
      </c>
      <c r="AT122" s="320">
        <f t="shared" si="16"/>
        <v>0</v>
      </c>
      <c r="AU122" s="320">
        <f t="shared" si="17"/>
        <v>0</v>
      </c>
      <c r="AV122" s="86"/>
      <c r="AW122" s="334"/>
      <c r="AX122" s="334"/>
      <c r="AY122" s="334"/>
      <c r="AZ122" s="334"/>
      <c r="BA122" s="320">
        <f t="shared" si="18"/>
        <v>0</v>
      </c>
      <c r="BB122" s="93"/>
      <c r="BC122" s="94"/>
      <c r="BD122" s="310" t="str">
        <f t="shared" si="19"/>
        <v>正确</v>
      </c>
    </row>
    <row r="123" s="1" customFormat="1" ht="33" customHeight="1" spans="1:56">
      <c r="A123" s="289">
        <f t="shared" si="11"/>
        <v>119</v>
      </c>
      <c r="B123" s="286"/>
      <c r="C123" s="49"/>
      <c r="D123" s="50"/>
      <c r="E123" s="517"/>
      <c r="F123" s="269">
        <f t="shared" si="12"/>
        <v>31</v>
      </c>
      <c r="G123" s="40" t="s">
        <v>79</v>
      </c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311">
        <f t="shared" si="13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14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15"/>
        <v>0</v>
      </c>
      <c r="AT123" s="320">
        <f t="shared" si="16"/>
        <v>0</v>
      </c>
      <c r="AU123" s="320">
        <f t="shared" si="17"/>
        <v>0</v>
      </c>
      <c r="AV123" s="86"/>
      <c r="AW123" s="334"/>
      <c r="AX123" s="334"/>
      <c r="AY123" s="334"/>
      <c r="AZ123" s="334"/>
      <c r="BA123" s="320">
        <f t="shared" si="18"/>
        <v>0</v>
      </c>
      <c r="BB123" s="93"/>
      <c r="BC123" s="94"/>
      <c r="BD123" s="310" t="str">
        <f t="shared" si="19"/>
        <v>正确</v>
      </c>
    </row>
    <row r="124" s="1" customFormat="1" ht="33" customHeight="1" spans="1:56">
      <c r="A124" s="289">
        <f t="shared" si="11"/>
        <v>120</v>
      </c>
      <c r="B124" s="286"/>
      <c r="C124" s="49"/>
      <c r="D124" s="50"/>
      <c r="E124" s="517"/>
      <c r="F124" s="269">
        <f t="shared" si="12"/>
        <v>31</v>
      </c>
      <c r="G124" s="40" t="s">
        <v>79</v>
      </c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311">
        <f t="shared" si="13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14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15"/>
        <v>0</v>
      </c>
      <c r="AT124" s="320">
        <f t="shared" si="16"/>
        <v>0</v>
      </c>
      <c r="AU124" s="320">
        <f t="shared" si="17"/>
        <v>0</v>
      </c>
      <c r="AV124" s="86"/>
      <c r="AW124" s="334"/>
      <c r="AX124" s="334"/>
      <c r="AY124" s="334"/>
      <c r="AZ124" s="334"/>
      <c r="BA124" s="320">
        <f t="shared" si="18"/>
        <v>0</v>
      </c>
      <c r="BB124" s="93"/>
      <c r="BC124" s="94"/>
      <c r="BD124" s="310" t="str">
        <f t="shared" si="19"/>
        <v>正确</v>
      </c>
    </row>
    <row r="125" s="1" customFormat="1" ht="33" customHeight="1" spans="1:56">
      <c r="A125" s="289">
        <f t="shared" si="11"/>
        <v>121</v>
      </c>
      <c r="B125" s="286"/>
      <c r="C125" s="49"/>
      <c r="D125" s="50"/>
      <c r="E125" s="517"/>
      <c r="F125" s="269">
        <f t="shared" si="12"/>
        <v>31</v>
      </c>
      <c r="G125" s="40" t="s">
        <v>79</v>
      </c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311">
        <f t="shared" si="13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14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15"/>
        <v>0</v>
      </c>
      <c r="AT125" s="320">
        <f t="shared" si="16"/>
        <v>0</v>
      </c>
      <c r="AU125" s="320">
        <f t="shared" si="17"/>
        <v>0</v>
      </c>
      <c r="AV125" s="86"/>
      <c r="AW125" s="334"/>
      <c r="AX125" s="334"/>
      <c r="AY125" s="334"/>
      <c r="AZ125" s="334"/>
      <c r="BA125" s="320">
        <f t="shared" si="18"/>
        <v>0</v>
      </c>
      <c r="BB125" s="93"/>
      <c r="BC125" s="94"/>
      <c r="BD125" s="310" t="str">
        <f t="shared" si="19"/>
        <v>正确</v>
      </c>
    </row>
    <row r="126" s="1" customFormat="1" ht="33" customHeight="1" spans="1:56">
      <c r="A126" s="289">
        <f t="shared" si="11"/>
        <v>122</v>
      </c>
      <c r="B126" s="286"/>
      <c r="C126" s="49"/>
      <c r="D126" s="50"/>
      <c r="E126" s="517"/>
      <c r="F126" s="269">
        <f t="shared" si="12"/>
        <v>31</v>
      </c>
      <c r="G126" s="40" t="s">
        <v>79</v>
      </c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311">
        <f t="shared" si="13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14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15"/>
        <v>0</v>
      </c>
      <c r="AT126" s="320">
        <f t="shared" si="16"/>
        <v>0</v>
      </c>
      <c r="AU126" s="320">
        <f t="shared" si="17"/>
        <v>0</v>
      </c>
      <c r="AV126" s="86"/>
      <c r="AW126" s="334"/>
      <c r="AX126" s="334"/>
      <c r="AY126" s="334"/>
      <c r="AZ126" s="334"/>
      <c r="BA126" s="320">
        <f t="shared" si="18"/>
        <v>0</v>
      </c>
      <c r="BB126" s="93"/>
      <c r="BC126" s="94"/>
      <c r="BD126" s="310" t="str">
        <f t="shared" si="19"/>
        <v>正确</v>
      </c>
    </row>
    <row r="127" s="1" customFormat="1" ht="33" customHeight="1" spans="1:56">
      <c r="A127" s="289">
        <f t="shared" si="11"/>
        <v>123</v>
      </c>
      <c r="B127" s="286"/>
      <c r="C127" s="49"/>
      <c r="D127" s="50"/>
      <c r="E127" s="517"/>
      <c r="F127" s="269">
        <f t="shared" si="12"/>
        <v>31</v>
      </c>
      <c r="G127" s="40" t="s">
        <v>79</v>
      </c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311">
        <f t="shared" si="13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14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15"/>
        <v>0</v>
      </c>
      <c r="AT127" s="320">
        <f t="shared" si="16"/>
        <v>0</v>
      </c>
      <c r="AU127" s="320">
        <f t="shared" si="17"/>
        <v>0</v>
      </c>
      <c r="AV127" s="86"/>
      <c r="AW127" s="334"/>
      <c r="AX127" s="334"/>
      <c r="AY127" s="334"/>
      <c r="AZ127" s="334"/>
      <c r="BA127" s="320">
        <f t="shared" si="18"/>
        <v>0</v>
      </c>
      <c r="BB127" s="93"/>
      <c r="BC127" s="94"/>
      <c r="BD127" s="310" t="str">
        <f t="shared" si="19"/>
        <v>正确</v>
      </c>
    </row>
    <row r="128" s="1" customFormat="1" ht="33" customHeight="1" spans="1:56">
      <c r="A128" s="289">
        <f t="shared" si="11"/>
        <v>124</v>
      </c>
      <c r="B128" s="286"/>
      <c r="C128" s="49"/>
      <c r="D128" s="50"/>
      <c r="E128" s="517"/>
      <c r="F128" s="269">
        <f t="shared" si="12"/>
        <v>31</v>
      </c>
      <c r="G128" s="40" t="s">
        <v>79</v>
      </c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311">
        <f t="shared" si="13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14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15"/>
        <v>0</v>
      </c>
      <c r="AT128" s="320">
        <f t="shared" si="16"/>
        <v>0</v>
      </c>
      <c r="AU128" s="320">
        <f t="shared" si="17"/>
        <v>0</v>
      </c>
      <c r="AV128" s="86"/>
      <c r="AW128" s="334"/>
      <c r="AX128" s="334"/>
      <c r="AY128" s="334"/>
      <c r="AZ128" s="334"/>
      <c r="BA128" s="320">
        <f t="shared" si="18"/>
        <v>0</v>
      </c>
      <c r="BB128" s="93"/>
      <c r="BC128" s="94"/>
      <c r="BD128" s="310" t="str">
        <f t="shared" si="19"/>
        <v>正确</v>
      </c>
    </row>
    <row r="129" s="1" customFormat="1" ht="33" customHeight="1" spans="1:56">
      <c r="A129" s="289">
        <f t="shared" si="11"/>
        <v>125</v>
      </c>
      <c r="B129" s="286"/>
      <c r="C129" s="49"/>
      <c r="D129" s="50"/>
      <c r="E129" s="517"/>
      <c r="F129" s="269">
        <f t="shared" si="12"/>
        <v>31</v>
      </c>
      <c r="G129" s="40" t="s">
        <v>79</v>
      </c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311">
        <f t="shared" si="13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14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15"/>
        <v>0</v>
      </c>
      <c r="AT129" s="320">
        <f t="shared" si="16"/>
        <v>0</v>
      </c>
      <c r="AU129" s="320">
        <f t="shared" si="17"/>
        <v>0</v>
      </c>
      <c r="AV129" s="86"/>
      <c r="AW129" s="334"/>
      <c r="AX129" s="334"/>
      <c r="AY129" s="334"/>
      <c r="AZ129" s="334"/>
      <c r="BA129" s="320">
        <f t="shared" si="18"/>
        <v>0</v>
      </c>
      <c r="BB129" s="93"/>
      <c r="BC129" s="94"/>
      <c r="BD129" s="310" t="str">
        <f t="shared" si="19"/>
        <v>正确</v>
      </c>
    </row>
    <row r="130" s="1" customFormat="1" ht="33" customHeight="1" spans="1:56">
      <c r="A130" s="289">
        <f t="shared" si="11"/>
        <v>126</v>
      </c>
      <c r="B130" s="286"/>
      <c r="C130" s="49"/>
      <c r="D130" s="50"/>
      <c r="E130" s="517"/>
      <c r="F130" s="269">
        <f t="shared" si="12"/>
        <v>31</v>
      </c>
      <c r="G130" s="40" t="s">
        <v>79</v>
      </c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311">
        <f t="shared" si="13"/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si="14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si="15"/>
        <v>0</v>
      </c>
      <c r="AT130" s="320">
        <f t="shared" si="16"/>
        <v>0</v>
      </c>
      <c r="AU130" s="320">
        <f t="shared" si="17"/>
        <v>0</v>
      </c>
      <c r="AV130" s="86"/>
      <c r="AW130" s="334"/>
      <c r="AX130" s="334"/>
      <c r="AY130" s="334"/>
      <c r="AZ130" s="334"/>
      <c r="BA130" s="320">
        <f t="shared" si="18"/>
        <v>0</v>
      </c>
      <c r="BB130" s="93"/>
      <c r="BC130" s="94"/>
      <c r="BD130" s="310" t="str">
        <f t="shared" si="19"/>
        <v>正确</v>
      </c>
    </row>
    <row r="131" s="1" customFormat="1" ht="33" customHeight="1" spans="1:56">
      <c r="A131" s="289">
        <f t="shared" si="11"/>
        <v>127</v>
      </c>
      <c r="B131" s="286"/>
      <c r="C131" s="49"/>
      <c r="D131" s="50"/>
      <c r="E131" s="517"/>
      <c r="F131" s="269">
        <f t="shared" si="12"/>
        <v>31</v>
      </c>
      <c r="G131" s="40" t="s">
        <v>79</v>
      </c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311">
        <f t="shared" si="13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14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15"/>
        <v>0</v>
      </c>
      <c r="AT131" s="320">
        <f t="shared" si="16"/>
        <v>0</v>
      </c>
      <c r="AU131" s="320">
        <f t="shared" si="17"/>
        <v>0</v>
      </c>
      <c r="AV131" s="86"/>
      <c r="AW131" s="334"/>
      <c r="AX131" s="334"/>
      <c r="AY131" s="334"/>
      <c r="AZ131" s="334"/>
      <c r="BA131" s="320">
        <f t="shared" si="18"/>
        <v>0</v>
      </c>
      <c r="BB131" s="93"/>
      <c r="BC131" s="94"/>
      <c r="BD131" s="310" t="str">
        <f t="shared" si="19"/>
        <v>正确</v>
      </c>
    </row>
    <row r="132" s="1" customFormat="1" ht="33" customHeight="1" spans="1:56">
      <c r="A132" s="289">
        <f t="shared" si="11"/>
        <v>128</v>
      </c>
      <c r="B132" s="286"/>
      <c r="C132" s="49"/>
      <c r="D132" s="50"/>
      <c r="E132" s="517"/>
      <c r="F132" s="269">
        <f t="shared" si="12"/>
        <v>31</v>
      </c>
      <c r="G132" s="40" t="s">
        <v>79</v>
      </c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311">
        <f t="shared" si="13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si="14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15"/>
        <v>0</v>
      </c>
      <c r="AT132" s="320">
        <f t="shared" si="16"/>
        <v>0</v>
      </c>
      <c r="AU132" s="320">
        <f t="shared" si="17"/>
        <v>0</v>
      </c>
      <c r="AV132" s="86"/>
      <c r="AW132" s="334"/>
      <c r="AX132" s="334"/>
      <c r="AY132" s="334"/>
      <c r="AZ132" s="334"/>
      <c r="BA132" s="320">
        <f t="shared" si="18"/>
        <v>0</v>
      </c>
      <c r="BB132" s="93"/>
      <c r="BC132" s="94"/>
      <c r="BD132" s="310" t="str">
        <f t="shared" si="19"/>
        <v>正确</v>
      </c>
    </row>
    <row r="133" s="1" customFormat="1" ht="33" customHeight="1" spans="1:56">
      <c r="A133" s="289">
        <f t="shared" ref="A133:A163" si="20">ROW()-4</f>
        <v>129</v>
      </c>
      <c r="B133" s="286"/>
      <c r="C133" s="49"/>
      <c r="D133" s="50"/>
      <c r="E133" s="517"/>
      <c r="F133" s="269">
        <f t="shared" ref="F133:F163" si="21">IF($C$2-D133+1&lt;$E$2,$C$2-D133+1,$E$2)</f>
        <v>31</v>
      </c>
      <c r="G133" s="40" t="s">
        <v>79</v>
      </c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311">
        <f t="shared" ref="S133:S163" si="22">P133+Q133-R133</f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ref="AC133:AC163" si="23">IF(G133="是",30,0)</f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ref="AS133:AS163" si="24">IFERROR(U133/$E$2*2*H133+I133*2,0)</f>
        <v>0</v>
      </c>
      <c r="AT133" s="320">
        <f t="shared" ref="AT133:AT163" si="25">IFERROR(U133/$E$2*(J133+K133*0.2+L133+M133*0.5),0)</f>
        <v>0</v>
      </c>
      <c r="AU133" s="320">
        <f t="shared" ref="AU133:AU163" si="26">ROUND(SUM(V133:AP133)-SUM(AQ133:AT133),2)</f>
        <v>0</v>
      </c>
      <c r="AV133" s="86"/>
      <c r="AW133" s="334"/>
      <c r="AX133" s="334"/>
      <c r="AY133" s="334"/>
      <c r="AZ133" s="334"/>
      <c r="BA133" s="320">
        <f t="shared" ref="BA133:BA163" si="27">ROUND(AU133-SUM(AV133:AZ133),2)</f>
        <v>0</v>
      </c>
      <c r="BB133" s="93"/>
      <c r="BC133" s="94"/>
      <c r="BD133" s="310" t="str">
        <f t="shared" ref="BD133:BD163" si="28">IF(U133-SUM(V133:AB133)=0,"正确","错误")</f>
        <v>正确</v>
      </c>
    </row>
    <row r="134" s="1" customFormat="1" ht="33" customHeight="1" spans="1:56">
      <c r="A134" s="289">
        <f t="shared" si="20"/>
        <v>130</v>
      </c>
      <c r="B134" s="286"/>
      <c r="C134" s="49"/>
      <c r="D134" s="50"/>
      <c r="E134" s="517"/>
      <c r="F134" s="269">
        <f t="shared" si="21"/>
        <v>31</v>
      </c>
      <c r="G134" s="40" t="s">
        <v>79</v>
      </c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311">
        <f t="shared" si="22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23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24"/>
        <v>0</v>
      </c>
      <c r="AT134" s="320">
        <f t="shared" si="25"/>
        <v>0</v>
      </c>
      <c r="AU134" s="320">
        <f t="shared" si="26"/>
        <v>0</v>
      </c>
      <c r="AV134" s="86"/>
      <c r="AW134" s="334"/>
      <c r="AX134" s="334"/>
      <c r="AY134" s="334"/>
      <c r="AZ134" s="334"/>
      <c r="BA134" s="320">
        <f t="shared" si="27"/>
        <v>0</v>
      </c>
      <c r="BB134" s="93"/>
      <c r="BC134" s="94"/>
      <c r="BD134" s="310" t="str">
        <f t="shared" si="28"/>
        <v>正确</v>
      </c>
    </row>
    <row r="135" s="1" customFormat="1" ht="33" customHeight="1" spans="1:56">
      <c r="A135" s="289">
        <f t="shared" si="20"/>
        <v>131</v>
      </c>
      <c r="B135" s="286"/>
      <c r="C135" s="49"/>
      <c r="D135" s="50"/>
      <c r="E135" s="517"/>
      <c r="F135" s="269">
        <f t="shared" si="21"/>
        <v>31</v>
      </c>
      <c r="G135" s="40" t="s">
        <v>79</v>
      </c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311">
        <f t="shared" si="22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23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24"/>
        <v>0</v>
      </c>
      <c r="AT135" s="320">
        <f t="shared" si="25"/>
        <v>0</v>
      </c>
      <c r="AU135" s="320">
        <f t="shared" si="26"/>
        <v>0</v>
      </c>
      <c r="AV135" s="86"/>
      <c r="AW135" s="334"/>
      <c r="AX135" s="334"/>
      <c r="AY135" s="334"/>
      <c r="AZ135" s="334"/>
      <c r="BA135" s="320">
        <f t="shared" si="27"/>
        <v>0</v>
      </c>
      <c r="BB135" s="93"/>
      <c r="BC135" s="94"/>
      <c r="BD135" s="310" t="str">
        <f t="shared" si="28"/>
        <v>正确</v>
      </c>
    </row>
    <row r="136" s="1" customFormat="1" ht="33" customHeight="1" spans="1:56">
      <c r="A136" s="289">
        <f t="shared" si="20"/>
        <v>132</v>
      </c>
      <c r="B136" s="286"/>
      <c r="C136" s="49"/>
      <c r="D136" s="50"/>
      <c r="E136" s="517"/>
      <c r="F136" s="269">
        <f t="shared" si="21"/>
        <v>31</v>
      </c>
      <c r="G136" s="40" t="s">
        <v>79</v>
      </c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311">
        <f t="shared" si="22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23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24"/>
        <v>0</v>
      </c>
      <c r="AT136" s="320">
        <f t="shared" si="25"/>
        <v>0</v>
      </c>
      <c r="AU136" s="320">
        <f t="shared" si="26"/>
        <v>0</v>
      </c>
      <c r="AV136" s="86"/>
      <c r="AW136" s="334"/>
      <c r="AX136" s="334"/>
      <c r="AY136" s="334"/>
      <c r="AZ136" s="334"/>
      <c r="BA136" s="320">
        <f t="shared" si="27"/>
        <v>0</v>
      </c>
      <c r="BB136" s="93"/>
      <c r="BC136" s="94"/>
      <c r="BD136" s="310" t="str">
        <f t="shared" si="28"/>
        <v>正确</v>
      </c>
    </row>
    <row r="137" s="1" customFormat="1" ht="33" customHeight="1" spans="1:56">
      <c r="A137" s="289">
        <f t="shared" si="20"/>
        <v>133</v>
      </c>
      <c r="B137" s="286"/>
      <c r="C137" s="49"/>
      <c r="D137" s="50"/>
      <c r="E137" s="517"/>
      <c r="F137" s="269">
        <f t="shared" si="21"/>
        <v>31</v>
      </c>
      <c r="G137" s="40" t="s">
        <v>79</v>
      </c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311">
        <f t="shared" si="22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23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24"/>
        <v>0</v>
      </c>
      <c r="AT137" s="320">
        <f t="shared" si="25"/>
        <v>0</v>
      </c>
      <c r="AU137" s="320">
        <f t="shared" si="26"/>
        <v>0</v>
      </c>
      <c r="AV137" s="86"/>
      <c r="AW137" s="334"/>
      <c r="AX137" s="334"/>
      <c r="AY137" s="334"/>
      <c r="AZ137" s="334"/>
      <c r="BA137" s="320">
        <f t="shared" si="27"/>
        <v>0</v>
      </c>
      <c r="BB137" s="93"/>
      <c r="BC137" s="94"/>
      <c r="BD137" s="310" t="str">
        <f t="shared" si="28"/>
        <v>正确</v>
      </c>
    </row>
    <row r="138" s="1" customFormat="1" ht="33" customHeight="1" spans="1:56">
      <c r="A138" s="289">
        <f t="shared" si="20"/>
        <v>134</v>
      </c>
      <c r="B138" s="286"/>
      <c r="C138" s="49"/>
      <c r="D138" s="50"/>
      <c r="E138" s="517"/>
      <c r="F138" s="269">
        <f t="shared" si="21"/>
        <v>31</v>
      </c>
      <c r="G138" s="40" t="s">
        <v>79</v>
      </c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311">
        <f t="shared" si="22"/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23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24"/>
        <v>0</v>
      </c>
      <c r="AT138" s="320">
        <f t="shared" si="25"/>
        <v>0</v>
      </c>
      <c r="AU138" s="320">
        <f t="shared" si="26"/>
        <v>0</v>
      </c>
      <c r="AV138" s="86"/>
      <c r="AW138" s="334"/>
      <c r="AX138" s="334"/>
      <c r="AY138" s="334"/>
      <c r="AZ138" s="334"/>
      <c r="BA138" s="320">
        <f t="shared" si="27"/>
        <v>0</v>
      </c>
      <c r="BB138" s="93"/>
      <c r="BC138" s="94"/>
      <c r="BD138" s="310" t="str">
        <f t="shared" si="28"/>
        <v>正确</v>
      </c>
    </row>
    <row r="139" s="1" customFormat="1" ht="33" customHeight="1" spans="1:56">
      <c r="A139" s="289">
        <f t="shared" si="20"/>
        <v>135</v>
      </c>
      <c r="B139" s="286"/>
      <c r="C139" s="49"/>
      <c r="D139" s="50"/>
      <c r="E139" s="517"/>
      <c r="F139" s="269">
        <f t="shared" si="21"/>
        <v>31</v>
      </c>
      <c r="G139" s="40" t="s">
        <v>79</v>
      </c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311">
        <f t="shared" si="22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23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24"/>
        <v>0</v>
      </c>
      <c r="AT139" s="320">
        <f t="shared" si="25"/>
        <v>0</v>
      </c>
      <c r="AU139" s="320">
        <f t="shared" si="26"/>
        <v>0</v>
      </c>
      <c r="AV139" s="86"/>
      <c r="AW139" s="334"/>
      <c r="AX139" s="334"/>
      <c r="AY139" s="334"/>
      <c r="AZ139" s="334"/>
      <c r="BA139" s="320">
        <f t="shared" si="27"/>
        <v>0</v>
      </c>
      <c r="BB139" s="93"/>
      <c r="BC139" s="94"/>
      <c r="BD139" s="310" t="str">
        <f t="shared" si="28"/>
        <v>正确</v>
      </c>
    </row>
    <row r="140" s="1" customFormat="1" ht="33" customHeight="1" spans="1:56">
      <c r="A140" s="289">
        <f t="shared" si="20"/>
        <v>136</v>
      </c>
      <c r="B140" s="286"/>
      <c r="C140" s="49"/>
      <c r="D140" s="50"/>
      <c r="E140" s="517"/>
      <c r="F140" s="269">
        <f t="shared" si="21"/>
        <v>31</v>
      </c>
      <c r="G140" s="40" t="s">
        <v>79</v>
      </c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311">
        <f t="shared" si="22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23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24"/>
        <v>0</v>
      </c>
      <c r="AT140" s="320">
        <f t="shared" si="25"/>
        <v>0</v>
      </c>
      <c r="AU140" s="320">
        <f t="shared" si="26"/>
        <v>0</v>
      </c>
      <c r="AV140" s="86"/>
      <c r="AW140" s="334"/>
      <c r="AX140" s="334"/>
      <c r="AY140" s="334"/>
      <c r="AZ140" s="334"/>
      <c r="BA140" s="320">
        <f t="shared" si="27"/>
        <v>0</v>
      </c>
      <c r="BB140" s="93"/>
      <c r="BC140" s="94"/>
      <c r="BD140" s="310" t="str">
        <f t="shared" si="28"/>
        <v>正确</v>
      </c>
    </row>
    <row r="141" s="1" customFormat="1" ht="33" customHeight="1" spans="1:56">
      <c r="A141" s="289">
        <f t="shared" si="20"/>
        <v>137</v>
      </c>
      <c r="B141" s="286"/>
      <c r="C141" s="49"/>
      <c r="D141" s="50"/>
      <c r="E141" s="517"/>
      <c r="F141" s="269">
        <f t="shared" si="21"/>
        <v>31</v>
      </c>
      <c r="G141" s="40" t="s">
        <v>79</v>
      </c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311">
        <f t="shared" si="22"/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si="23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si="24"/>
        <v>0</v>
      </c>
      <c r="AT141" s="320">
        <f t="shared" si="25"/>
        <v>0</v>
      </c>
      <c r="AU141" s="320">
        <f t="shared" si="26"/>
        <v>0</v>
      </c>
      <c r="AV141" s="86"/>
      <c r="AW141" s="334"/>
      <c r="AX141" s="334"/>
      <c r="AY141" s="334"/>
      <c r="AZ141" s="334"/>
      <c r="BA141" s="320">
        <f t="shared" si="27"/>
        <v>0</v>
      </c>
      <c r="BB141" s="93"/>
      <c r="BC141" s="94"/>
      <c r="BD141" s="310" t="str">
        <f t="shared" si="28"/>
        <v>正确</v>
      </c>
    </row>
    <row r="142" s="1" customFormat="1" ht="33" customHeight="1" spans="1:56">
      <c r="A142" s="289">
        <f t="shared" si="20"/>
        <v>138</v>
      </c>
      <c r="B142" s="286"/>
      <c r="C142" s="49"/>
      <c r="D142" s="50"/>
      <c r="E142" s="517"/>
      <c r="F142" s="269">
        <f t="shared" si="21"/>
        <v>31</v>
      </c>
      <c r="G142" s="40" t="s">
        <v>79</v>
      </c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311">
        <f t="shared" si="22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23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24"/>
        <v>0</v>
      </c>
      <c r="AT142" s="320">
        <f t="shared" si="25"/>
        <v>0</v>
      </c>
      <c r="AU142" s="320">
        <f t="shared" si="26"/>
        <v>0</v>
      </c>
      <c r="AV142" s="86"/>
      <c r="AW142" s="334"/>
      <c r="AX142" s="334"/>
      <c r="AY142" s="334"/>
      <c r="AZ142" s="334"/>
      <c r="BA142" s="320">
        <f t="shared" si="27"/>
        <v>0</v>
      </c>
      <c r="BB142" s="93"/>
      <c r="BC142" s="94"/>
      <c r="BD142" s="310" t="str">
        <f t="shared" si="28"/>
        <v>正确</v>
      </c>
    </row>
    <row r="143" s="1" customFormat="1" ht="33" customHeight="1" spans="1:56">
      <c r="A143" s="289">
        <f t="shared" si="20"/>
        <v>139</v>
      </c>
      <c r="B143" s="286"/>
      <c r="C143" s="49"/>
      <c r="D143" s="50"/>
      <c r="E143" s="517"/>
      <c r="F143" s="269">
        <f t="shared" si="21"/>
        <v>31</v>
      </c>
      <c r="G143" s="40" t="s">
        <v>79</v>
      </c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311">
        <f t="shared" si="22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23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24"/>
        <v>0</v>
      </c>
      <c r="AT143" s="320">
        <f t="shared" si="25"/>
        <v>0</v>
      </c>
      <c r="AU143" s="320">
        <f t="shared" si="26"/>
        <v>0</v>
      </c>
      <c r="AV143" s="86"/>
      <c r="AW143" s="334"/>
      <c r="AX143" s="334"/>
      <c r="AY143" s="334"/>
      <c r="AZ143" s="334"/>
      <c r="BA143" s="320">
        <f t="shared" si="27"/>
        <v>0</v>
      </c>
      <c r="BB143" s="93"/>
      <c r="BC143" s="94"/>
      <c r="BD143" s="310" t="str">
        <f t="shared" si="28"/>
        <v>正确</v>
      </c>
    </row>
    <row r="144" s="1" customFormat="1" ht="33" customHeight="1" spans="1:56">
      <c r="A144" s="289">
        <f t="shared" si="20"/>
        <v>140</v>
      </c>
      <c r="B144" s="286"/>
      <c r="C144" s="49"/>
      <c r="D144" s="50"/>
      <c r="E144" s="517"/>
      <c r="F144" s="269">
        <f t="shared" si="21"/>
        <v>31</v>
      </c>
      <c r="G144" s="40" t="s">
        <v>79</v>
      </c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311">
        <f t="shared" si="22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23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24"/>
        <v>0</v>
      </c>
      <c r="AT144" s="320">
        <f t="shared" si="25"/>
        <v>0</v>
      </c>
      <c r="AU144" s="320">
        <f t="shared" si="26"/>
        <v>0</v>
      </c>
      <c r="AV144" s="86"/>
      <c r="AW144" s="334"/>
      <c r="AX144" s="334"/>
      <c r="AY144" s="334"/>
      <c r="AZ144" s="334"/>
      <c r="BA144" s="320">
        <f t="shared" si="27"/>
        <v>0</v>
      </c>
      <c r="BB144" s="93"/>
      <c r="BC144" s="94"/>
      <c r="BD144" s="310" t="str">
        <f t="shared" si="28"/>
        <v>正确</v>
      </c>
    </row>
    <row r="145" s="1" customFormat="1" ht="33" customHeight="1" spans="1:56">
      <c r="A145" s="289">
        <f t="shared" si="20"/>
        <v>141</v>
      </c>
      <c r="B145" s="286"/>
      <c r="C145" s="49"/>
      <c r="D145" s="50"/>
      <c r="E145" s="517"/>
      <c r="F145" s="269">
        <f t="shared" si="21"/>
        <v>31</v>
      </c>
      <c r="G145" s="40" t="s">
        <v>79</v>
      </c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311">
        <f t="shared" si="22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23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24"/>
        <v>0</v>
      </c>
      <c r="AT145" s="320">
        <f t="shared" si="25"/>
        <v>0</v>
      </c>
      <c r="AU145" s="320">
        <f t="shared" si="26"/>
        <v>0</v>
      </c>
      <c r="AV145" s="86"/>
      <c r="AW145" s="334"/>
      <c r="AX145" s="334"/>
      <c r="AY145" s="334"/>
      <c r="AZ145" s="334"/>
      <c r="BA145" s="320">
        <f t="shared" si="27"/>
        <v>0</v>
      </c>
      <c r="BB145" s="93"/>
      <c r="BC145" s="94"/>
      <c r="BD145" s="310" t="str">
        <f t="shared" si="28"/>
        <v>正确</v>
      </c>
    </row>
    <row r="146" s="1" customFormat="1" ht="33" customHeight="1" spans="1:56">
      <c r="A146" s="289">
        <f t="shared" si="20"/>
        <v>142</v>
      </c>
      <c r="B146" s="286"/>
      <c r="C146" s="49"/>
      <c r="D146" s="50"/>
      <c r="E146" s="517"/>
      <c r="F146" s="269">
        <f t="shared" si="21"/>
        <v>31</v>
      </c>
      <c r="G146" s="40" t="s">
        <v>79</v>
      </c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311">
        <f t="shared" si="22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23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24"/>
        <v>0</v>
      </c>
      <c r="AT146" s="320">
        <f t="shared" si="25"/>
        <v>0</v>
      </c>
      <c r="AU146" s="320">
        <f t="shared" si="26"/>
        <v>0</v>
      </c>
      <c r="AV146" s="86"/>
      <c r="AW146" s="334"/>
      <c r="AX146" s="334"/>
      <c r="AY146" s="334"/>
      <c r="AZ146" s="334"/>
      <c r="BA146" s="320">
        <f t="shared" si="27"/>
        <v>0</v>
      </c>
      <c r="BB146" s="93"/>
      <c r="BC146" s="94"/>
      <c r="BD146" s="310" t="str">
        <f t="shared" si="28"/>
        <v>正确</v>
      </c>
    </row>
    <row r="147" s="1" customFormat="1" ht="33" customHeight="1" spans="1:56">
      <c r="A147" s="289">
        <f t="shared" si="20"/>
        <v>143</v>
      </c>
      <c r="B147" s="286"/>
      <c r="C147" s="49"/>
      <c r="D147" s="50"/>
      <c r="E147" s="517"/>
      <c r="F147" s="269">
        <f t="shared" si="21"/>
        <v>31</v>
      </c>
      <c r="G147" s="40" t="s">
        <v>79</v>
      </c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311">
        <f t="shared" si="22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23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24"/>
        <v>0</v>
      </c>
      <c r="AT147" s="320">
        <f t="shared" si="25"/>
        <v>0</v>
      </c>
      <c r="AU147" s="320">
        <f t="shared" si="26"/>
        <v>0</v>
      </c>
      <c r="AV147" s="86"/>
      <c r="AW147" s="334"/>
      <c r="AX147" s="334"/>
      <c r="AY147" s="334"/>
      <c r="AZ147" s="334"/>
      <c r="BA147" s="320">
        <f t="shared" si="27"/>
        <v>0</v>
      </c>
      <c r="BB147" s="93"/>
      <c r="BC147" s="94"/>
      <c r="BD147" s="310" t="str">
        <f t="shared" si="28"/>
        <v>正确</v>
      </c>
    </row>
    <row r="148" s="1" customFormat="1" ht="33" customHeight="1" spans="1:56">
      <c r="A148" s="289">
        <f t="shared" si="20"/>
        <v>144</v>
      </c>
      <c r="B148" s="286"/>
      <c r="C148" s="49"/>
      <c r="D148" s="50"/>
      <c r="E148" s="517"/>
      <c r="F148" s="269">
        <f t="shared" si="21"/>
        <v>31</v>
      </c>
      <c r="G148" s="40" t="s">
        <v>79</v>
      </c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311">
        <f t="shared" si="22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23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24"/>
        <v>0</v>
      </c>
      <c r="AT148" s="320">
        <f t="shared" si="25"/>
        <v>0</v>
      </c>
      <c r="AU148" s="320">
        <f t="shared" si="26"/>
        <v>0</v>
      </c>
      <c r="AV148" s="86"/>
      <c r="AW148" s="334"/>
      <c r="AX148" s="334"/>
      <c r="AY148" s="334"/>
      <c r="AZ148" s="334"/>
      <c r="BA148" s="320">
        <f t="shared" si="27"/>
        <v>0</v>
      </c>
      <c r="BB148" s="93"/>
      <c r="BC148" s="94"/>
      <c r="BD148" s="310" t="str">
        <f t="shared" si="28"/>
        <v>正确</v>
      </c>
    </row>
    <row r="149" s="1" customFormat="1" ht="33" customHeight="1" spans="1:56">
      <c r="A149" s="289">
        <f t="shared" si="20"/>
        <v>145</v>
      </c>
      <c r="B149" s="286"/>
      <c r="C149" s="49"/>
      <c r="D149" s="50"/>
      <c r="E149" s="517"/>
      <c r="F149" s="269">
        <f t="shared" si="21"/>
        <v>31</v>
      </c>
      <c r="G149" s="40" t="s">
        <v>79</v>
      </c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311">
        <f t="shared" si="22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23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24"/>
        <v>0</v>
      </c>
      <c r="AT149" s="320">
        <f t="shared" si="25"/>
        <v>0</v>
      </c>
      <c r="AU149" s="320">
        <f t="shared" si="26"/>
        <v>0</v>
      </c>
      <c r="AV149" s="86"/>
      <c r="AW149" s="334"/>
      <c r="AX149" s="334"/>
      <c r="AY149" s="334"/>
      <c r="AZ149" s="334"/>
      <c r="BA149" s="320">
        <f t="shared" si="27"/>
        <v>0</v>
      </c>
      <c r="BB149" s="93"/>
      <c r="BC149" s="94"/>
      <c r="BD149" s="310" t="str">
        <f t="shared" si="28"/>
        <v>正确</v>
      </c>
    </row>
    <row r="150" s="1" customFormat="1" ht="33" customHeight="1" spans="1:56">
      <c r="A150" s="289">
        <f t="shared" si="20"/>
        <v>146</v>
      </c>
      <c r="B150" s="286"/>
      <c r="C150" s="49"/>
      <c r="D150" s="50"/>
      <c r="E150" s="517"/>
      <c r="F150" s="269">
        <f t="shared" si="21"/>
        <v>31</v>
      </c>
      <c r="G150" s="40" t="s">
        <v>79</v>
      </c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311">
        <f t="shared" si="22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23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24"/>
        <v>0</v>
      </c>
      <c r="AT150" s="320">
        <f t="shared" si="25"/>
        <v>0</v>
      </c>
      <c r="AU150" s="320">
        <f t="shared" si="26"/>
        <v>0</v>
      </c>
      <c r="AV150" s="86"/>
      <c r="AW150" s="334"/>
      <c r="AX150" s="334"/>
      <c r="AY150" s="334"/>
      <c r="AZ150" s="334"/>
      <c r="BA150" s="320">
        <f t="shared" si="27"/>
        <v>0</v>
      </c>
      <c r="BB150" s="93"/>
      <c r="BC150" s="94"/>
      <c r="BD150" s="310" t="str">
        <f t="shared" si="28"/>
        <v>正确</v>
      </c>
    </row>
    <row r="151" s="1" customFormat="1" ht="33" customHeight="1" spans="1:56">
      <c r="A151" s="289">
        <f t="shared" si="20"/>
        <v>147</v>
      </c>
      <c r="B151" s="286"/>
      <c r="C151" s="49"/>
      <c r="D151" s="50"/>
      <c r="E151" s="517"/>
      <c r="F151" s="269">
        <f t="shared" si="21"/>
        <v>31</v>
      </c>
      <c r="G151" s="40" t="s">
        <v>79</v>
      </c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311">
        <f t="shared" si="22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23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24"/>
        <v>0</v>
      </c>
      <c r="AT151" s="320">
        <f t="shared" si="25"/>
        <v>0</v>
      </c>
      <c r="AU151" s="320">
        <f t="shared" si="26"/>
        <v>0</v>
      </c>
      <c r="AV151" s="86"/>
      <c r="AW151" s="334"/>
      <c r="AX151" s="334"/>
      <c r="AY151" s="334"/>
      <c r="AZ151" s="334"/>
      <c r="BA151" s="320">
        <f t="shared" si="27"/>
        <v>0</v>
      </c>
      <c r="BB151" s="93"/>
      <c r="BC151" s="94"/>
      <c r="BD151" s="310" t="str">
        <f t="shared" si="28"/>
        <v>正确</v>
      </c>
    </row>
    <row r="152" s="1" customFormat="1" ht="33" customHeight="1" spans="1:56">
      <c r="A152" s="289">
        <f t="shared" si="20"/>
        <v>148</v>
      </c>
      <c r="B152" s="286"/>
      <c r="C152" s="49"/>
      <c r="D152" s="50"/>
      <c r="E152" s="517"/>
      <c r="F152" s="269">
        <f t="shared" si="21"/>
        <v>31</v>
      </c>
      <c r="G152" s="40" t="s">
        <v>79</v>
      </c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311">
        <f t="shared" si="22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23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24"/>
        <v>0</v>
      </c>
      <c r="AT152" s="320">
        <f t="shared" si="25"/>
        <v>0</v>
      </c>
      <c r="AU152" s="320">
        <f t="shared" si="26"/>
        <v>0</v>
      </c>
      <c r="AV152" s="86"/>
      <c r="AW152" s="334"/>
      <c r="AX152" s="334"/>
      <c r="AY152" s="334"/>
      <c r="AZ152" s="334"/>
      <c r="BA152" s="320">
        <f t="shared" si="27"/>
        <v>0</v>
      </c>
      <c r="BB152" s="93"/>
      <c r="BC152" s="94"/>
      <c r="BD152" s="310" t="str">
        <f t="shared" si="28"/>
        <v>正确</v>
      </c>
    </row>
    <row r="153" s="1" customFormat="1" ht="33" customHeight="1" spans="1:56">
      <c r="A153" s="289">
        <f t="shared" si="20"/>
        <v>149</v>
      </c>
      <c r="B153" s="286"/>
      <c r="C153" s="49"/>
      <c r="D153" s="50"/>
      <c r="E153" s="517"/>
      <c r="F153" s="269">
        <f t="shared" si="21"/>
        <v>31</v>
      </c>
      <c r="G153" s="40" t="s">
        <v>79</v>
      </c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311">
        <f t="shared" si="22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23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24"/>
        <v>0</v>
      </c>
      <c r="AT153" s="320">
        <f t="shared" si="25"/>
        <v>0</v>
      </c>
      <c r="AU153" s="320">
        <f t="shared" si="26"/>
        <v>0</v>
      </c>
      <c r="AV153" s="86"/>
      <c r="AW153" s="334"/>
      <c r="AX153" s="334"/>
      <c r="AY153" s="334"/>
      <c r="AZ153" s="334"/>
      <c r="BA153" s="320">
        <f t="shared" si="27"/>
        <v>0</v>
      </c>
      <c r="BB153" s="93"/>
      <c r="BC153" s="94"/>
      <c r="BD153" s="310" t="str">
        <f t="shared" si="28"/>
        <v>正确</v>
      </c>
    </row>
    <row r="154" s="1" customFormat="1" ht="33" customHeight="1" spans="1:56">
      <c r="A154" s="289">
        <f t="shared" si="20"/>
        <v>150</v>
      </c>
      <c r="B154" s="286"/>
      <c r="C154" s="49"/>
      <c r="D154" s="50"/>
      <c r="E154" s="517"/>
      <c r="F154" s="269">
        <f t="shared" si="21"/>
        <v>31</v>
      </c>
      <c r="G154" s="40" t="s">
        <v>79</v>
      </c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311">
        <f t="shared" si="22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23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24"/>
        <v>0</v>
      </c>
      <c r="AT154" s="320">
        <f t="shared" si="25"/>
        <v>0</v>
      </c>
      <c r="AU154" s="320">
        <f t="shared" si="26"/>
        <v>0</v>
      </c>
      <c r="AV154" s="86"/>
      <c r="AW154" s="334"/>
      <c r="AX154" s="334"/>
      <c r="AY154" s="334"/>
      <c r="AZ154" s="334"/>
      <c r="BA154" s="320">
        <f t="shared" si="27"/>
        <v>0</v>
      </c>
      <c r="BB154" s="93"/>
      <c r="BC154" s="94"/>
      <c r="BD154" s="310" t="str">
        <f t="shared" si="28"/>
        <v>正确</v>
      </c>
    </row>
    <row r="155" s="1" customFormat="1" ht="33" customHeight="1" spans="1:56">
      <c r="A155" s="289">
        <f t="shared" si="20"/>
        <v>151</v>
      </c>
      <c r="B155" s="286"/>
      <c r="C155" s="49"/>
      <c r="D155" s="50"/>
      <c r="E155" s="517"/>
      <c r="F155" s="269">
        <f t="shared" si="21"/>
        <v>31</v>
      </c>
      <c r="G155" s="40" t="s">
        <v>79</v>
      </c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311">
        <f t="shared" si="22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23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24"/>
        <v>0</v>
      </c>
      <c r="AT155" s="320">
        <f t="shared" si="25"/>
        <v>0</v>
      </c>
      <c r="AU155" s="320">
        <f t="shared" si="26"/>
        <v>0</v>
      </c>
      <c r="AV155" s="86"/>
      <c r="AW155" s="334"/>
      <c r="AX155" s="334"/>
      <c r="AY155" s="334"/>
      <c r="AZ155" s="334"/>
      <c r="BA155" s="320">
        <f t="shared" si="27"/>
        <v>0</v>
      </c>
      <c r="BB155" s="93"/>
      <c r="BC155" s="94"/>
      <c r="BD155" s="310" t="str">
        <f t="shared" si="28"/>
        <v>正确</v>
      </c>
    </row>
    <row r="156" s="1" customFormat="1" ht="33" customHeight="1" spans="1:56">
      <c r="A156" s="289">
        <f t="shared" si="20"/>
        <v>152</v>
      </c>
      <c r="B156" s="286"/>
      <c r="C156" s="49"/>
      <c r="D156" s="50"/>
      <c r="E156" s="517"/>
      <c r="F156" s="269">
        <f t="shared" si="21"/>
        <v>31</v>
      </c>
      <c r="G156" s="40" t="s">
        <v>79</v>
      </c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311">
        <f t="shared" si="22"/>
        <v>0</v>
      </c>
      <c r="T156" s="74"/>
      <c r="U156" s="313"/>
      <c r="V156" s="71"/>
      <c r="W156" s="72"/>
      <c r="X156" s="72"/>
      <c r="Y156" s="72"/>
      <c r="Z156" s="72"/>
      <c r="AA156" s="72"/>
      <c r="AB156" s="78"/>
      <c r="AC156" s="320">
        <f t="shared" si="23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31">
        <f t="shared" si="24"/>
        <v>0</v>
      </c>
      <c r="AT156" s="320">
        <f t="shared" si="25"/>
        <v>0</v>
      </c>
      <c r="AU156" s="320">
        <f t="shared" si="26"/>
        <v>0</v>
      </c>
      <c r="AV156" s="86"/>
      <c r="AW156" s="334"/>
      <c r="AX156" s="334"/>
      <c r="AY156" s="334"/>
      <c r="AZ156" s="334"/>
      <c r="BA156" s="320">
        <f t="shared" si="27"/>
        <v>0</v>
      </c>
      <c r="BB156" s="93"/>
      <c r="BC156" s="94"/>
      <c r="BD156" s="310" t="str">
        <f t="shared" si="28"/>
        <v>正确</v>
      </c>
    </row>
    <row r="157" s="1" customFormat="1" ht="33" customHeight="1" spans="1:56">
      <c r="A157" s="289">
        <f t="shared" si="20"/>
        <v>153</v>
      </c>
      <c r="B157" s="286"/>
      <c r="C157" s="49"/>
      <c r="D157" s="50"/>
      <c r="E157" s="517"/>
      <c r="F157" s="269">
        <f t="shared" si="21"/>
        <v>31</v>
      </c>
      <c r="G157" s="40" t="s">
        <v>79</v>
      </c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311">
        <f t="shared" si="22"/>
        <v>0</v>
      </c>
      <c r="T157" s="74"/>
      <c r="U157" s="313"/>
      <c r="V157" s="71"/>
      <c r="W157" s="72"/>
      <c r="X157" s="72"/>
      <c r="Y157" s="72"/>
      <c r="Z157" s="72"/>
      <c r="AA157" s="72"/>
      <c r="AB157" s="78"/>
      <c r="AC157" s="320">
        <f t="shared" si="23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331">
        <f t="shared" si="24"/>
        <v>0</v>
      </c>
      <c r="AT157" s="320">
        <f t="shared" si="25"/>
        <v>0</v>
      </c>
      <c r="AU157" s="320">
        <f t="shared" si="26"/>
        <v>0</v>
      </c>
      <c r="AV157" s="86"/>
      <c r="AW157" s="334"/>
      <c r="AX157" s="334"/>
      <c r="AY157" s="334"/>
      <c r="AZ157" s="334"/>
      <c r="BA157" s="320">
        <f t="shared" si="27"/>
        <v>0</v>
      </c>
      <c r="BB157" s="93"/>
      <c r="BC157" s="94"/>
      <c r="BD157" s="310" t="str">
        <f t="shared" si="28"/>
        <v>正确</v>
      </c>
    </row>
    <row r="158" s="1" customFormat="1" ht="33" customHeight="1" spans="1:56">
      <c r="A158" s="289">
        <f t="shared" si="20"/>
        <v>154</v>
      </c>
      <c r="B158" s="286"/>
      <c r="C158" s="49"/>
      <c r="D158" s="50"/>
      <c r="E158" s="517"/>
      <c r="F158" s="269">
        <f t="shared" si="21"/>
        <v>31</v>
      </c>
      <c r="G158" s="40" t="s">
        <v>79</v>
      </c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311">
        <f t="shared" si="22"/>
        <v>0</v>
      </c>
      <c r="T158" s="74"/>
      <c r="U158" s="313"/>
      <c r="V158" s="71"/>
      <c r="W158" s="72"/>
      <c r="X158" s="72"/>
      <c r="Y158" s="72"/>
      <c r="Z158" s="72"/>
      <c r="AA158" s="72"/>
      <c r="AB158" s="78"/>
      <c r="AC158" s="320">
        <f t="shared" si="23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331">
        <f t="shared" si="24"/>
        <v>0</v>
      </c>
      <c r="AT158" s="320">
        <f t="shared" si="25"/>
        <v>0</v>
      </c>
      <c r="AU158" s="320">
        <f t="shared" si="26"/>
        <v>0</v>
      </c>
      <c r="AV158" s="86"/>
      <c r="AW158" s="334"/>
      <c r="AX158" s="334"/>
      <c r="AY158" s="334"/>
      <c r="AZ158" s="334"/>
      <c r="BA158" s="320">
        <f t="shared" si="27"/>
        <v>0</v>
      </c>
      <c r="BB158" s="93"/>
      <c r="BC158" s="94"/>
      <c r="BD158" s="310" t="str">
        <f t="shared" si="28"/>
        <v>正确</v>
      </c>
    </row>
    <row r="159" s="1" customFormat="1" ht="33" customHeight="1" spans="1:56">
      <c r="A159" s="289">
        <f t="shared" si="20"/>
        <v>155</v>
      </c>
      <c r="B159" s="286"/>
      <c r="C159" s="49"/>
      <c r="D159" s="50"/>
      <c r="E159" s="517"/>
      <c r="F159" s="269">
        <f t="shared" si="21"/>
        <v>31</v>
      </c>
      <c r="G159" s="40" t="s">
        <v>79</v>
      </c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311">
        <f t="shared" si="22"/>
        <v>0</v>
      </c>
      <c r="T159" s="74"/>
      <c r="U159" s="313"/>
      <c r="V159" s="71"/>
      <c r="W159" s="72"/>
      <c r="X159" s="72"/>
      <c r="Y159" s="72"/>
      <c r="Z159" s="72"/>
      <c r="AA159" s="72"/>
      <c r="AB159" s="78"/>
      <c r="AC159" s="320">
        <f t="shared" si="23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331">
        <f t="shared" si="24"/>
        <v>0</v>
      </c>
      <c r="AT159" s="320">
        <f t="shared" si="25"/>
        <v>0</v>
      </c>
      <c r="AU159" s="320">
        <f t="shared" si="26"/>
        <v>0</v>
      </c>
      <c r="AV159" s="86"/>
      <c r="AW159" s="334"/>
      <c r="AX159" s="334"/>
      <c r="AY159" s="334"/>
      <c r="AZ159" s="334"/>
      <c r="BA159" s="320">
        <f t="shared" si="27"/>
        <v>0</v>
      </c>
      <c r="BB159" s="93"/>
      <c r="BC159" s="94"/>
      <c r="BD159" s="310" t="str">
        <f t="shared" si="28"/>
        <v>正确</v>
      </c>
    </row>
    <row r="160" s="1" customFormat="1" ht="33" customHeight="1" spans="1:56">
      <c r="A160" s="289">
        <f t="shared" si="20"/>
        <v>156</v>
      </c>
      <c r="B160" s="286"/>
      <c r="C160" s="49"/>
      <c r="D160" s="50"/>
      <c r="E160" s="517"/>
      <c r="F160" s="269">
        <f t="shared" si="21"/>
        <v>31</v>
      </c>
      <c r="G160" s="40" t="s">
        <v>79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311">
        <f t="shared" si="22"/>
        <v>0</v>
      </c>
      <c r="T160" s="74"/>
      <c r="U160" s="313"/>
      <c r="V160" s="71"/>
      <c r="W160" s="72"/>
      <c r="X160" s="72"/>
      <c r="Y160" s="72"/>
      <c r="Z160" s="72"/>
      <c r="AA160" s="72"/>
      <c r="AB160" s="78"/>
      <c r="AC160" s="320">
        <f t="shared" si="23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331">
        <f t="shared" si="24"/>
        <v>0</v>
      </c>
      <c r="AT160" s="320">
        <f t="shared" si="25"/>
        <v>0</v>
      </c>
      <c r="AU160" s="320">
        <f t="shared" si="26"/>
        <v>0</v>
      </c>
      <c r="AV160" s="86"/>
      <c r="AW160" s="334"/>
      <c r="AX160" s="334"/>
      <c r="AY160" s="334"/>
      <c r="AZ160" s="334"/>
      <c r="BA160" s="320">
        <f t="shared" si="27"/>
        <v>0</v>
      </c>
      <c r="BB160" s="93"/>
      <c r="BC160" s="94"/>
      <c r="BD160" s="310" t="str">
        <f t="shared" si="28"/>
        <v>正确</v>
      </c>
    </row>
    <row r="161" s="1" customFormat="1" ht="33" customHeight="1" spans="1:56">
      <c r="A161" s="289">
        <f t="shared" si="20"/>
        <v>157</v>
      </c>
      <c r="B161" s="286"/>
      <c r="C161" s="49"/>
      <c r="D161" s="50"/>
      <c r="E161" s="517"/>
      <c r="F161" s="269">
        <f t="shared" si="21"/>
        <v>31</v>
      </c>
      <c r="G161" s="40" t="s">
        <v>79</v>
      </c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311">
        <f t="shared" si="22"/>
        <v>0</v>
      </c>
      <c r="T161" s="74"/>
      <c r="U161" s="313"/>
      <c r="V161" s="71"/>
      <c r="W161" s="72"/>
      <c r="X161" s="72"/>
      <c r="Y161" s="72"/>
      <c r="Z161" s="72"/>
      <c r="AA161" s="72"/>
      <c r="AB161" s="78"/>
      <c r="AC161" s="320">
        <f t="shared" si="23"/>
        <v>0</v>
      </c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331">
        <f t="shared" si="24"/>
        <v>0</v>
      </c>
      <c r="AT161" s="320">
        <f t="shared" si="25"/>
        <v>0</v>
      </c>
      <c r="AU161" s="320">
        <f t="shared" si="26"/>
        <v>0</v>
      </c>
      <c r="AV161" s="86"/>
      <c r="AW161" s="334"/>
      <c r="AX161" s="334"/>
      <c r="AY161" s="334"/>
      <c r="AZ161" s="334"/>
      <c r="BA161" s="320">
        <f t="shared" si="27"/>
        <v>0</v>
      </c>
      <c r="BB161" s="93"/>
      <c r="BC161" s="94"/>
      <c r="BD161" s="310" t="str">
        <f t="shared" si="28"/>
        <v>正确</v>
      </c>
    </row>
    <row r="162" s="1" customFormat="1" ht="33" customHeight="1" spans="1:56">
      <c r="A162" s="289">
        <f t="shared" si="20"/>
        <v>158</v>
      </c>
      <c r="B162" s="286"/>
      <c r="C162" s="49"/>
      <c r="D162" s="50"/>
      <c r="E162" s="517"/>
      <c r="F162" s="269">
        <f t="shared" si="21"/>
        <v>31</v>
      </c>
      <c r="G162" s="40" t="s">
        <v>79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311">
        <f t="shared" si="22"/>
        <v>0</v>
      </c>
      <c r="T162" s="74"/>
      <c r="U162" s="313"/>
      <c r="V162" s="71"/>
      <c r="W162" s="72"/>
      <c r="X162" s="72"/>
      <c r="Y162" s="72"/>
      <c r="Z162" s="72"/>
      <c r="AA162" s="72"/>
      <c r="AB162" s="78"/>
      <c r="AC162" s="320">
        <f t="shared" si="23"/>
        <v>0</v>
      </c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331">
        <f t="shared" si="24"/>
        <v>0</v>
      </c>
      <c r="AT162" s="320">
        <f t="shared" si="25"/>
        <v>0</v>
      </c>
      <c r="AU162" s="320">
        <f t="shared" si="26"/>
        <v>0</v>
      </c>
      <c r="AV162" s="86"/>
      <c r="AW162" s="334"/>
      <c r="AX162" s="334"/>
      <c r="AY162" s="334"/>
      <c r="AZ162" s="334"/>
      <c r="BA162" s="320">
        <f t="shared" si="27"/>
        <v>0</v>
      </c>
      <c r="BB162" s="93"/>
      <c r="BC162" s="94"/>
      <c r="BD162" s="310" t="str">
        <f t="shared" si="28"/>
        <v>正确</v>
      </c>
    </row>
    <row r="163" s="1" customFormat="1" ht="33" customHeight="1" spans="1:56">
      <c r="A163" s="289">
        <f t="shared" si="20"/>
        <v>159</v>
      </c>
      <c r="B163" s="286"/>
      <c r="C163" s="49"/>
      <c r="D163" s="50"/>
      <c r="E163" s="517"/>
      <c r="F163" s="269">
        <f t="shared" si="21"/>
        <v>31</v>
      </c>
      <c r="G163" s="40" t="s">
        <v>79</v>
      </c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311">
        <f t="shared" si="22"/>
        <v>0</v>
      </c>
      <c r="T163" s="74"/>
      <c r="U163" s="313"/>
      <c r="V163" s="71"/>
      <c r="W163" s="72"/>
      <c r="X163" s="72"/>
      <c r="Y163" s="72"/>
      <c r="Z163" s="72"/>
      <c r="AA163" s="72"/>
      <c r="AB163" s="78"/>
      <c r="AC163" s="320">
        <f t="shared" si="23"/>
        <v>0</v>
      </c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331">
        <f t="shared" si="24"/>
        <v>0</v>
      </c>
      <c r="AT163" s="320">
        <f t="shared" si="25"/>
        <v>0</v>
      </c>
      <c r="AU163" s="320">
        <f t="shared" si="26"/>
        <v>0</v>
      </c>
      <c r="AV163" s="86"/>
      <c r="AW163" s="334"/>
      <c r="AX163" s="334"/>
      <c r="AY163" s="334"/>
      <c r="AZ163" s="334"/>
      <c r="BA163" s="320">
        <f t="shared" si="27"/>
        <v>0</v>
      </c>
      <c r="BB163" s="93"/>
      <c r="BC163" s="94"/>
      <c r="BD163" s="310" t="str">
        <f t="shared" si="28"/>
        <v>正确</v>
      </c>
    </row>
  </sheetData>
  <sheetProtection algorithmName="SHA-512" hashValue="+/w6S4hQtZ5Nx878gY8LdM8G8C4dygRX/icTQTe90T06dkwZXjTbxTnc+h/01z5sookAm4oWi+HJRMThsODfsQ==" saltValue="zHjNWr7kedwY8f7DoXSaDA==" spinCount="100000" sheet="1" formatCells="0" formatRows="0" deleteRows="0" autoFilter="0" objects="1"/>
  <autoFilter xmlns:etc="http://www.wps.cn/officeDocument/2017/etCustomData" ref="A4:XFB163" etc:filterBottomFollowUsedRange="0">
    <extLst/>
  </autoFilter>
  <mergeCells count="2">
    <mergeCell ref="A1:BB1"/>
    <mergeCell ref="A4:E4"/>
  </mergeCells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5"/>
  <sheetViews>
    <sheetView zoomScale="80" zoomScaleNormal="80" workbookViewId="0">
      <pane xSplit="7" ySplit="4" topLeftCell="AX75" activePane="bottomRight" state="frozen"/>
      <selection/>
      <selection pane="topRight"/>
      <selection pane="bottomLeft"/>
      <selection pane="bottomRight" activeCell="BI81" sqref="BI81"/>
    </sheetView>
  </sheetViews>
  <sheetFormatPr defaultColWidth="12.7583333333333" defaultRowHeight="16.5"/>
  <cols>
    <col min="1" max="1" width="8.5" style="248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373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87"/>
      <c r="BC1" s="11"/>
      <c r="BD1" s="15"/>
    </row>
    <row r="2" s="2" customFormat="1" ht="33" customHeight="1" spans="1:56">
      <c r="A2" s="251" t="s">
        <v>1</v>
      </c>
      <c r="B2" s="252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5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253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253" t="s">
        <v>9</v>
      </c>
      <c r="AS2" s="251" t="s">
        <v>10</v>
      </c>
      <c r="AT2" s="251" t="s">
        <v>10</v>
      </c>
      <c r="AU2" s="251" t="s">
        <v>11</v>
      </c>
      <c r="AV2" s="253" t="s">
        <v>12</v>
      </c>
      <c r="AW2" s="253" t="s">
        <v>12</v>
      </c>
      <c r="AX2" s="253" t="s">
        <v>12</v>
      </c>
      <c r="AY2" s="253" t="s">
        <v>13</v>
      </c>
      <c r="AZ2" s="253" t="s">
        <v>13</v>
      </c>
      <c r="BA2" s="251" t="s">
        <v>14</v>
      </c>
      <c r="BB2" s="253"/>
      <c r="BC2" s="88"/>
      <c r="BD2" s="251" t="s">
        <v>15</v>
      </c>
    </row>
    <row r="3" s="247" customFormat="1" ht="62" customHeight="1" spans="1:56">
      <c r="A3" s="376" t="s">
        <v>16</v>
      </c>
      <c r="B3" s="255" t="s">
        <v>17</v>
      </c>
      <c r="C3" s="255" t="s">
        <v>18</v>
      </c>
      <c r="D3" s="256" t="s">
        <v>19</v>
      </c>
      <c r="E3" s="255" t="s">
        <v>20</v>
      </c>
      <c r="F3" s="37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58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6" t="s">
        <v>58</v>
      </c>
      <c r="AS3" s="328" t="s">
        <v>59</v>
      </c>
      <c r="AT3" s="328" t="s">
        <v>60</v>
      </c>
      <c r="AU3" s="329" t="s">
        <v>61</v>
      </c>
      <c r="AV3" s="330" t="s">
        <v>62</v>
      </c>
      <c r="AW3" s="330" t="s">
        <v>63</v>
      </c>
      <c r="AX3" s="330" t="s">
        <v>64</v>
      </c>
      <c r="AY3" s="327" t="s">
        <v>65</v>
      </c>
      <c r="AZ3" s="327" t="s">
        <v>66</v>
      </c>
      <c r="BA3" s="329" t="s">
        <v>67</v>
      </c>
      <c r="BB3" s="332" t="s">
        <v>68</v>
      </c>
      <c r="BC3" s="332" t="s">
        <v>69</v>
      </c>
      <c r="BD3" s="329" t="s">
        <v>70</v>
      </c>
    </row>
    <row r="4" s="97" customFormat="1" ht="33" customHeight="1" spans="1:56">
      <c r="A4" s="378" t="s">
        <v>71</v>
      </c>
      <c r="B4" s="260"/>
      <c r="C4" s="260"/>
      <c r="D4" s="260"/>
      <c r="E4" s="260"/>
      <c r="F4" s="379"/>
      <c r="G4" s="262"/>
      <c r="H4" s="263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308"/>
      <c r="U4" s="309"/>
      <c r="V4" s="310">
        <f t="shared" ref="V4:BA4" si="0">SUBTOTAL(9,V5:V165)</f>
        <v>233532.258064516</v>
      </c>
      <c r="W4" s="310">
        <f t="shared" si="0"/>
        <v>9900</v>
      </c>
      <c r="X4" s="310">
        <f t="shared" si="0"/>
        <v>8900</v>
      </c>
      <c r="Y4" s="310">
        <f t="shared" si="0"/>
        <v>7700</v>
      </c>
      <c r="Z4" s="310">
        <f t="shared" si="0"/>
        <v>8100</v>
      </c>
      <c r="AA4" s="310">
        <f t="shared" si="0"/>
        <v>8500</v>
      </c>
      <c r="AB4" s="310">
        <f t="shared" si="0"/>
        <v>13766</v>
      </c>
      <c r="AC4" s="310">
        <f t="shared" si="0"/>
        <v>0</v>
      </c>
      <c r="AD4" s="310">
        <f t="shared" si="0"/>
        <v>0</v>
      </c>
      <c r="AE4" s="310">
        <f t="shared" si="0"/>
        <v>0</v>
      </c>
      <c r="AF4" s="310">
        <f t="shared" si="0"/>
        <v>0</v>
      </c>
      <c r="AG4" s="310">
        <f t="shared" si="0"/>
        <v>0</v>
      </c>
      <c r="AH4" s="310">
        <f t="shared" si="0"/>
        <v>50</v>
      </c>
      <c r="AI4" s="310">
        <f t="shared" si="0"/>
        <v>3687.09677419354</v>
      </c>
      <c r="AJ4" s="310">
        <f t="shared" si="0"/>
        <v>1050</v>
      </c>
      <c r="AK4" s="310">
        <f t="shared" si="0"/>
        <v>0</v>
      </c>
      <c r="AL4" s="310">
        <f t="shared" si="0"/>
        <v>900</v>
      </c>
      <c r="AM4" s="310">
        <f t="shared" si="0"/>
        <v>400</v>
      </c>
      <c r="AN4" s="310">
        <f t="shared" si="0"/>
        <v>0</v>
      </c>
      <c r="AO4" s="310">
        <f t="shared" si="0"/>
        <v>0</v>
      </c>
      <c r="AP4" s="310">
        <f t="shared" si="0"/>
        <v>0</v>
      </c>
      <c r="AQ4" s="310">
        <f t="shared" si="0"/>
        <v>496.774193548387</v>
      </c>
      <c r="AR4" s="310">
        <f t="shared" si="0"/>
        <v>0</v>
      </c>
      <c r="AS4" s="310">
        <f t="shared" si="0"/>
        <v>0</v>
      </c>
      <c r="AT4" s="310">
        <f t="shared" si="0"/>
        <v>7413.54838709678</v>
      </c>
      <c r="AU4" s="310">
        <f t="shared" si="0"/>
        <v>288575.03</v>
      </c>
      <c r="AV4" s="310">
        <f t="shared" si="0"/>
        <v>22545.9</v>
      </c>
      <c r="AW4" s="310">
        <f t="shared" si="0"/>
        <v>208</v>
      </c>
      <c r="AX4" s="310">
        <f t="shared" si="0"/>
        <v>0</v>
      </c>
      <c r="AY4" s="310">
        <f t="shared" si="0"/>
        <v>0</v>
      </c>
      <c r="AZ4" s="310">
        <f t="shared" si="0"/>
        <v>0</v>
      </c>
      <c r="BA4" s="310">
        <f t="shared" si="0"/>
        <v>265821.13</v>
      </c>
      <c r="BB4" s="310"/>
      <c r="BC4" s="333"/>
      <c r="BD4" s="310"/>
    </row>
    <row r="5" s="1" customFormat="1" ht="31" customHeight="1" spans="1:56">
      <c r="A5" s="264">
        <f t="shared" ref="A5:A68" si="1">ROW()-4</f>
        <v>1</v>
      </c>
      <c r="B5" s="498" t="s">
        <v>374</v>
      </c>
      <c r="C5" s="499" t="s">
        <v>127</v>
      </c>
      <c r="D5" s="396">
        <v>45831</v>
      </c>
      <c r="E5" s="394" t="s">
        <v>78</v>
      </c>
      <c r="F5" s="268">
        <f t="shared" ref="F5:F68" si="2">IF($C$2-D5+1&lt;$E$2,$C$2-D5+1,$E$2)</f>
        <v>31</v>
      </c>
      <c r="G5" s="40" t="s">
        <v>79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311">
        <f t="shared" ref="S5:S68" si="3">P5+Q5-R5</f>
        <v>0</v>
      </c>
      <c r="T5" s="74" t="s">
        <v>375</v>
      </c>
      <c r="U5" s="506">
        <v>5000</v>
      </c>
      <c r="V5" s="71">
        <v>3000</v>
      </c>
      <c r="W5" s="72">
        <v>1000</v>
      </c>
      <c r="X5" s="72">
        <v>500</v>
      </c>
      <c r="Y5" s="72">
        <v>200</v>
      </c>
      <c r="Z5" s="72">
        <v>100</v>
      </c>
      <c r="AA5" s="72">
        <v>100</v>
      </c>
      <c r="AB5" s="72">
        <v>100</v>
      </c>
      <c r="AC5" s="320">
        <f t="shared" ref="AC5:AC68" si="4">IF(G5="是",30,0)</f>
        <v>0</v>
      </c>
      <c r="AD5" s="78"/>
      <c r="AE5" s="78"/>
      <c r="AF5" s="78"/>
      <c r="AG5" s="78"/>
      <c r="AH5" s="78"/>
      <c r="AI5" s="78"/>
      <c r="AJ5" s="78">
        <v>1050</v>
      </c>
      <c r="AK5" s="78"/>
      <c r="AL5" s="78"/>
      <c r="AM5" s="78">
        <v>100</v>
      </c>
      <c r="AN5" s="78"/>
      <c r="AO5" s="78"/>
      <c r="AP5" s="78"/>
      <c r="AQ5" s="78"/>
      <c r="AR5" s="78"/>
      <c r="AS5" s="331">
        <f t="shared" ref="AS5:AS68" si="5">IFERROR(U5/$E$2*2*H5+I5*2,0)</f>
        <v>0</v>
      </c>
      <c r="AT5" s="320">
        <f t="shared" ref="AT5:AT68" si="6">IFERROR(U5/$E$2*(J5+K5*0.2+L5+M5*0.5),0)</f>
        <v>0</v>
      </c>
      <c r="AU5" s="320">
        <f t="shared" ref="AU5:AU68" si="7">ROUND(SUM(V5:AP5)-SUM(AQ5:AT5),2)</f>
        <v>6150</v>
      </c>
      <c r="AV5" s="86">
        <f>VLOOKUP(B5,'[5]2025.08'!$B:$Q,16,0)</f>
        <v>549.9</v>
      </c>
      <c r="AW5" s="334">
        <f>VLOOKUP(B5,'[5]2025.08'!$B:$T,19,0)</f>
        <v>104</v>
      </c>
      <c r="AX5" s="334"/>
      <c r="AY5" s="334"/>
      <c r="AZ5" s="334"/>
      <c r="BA5" s="320">
        <f t="shared" ref="BA5:BA68" si="8">ROUND(AU5-SUM(AV5:AZ5),2)</f>
        <v>5496.1</v>
      </c>
      <c r="BB5" s="93"/>
      <c r="BC5" s="94"/>
      <c r="BD5" s="310" t="str">
        <f t="shared" ref="BD5:BD68" si="9">IF(U5-SUM(V5:AB5)=0,"正确","错误")</f>
        <v>正确</v>
      </c>
    </row>
    <row r="6" s="1" customFormat="1" ht="31" customHeight="1" spans="1:56">
      <c r="A6" s="264">
        <f t="shared" si="1"/>
        <v>2</v>
      </c>
      <c r="B6" s="498" t="s">
        <v>376</v>
      </c>
      <c r="C6" s="499" t="s">
        <v>377</v>
      </c>
      <c r="D6" s="396">
        <v>45836</v>
      </c>
      <c r="E6" s="500" t="s">
        <v>116</v>
      </c>
      <c r="F6" s="269">
        <f t="shared" si="2"/>
        <v>31</v>
      </c>
      <c r="G6" s="40" t="s">
        <v>79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311">
        <f t="shared" si="3"/>
        <v>0</v>
      </c>
      <c r="T6" s="74"/>
      <c r="U6" s="506">
        <v>3800</v>
      </c>
      <c r="V6" s="71">
        <v>3000</v>
      </c>
      <c r="W6" s="72">
        <v>200</v>
      </c>
      <c r="X6" s="72">
        <v>100</v>
      </c>
      <c r="Y6" s="72">
        <v>100</v>
      </c>
      <c r="Z6" s="72">
        <v>100</v>
      </c>
      <c r="AA6" s="72">
        <v>100</v>
      </c>
      <c r="AB6" s="78">
        <v>200</v>
      </c>
      <c r="AC6" s="320">
        <f t="shared" si="4"/>
        <v>0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331">
        <f t="shared" si="5"/>
        <v>0</v>
      </c>
      <c r="AT6" s="320">
        <f t="shared" si="6"/>
        <v>0</v>
      </c>
      <c r="AU6" s="320">
        <f t="shared" si="7"/>
        <v>3800</v>
      </c>
      <c r="AV6" s="86">
        <f>VLOOKUP(B6,'[5]2025.08'!$B:$Q,16,0)</f>
        <v>549.9</v>
      </c>
      <c r="AW6" s="334"/>
      <c r="AX6" s="334"/>
      <c r="AY6" s="334"/>
      <c r="AZ6" s="334"/>
      <c r="BA6" s="320">
        <f t="shared" si="8"/>
        <v>3250.1</v>
      </c>
      <c r="BB6" s="93"/>
      <c r="BC6" s="94"/>
      <c r="BD6" s="310" t="str">
        <f t="shared" si="9"/>
        <v>正确</v>
      </c>
    </row>
    <row r="7" s="1" customFormat="1" ht="33" customHeight="1" spans="1:56">
      <c r="A7" s="264">
        <f t="shared" si="1"/>
        <v>3</v>
      </c>
      <c r="B7" s="501" t="s">
        <v>378</v>
      </c>
      <c r="C7" s="499" t="s">
        <v>377</v>
      </c>
      <c r="D7" s="396">
        <v>45836</v>
      </c>
      <c r="E7" s="500" t="s">
        <v>116</v>
      </c>
      <c r="F7" s="269">
        <f t="shared" si="2"/>
        <v>31</v>
      </c>
      <c r="G7" s="40" t="s">
        <v>79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311">
        <f t="shared" si="3"/>
        <v>0</v>
      </c>
      <c r="T7" s="74"/>
      <c r="U7" s="506">
        <v>3800</v>
      </c>
      <c r="V7" s="71">
        <v>3000</v>
      </c>
      <c r="W7" s="72">
        <v>300</v>
      </c>
      <c r="X7" s="72">
        <v>100</v>
      </c>
      <c r="Y7" s="72">
        <v>100</v>
      </c>
      <c r="Z7" s="72">
        <v>100</v>
      </c>
      <c r="AA7" s="72">
        <v>100</v>
      </c>
      <c r="AB7" s="78">
        <v>100</v>
      </c>
      <c r="AC7" s="320">
        <f t="shared" si="4"/>
        <v>0</v>
      </c>
      <c r="AD7" s="78"/>
      <c r="AE7" s="78"/>
      <c r="AF7" s="78"/>
      <c r="AG7" s="78"/>
      <c r="AH7" s="78"/>
      <c r="AI7" s="78"/>
      <c r="AJ7" s="78"/>
      <c r="AK7" s="78"/>
      <c r="AL7" s="78">
        <v>400</v>
      </c>
      <c r="AM7" s="78"/>
      <c r="AN7" s="78"/>
      <c r="AO7" s="78"/>
      <c r="AP7" s="78"/>
      <c r="AQ7" s="78"/>
      <c r="AR7" s="78"/>
      <c r="AS7" s="331">
        <f t="shared" si="5"/>
        <v>0</v>
      </c>
      <c r="AT7" s="320">
        <f t="shared" si="6"/>
        <v>0</v>
      </c>
      <c r="AU7" s="320">
        <f t="shared" si="7"/>
        <v>4200</v>
      </c>
      <c r="AV7" s="86"/>
      <c r="AW7" s="334"/>
      <c r="AX7" s="334"/>
      <c r="AY7" s="334"/>
      <c r="AZ7" s="334"/>
      <c r="BA7" s="320">
        <f t="shared" si="8"/>
        <v>4200</v>
      </c>
      <c r="BB7" s="93"/>
      <c r="BC7" s="94" t="s">
        <v>379</v>
      </c>
      <c r="BD7" s="310" t="str">
        <f t="shared" si="9"/>
        <v>正确</v>
      </c>
    </row>
    <row r="8" s="1" customFormat="1" ht="33" customHeight="1" spans="1:56">
      <c r="A8" s="264">
        <f t="shared" si="1"/>
        <v>4</v>
      </c>
      <c r="B8" s="385" t="s">
        <v>380</v>
      </c>
      <c r="C8" s="499" t="s">
        <v>377</v>
      </c>
      <c r="D8" s="454">
        <v>45811</v>
      </c>
      <c r="E8" s="500" t="s">
        <v>116</v>
      </c>
      <c r="F8" s="269">
        <f t="shared" si="2"/>
        <v>31</v>
      </c>
      <c r="G8" s="40" t="s">
        <v>79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311">
        <f t="shared" si="3"/>
        <v>0</v>
      </c>
      <c r="T8" s="74"/>
      <c r="U8" s="313" t="s">
        <v>94</v>
      </c>
      <c r="V8" s="71">
        <v>3500</v>
      </c>
      <c r="W8" s="72">
        <v>300</v>
      </c>
      <c r="X8" s="72">
        <v>100</v>
      </c>
      <c r="Y8" s="72">
        <v>100</v>
      </c>
      <c r="Z8" s="72">
        <v>100</v>
      </c>
      <c r="AA8" s="72">
        <v>100</v>
      </c>
      <c r="AB8" s="78">
        <v>100</v>
      </c>
      <c r="AC8" s="320">
        <f t="shared" si="4"/>
        <v>0</v>
      </c>
      <c r="AD8" s="78"/>
      <c r="AE8" s="78"/>
      <c r="AF8" s="78"/>
      <c r="AG8" s="78"/>
      <c r="AH8" s="78">
        <v>50</v>
      </c>
      <c r="AI8" s="78"/>
      <c r="AJ8" s="78"/>
      <c r="AK8" s="78"/>
      <c r="AL8" s="78">
        <v>500</v>
      </c>
      <c r="AM8" s="78"/>
      <c r="AN8" s="78"/>
      <c r="AO8" s="78"/>
      <c r="AP8" s="78"/>
      <c r="AQ8" s="78"/>
      <c r="AR8" s="78"/>
      <c r="AS8" s="331">
        <f t="shared" si="5"/>
        <v>0</v>
      </c>
      <c r="AT8" s="320">
        <f t="shared" si="6"/>
        <v>0</v>
      </c>
      <c r="AU8" s="320">
        <f t="shared" si="7"/>
        <v>4850</v>
      </c>
      <c r="AV8" s="86">
        <f>VLOOKUP(B8,'[5]2025.08'!$B:$Q,16,0)</f>
        <v>549.9</v>
      </c>
      <c r="AW8" s="334">
        <f>VLOOKUP(B8,'[5]2025.08'!$B:$T,19,0)</f>
        <v>104</v>
      </c>
      <c r="AX8" s="334"/>
      <c r="AY8" s="334"/>
      <c r="AZ8" s="334"/>
      <c r="BA8" s="320">
        <f t="shared" si="8"/>
        <v>4196.1</v>
      </c>
      <c r="BB8" s="93"/>
      <c r="BC8" s="48" t="s">
        <v>381</v>
      </c>
      <c r="BD8" s="310" t="str">
        <f t="shared" si="9"/>
        <v>正确</v>
      </c>
    </row>
    <row r="9" s="1" customFormat="1" ht="33" customHeight="1" spans="1:56">
      <c r="A9" s="264">
        <f t="shared" si="1"/>
        <v>5</v>
      </c>
      <c r="B9" s="498" t="s">
        <v>382</v>
      </c>
      <c r="C9" s="502" t="s">
        <v>132</v>
      </c>
      <c r="D9" s="396">
        <v>45842</v>
      </c>
      <c r="E9" s="394" t="s">
        <v>78</v>
      </c>
      <c r="F9" s="269">
        <f t="shared" si="2"/>
        <v>31</v>
      </c>
      <c r="G9" s="40" t="s">
        <v>79</v>
      </c>
      <c r="H9" s="41"/>
      <c r="I9" s="41"/>
      <c r="J9" s="41"/>
      <c r="K9" s="41"/>
      <c r="L9" s="41"/>
      <c r="M9" s="41"/>
      <c r="N9" s="41"/>
      <c r="O9" s="54"/>
      <c r="P9" s="41"/>
      <c r="Q9" s="41"/>
      <c r="R9" s="41"/>
      <c r="S9" s="311">
        <f t="shared" si="3"/>
        <v>0</v>
      </c>
      <c r="T9" s="74"/>
      <c r="U9" s="506">
        <v>4020</v>
      </c>
      <c r="V9" s="71">
        <v>3500</v>
      </c>
      <c r="W9" s="72">
        <v>100</v>
      </c>
      <c r="X9" s="72">
        <v>100</v>
      </c>
      <c r="Y9" s="72">
        <v>100</v>
      </c>
      <c r="Z9" s="72">
        <v>100</v>
      </c>
      <c r="AA9" s="72">
        <v>100</v>
      </c>
      <c r="AB9" s="78">
        <v>20</v>
      </c>
      <c r="AC9" s="320">
        <f t="shared" si="4"/>
        <v>0</v>
      </c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331">
        <f t="shared" si="5"/>
        <v>0</v>
      </c>
      <c r="AT9" s="320">
        <f t="shared" si="6"/>
        <v>0</v>
      </c>
      <c r="AU9" s="320">
        <f t="shared" si="7"/>
        <v>4020</v>
      </c>
      <c r="AV9" s="86">
        <f>VLOOKUP(B9,'[5]2025.08'!$B:$Q,16,0)</f>
        <v>549.9</v>
      </c>
      <c r="AW9" s="334"/>
      <c r="AX9" s="334"/>
      <c r="AY9" s="334"/>
      <c r="AZ9" s="334"/>
      <c r="BA9" s="320">
        <f t="shared" si="8"/>
        <v>3470.1</v>
      </c>
      <c r="BB9" s="93"/>
      <c r="BC9" s="94"/>
      <c r="BD9" s="310" t="str">
        <f t="shared" si="9"/>
        <v>正确</v>
      </c>
    </row>
    <row r="10" s="1" customFormat="1" ht="33" customHeight="1" spans="1:56">
      <c r="A10" s="264">
        <f t="shared" si="1"/>
        <v>6</v>
      </c>
      <c r="B10" s="498" t="s">
        <v>383</v>
      </c>
      <c r="C10" s="502" t="s">
        <v>132</v>
      </c>
      <c r="D10" s="396">
        <v>45842</v>
      </c>
      <c r="E10" s="394" t="s">
        <v>78</v>
      </c>
      <c r="F10" s="269">
        <f t="shared" si="2"/>
        <v>31</v>
      </c>
      <c r="G10" s="40" t="s">
        <v>79</v>
      </c>
      <c r="H10" s="41"/>
      <c r="I10" s="41"/>
      <c r="J10" s="41"/>
      <c r="K10" s="41"/>
      <c r="L10" s="41"/>
      <c r="M10" s="41"/>
      <c r="N10" s="41"/>
      <c r="O10" s="55"/>
      <c r="P10" s="41"/>
      <c r="Q10" s="41"/>
      <c r="R10" s="41"/>
      <c r="S10" s="311">
        <f t="shared" si="3"/>
        <v>0</v>
      </c>
      <c r="T10" s="74"/>
      <c r="U10" s="313">
        <v>4040</v>
      </c>
      <c r="V10" s="71">
        <v>3500</v>
      </c>
      <c r="W10" s="72">
        <v>100</v>
      </c>
      <c r="X10" s="72">
        <v>100</v>
      </c>
      <c r="Y10" s="72">
        <v>100</v>
      </c>
      <c r="Z10" s="72">
        <v>100</v>
      </c>
      <c r="AA10" s="72">
        <v>100</v>
      </c>
      <c r="AB10" s="78">
        <v>40</v>
      </c>
      <c r="AC10" s="320">
        <f t="shared" si="4"/>
        <v>0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331">
        <f t="shared" si="5"/>
        <v>0</v>
      </c>
      <c r="AT10" s="320">
        <f t="shared" si="6"/>
        <v>0</v>
      </c>
      <c r="AU10" s="320">
        <f t="shared" si="7"/>
        <v>4040</v>
      </c>
      <c r="AV10" s="86">
        <f>VLOOKUP(B10,'[5]2025.08'!$B:$Q,16,0)</f>
        <v>549.9</v>
      </c>
      <c r="AW10" s="334"/>
      <c r="AX10" s="334"/>
      <c r="AY10" s="334"/>
      <c r="AZ10" s="334"/>
      <c r="BA10" s="320">
        <f t="shared" si="8"/>
        <v>3490.1</v>
      </c>
      <c r="BB10" s="93"/>
      <c r="BC10" s="94"/>
      <c r="BD10" s="310" t="str">
        <f t="shared" si="9"/>
        <v>正确</v>
      </c>
    </row>
    <row r="11" s="1" customFormat="1" ht="33" customHeight="1" spans="1:56">
      <c r="A11" s="264">
        <f t="shared" si="1"/>
        <v>7</v>
      </c>
      <c r="B11" s="498" t="s">
        <v>384</v>
      </c>
      <c r="C11" s="502" t="s">
        <v>132</v>
      </c>
      <c r="D11" s="396">
        <v>45842</v>
      </c>
      <c r="E11" s="394" t="s">
        <v>78</v>
      </c>
      <c r="F11" s="269">
        <f t="shared" si="2"/>
        <v>31</v>
      </c>
      <c r="G11" s="40" t="s">
        <v>79</v>
      </c>
      <c r="H11" s="41"/>
      <c r="I11" s="41"/>
      <c r="J11" s="41"/>
      <c r="K11" s="41"/>
      <c r="L11" s="41"/>
      <c r="M11" s="41"/>
      <c r="N11" s="41"/>
      <c r="O11" s="56"/>
      <c r="P11" s="41"/>
      <c r="Q11" s="41"/>
      <c r="R11" s="41"/>
      <c r="S11" s="311">
        <f t="shared" si="3"/>
        <v>0</v>
      </c>
      <c r="T11" s="74"/>
      <c r="U11" s="506">
        <v>4080</v>
      </c>
      <c r="V11" s="71">
        <v>3500</v>
      </c>
      <c r="W11" s="72">
        <v>100</v>
      </c>
      <c r="X11" s="72">
        <v>100</v>
      </c>
      <c r="Y11" s="72">
        <v>100</v>
      </c>
      <c r="Z11" s="72">
        <v>100</v>
      </c>
      <c r="AA11" s="72">
        <v>100</v>
      </c>
      <c r="AB11" s="78">
        <v>80</v>
      </c>
      <c r="AC11" s="320">
        <f t="shared" si="4"/>
        <v>0</v>
      </c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331">
        <f t="shared" si="5"/>
        <v>0</v>
      </c>
      <c r="AT11" s="320">
        <f t="shared" si="6"/>
        <v>0</v>
      </c>
      <c r="AU11" s="320">
        <f t="shared" si="7"/>
        <v>4080</v>
      </c>
      <c r="AV11" s="86">
        <f>VLOOKUP(B11,'[5]2025.08'!$B:$Q,16,0)</f>
        <v>549.9</v>
      </c>
      <c r="AW11" s="334"/>
      <c r="AX11" s="334"/>
      <c r="AY11" s="334"/>
      <c r="AZ11" s="334"/>
      <c r="BA11" s="320">
        <f t="shared" si="8"/>
        <v>3530.1</v>
      </c>
      <c r="BB11" s="93"/>
      <c r="BC11" s="94"/>
      <c r="BD11" s="310" t="str">
        <f t="shared" si="9"/>
        <v>正确</v>
      </c>
    </row>
    <row r="12" s="1" customFormat="1" ht="33" customHeight="1" spans="1:56">
      <c r="A12" s="264">
        <f t="shared" si="1"/>
        <v>8</v>
      </c>
      <c r="B12" s="498" t="s">
        <v>385</v>
      </c>
      <c r="C12" s="502" t="s">
        <v>132</v>
      </c>
      <c r="D12" s="396">
        <v>45842</v>
      </c>
      <c r="E12" s="394" t="s">
        <v>78</v>
      </c>
      <c r="F12" s="269">
        <f t="shared" si="2"/>
        <v>31</v>
      </c>
      <c r="G12" s="40" t="s">
        <v>79</v>
      </c>
      <c r="H12" s="41"/>
      <c r="I12" s="41"/>
      <c r="J12" s="41"/>
      <c r="K12" s="41"/>
      <c r="L12" s="41"/>
      <c r="M12" s="41"/>
      <c r="N12" s="41"/>
      <c r="O12" s="57"/>
      <c r="P12" s="41"/>
      <c r="Q12" s="41"/>
      <c r="R12" s="41"/>
      <c r="S12" s="311">
        <f t="shared" si="3"/>
        <v>0</v>
      </c>
      <c r="T12" s="74"/>
      <c r="U12" s="506">
        <v>4600</v>
      </c>
      <c r="V12" s="71">
        <v>4000</v>
      </c>
      <c r="W12" s="72">
        <v>100</v>
      </c>
      <c r="X12" s="72">
        <v>100</v>
      </c>
      <c r="Y12" s="72">
        <v>100</v>
      </c>
      <c r="Z12" s="72">
        <v>100</v>
      </c>
      <c r="AA12" s="72">
        <v>100</v>
      </c>
      <c r="AB12" s="78">
        <v>100</v>
      </c>
      <c r="AC12" s="320">
        <f t="shared" si="4"/>
        <v>0</v>
      </c>
      <c r="AD12" s="78"/>
      <c r="AE12" s="78"/>
      <c r="AF12" s="78"/>
      <c r="AG12" s="78"/>
      <c r="AH12" s="78"/>
      <c r="AI12" s="78">
        <f>4600/31*21</f>
        <v>3116.12903225806</v>
      </c>
      <c r="AJ12" s="78"/>
      <c r="AK12" s="78"/>
      <c r="AL12" s="78"/>
      <c r="AM12" s="78"/>
      <c r="AN12" s="78"/>
      <c r="AO12" s="78"/>
      <c r="AP12" s="78"/>
      <c r="AQ12" s="78"/>
      <c r="AR12" s="78"/>
      <c r="AS12" s="331">
        <f t="shared" si="5"/>
        <v>0</v>
      </c>
      <c r="AT12" s="320">
        <f t="shared" si="6"/>
        <v>0</v>
      </c>
      <c r="AU12" s="320">
        <f t="shared" si="7"/>
        <v>7716.13</v>
      </c>
      <c r="AV12" s="86">
        <f>VLOOKUP(B12,'[5]2025.08'!$B:$Q,16,0)</f>
        <v>549.9</v>
      </c>
      <c r="AW12" s="334"/>
      <c r="AX12" s="334"/>
      <c r="AY12" s="334"/>
      <c r="AZ12" s="334"/>
      <c r="BA12" s="320">
        <f t="shared" si="8"/>
        <v>7166.23</v>
      </c>
      <c r="BB12" s="93"/>
      <c r="BC12" s="94" t="s">
        <v>386</v>
      </c>
      <c r="BD12" s="310" t="str">
        <f t="shared" si="9"/>
        <v>正确</v>
      </c>
    </row>
    <row r="13" s="1" customFormat="1" ht="33" customHeight="1" spans="1:56">
      <c r="A13" s="264">
        <f t="shared" si="1"/>
        <v>9</v>
      </c>
      <c r="B13" s="498" t="s">
        <v>387</v>
      </c>
      <c r="C13" s="502" t="s">
        <v>388</v>
      </c>
      <c r="D13" s="396">
        <v>45842</v>
      </c>
      <c r="E13" s="394" t="s">
        <v>78</v>
      </c>
      <c r="F13" s="269">
        <f t="shared" si="2"/>
        <v>31</v>
      </c>
      <c r="G13" s="40" t="s">
        <v>79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11">
        <f t="shared" si="3"/>
        <v>0</v>
      </c>
      <c r="T13" s="74"/>
      <c r="U13" s="313">
        <v>4800</v>
      </c>
      <c r="V13" s="71">
        <v>4000</v>
      </c>
      <c r="W13" s="72">
        <v>100</v>
      </c>
      <c r="X13" s="72">
        <v>100</v>
      </c>
      <c r="Y13" s="72">
        <v>100</v>
      </c>
      <c r="Z13" s="72">
        <v>100</v>
      </c>
      <c r="AA13" s="72">
        <v>100</v>
      </c>
      <c r="AB13" s="78">
        <v>300</v>
      </c>
      <c r="AC13" s="320">
        <f t="shared" si="4"/>
        <v>0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331">
        <f t="shared" si="5"/>
        <v>0</v>
      </c>
      <c r="AT13" s="320">
        <f t="shared" si="6"/>
        <v>0</v>
      </c>
      <c r="AU13" s="320">
        <f t="shared" si="7"/>
        <v>4800</v>
      </c>
      <c r="AV13" s="86">
        <f>VLOOKUP(B13,'[5]2025.08'!$B:$Q,16,0)</f>
        <v>549.9</v>
      </c>
      <c r="AW13" s="334"/>
      <c r="AX13" s="334"/>
      <c r="AY13" s="334"/>
      <c r="AZ13" s="334"/>
      <c r="BA13" s="320">
        <f t="shared" si="8"/>
        <v>4250.1</v>
      </c>
      <c r="BB13" s="93"/>
      <c r="BC13" s="94"/>
      <c r="BD13" s="310" t="str">
        <f t="shared" si="9"/>
        <v>正确</v>
      </c>
    </row>
    <row r="14" s="1" customFormat="1" ht="33" customHeight="1" spans="1:56">
      <c r="A14" s="264">
        <f t="shared" si="1"/>
        <v>10</v>
      </c>
      <c r="B14" s="498" t="s">
        <v>389</v>
      </c>
      <c r="C14" s="502" t="s">
        <v>388</v>
      </c>
      <c r="D14" s="396">
        <v>45842</v>
      </c>
      <c r="E14" s="394" t="s">
        <v>78</v>
      </c>
      <c r="F14" s="269">
        <f t="shared" si="2"/>
        <v>31</v>
      </c>
      <c r="G14" s="40" t="s">
        <v>79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11">
        <f t="shared" si="3"/>
        <v>0</v>
      </c>
      <c r="T14" s="74"/>
      <c r="U14" s="313">
        <v>4340</v>
      </c>
      <c r="V14" s="71">
        <v>3500</v>
      </c>
      <c r="W14" s="72">
        <v>100</v>
      </c>
      <c r="X14" s="72">
        <v>100</v>
      </c>
      <c r="Y14" s="72">
        <v>100</v>
      </c>
      <c r="Z14" s="72">
        <v>100</v>
      </c>
      <c r="AA14" s="72">
        <v>100</v>
      </c>
      <c r="AB14" s="78">
        <v>340</v>
      </c>
      <c r="AC14" s="320">
        <f t="shared" si="4"/>
        <v>0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331">
        <f t="shared" si="5"/>
        <v>0</v>
      </c>
      <c r="AT14" s="320">
        <f t="shared" si="6"/>
        <v>0</v>
      </c>
      <c r="AU14" s="320">
        <f t="shared" si="7"/>
        <v>4340</v>
      </c>
      <c r="AV14" s="86">
        <f>VLOOKUP(B14,'[5]2025.08'!$B:$Q,16,0)</f>
        <v>549.9</v>
      </c>
      <c r="AW14" s="334"/>
      <c r="AX14" s="334"/>
      <c r="AY14" s="334"/>
      <c r="AZ14" s="334"/>
      <c r="BA14" s="320">
        <f t="shared" si="8"/>
        <v>3790.1</v>
      </c>
      <c r="BB14" s="93"/>
      <c r="BC14" s="94"/>
      <c r="BD14" s="310" t="str">
        <f t="shared" si="9"/>
        <v>正确</v>
      </c>
    </row>
    <row r="15" s="1" customFormat="1" ht="33" customHeight="1" spans="1:56">
      <c r="A15" s="264">
        <f t="shared" si="1"/>
        <v>11</v>
      </c>
      <c r="B15" s="498" t="s">
        <v>390</v>
      </c>
      <c r="C15" s="502" t="s">
        <v>388</v>
      </c>
      <c r="D15" s="396">
        <v>45842</v>
      </c>
      <c r="E15" s="394" t="s">
        <v>78</v>
      </c>
      <c r="F15" s="269">
        <f t="shared" si="2"/>
        <v>31</v>
      </c>
      <c r="G15" s="40" t="s">
        <v>79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11">
        <f t="shared" si="3"/>
        <v>0</v>
      </c>
      <c r="T15" s="74"/>
      <c r="U15" s="313">
        <v>4340</v>
      </c>
      <c r="V15" s="71">
        <v>3500</v>
      </c>
      <c r="W15" s="72">
        <v>100</v>
      </c>
      <c r="X15" s="72">
        <v>100</v>
      </c>
      <c r="Y15" s="72">
        <v>100</v>
      </c>
      <c r="Z15" s="72">
        <v>100</v>
      </c>
      <c r="AA15" s="72">
        <v>100</v>
      </c>
      <c r="AB15" s="78">
        <v>340</v>
      </c>
      <c r="AC15" s="320">
        <f t="shared" si="4"/>
        <v>0</v>
      </c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331">
        <f t="shared" si="5"/>
        <v>0</v>
      </c>
      <c r="AT15" s="320">
        <f t="shared" si="6"/>
        <v>0</v>
      </c>
      <c r="AU15" s="320">
        <f t="shared" si="7"/>
        <v>4340</v>
      </c>
      <c r="AV15" s="86">
        <f>VLOOKUP(B15,'[5]2025.08'!$B:$Q,16,0)</f>
        <v>549.9</v>
      </c>
      <c r="AW15" s="334"/>
      <c r="AX15" s="334"/>
      <c r="AY15" s="334"/>
      <c r="AZ15" s="334"/>
      <c r="BA15" s="320">
        <f t="shared" si="8"/>
        <v>3790.1</v>
      </c>
      <c r="BB15" s="93"/>
      <c r="BC15" s="94"/>
      <c r="BD15" s="310" t="str">
        <f t="shared" si="9"/>
        <v>正确</v>
      </c>
    </row>
    <row r="16" s="1" customFormat="1" ht="33" customHeight="1" spans="1:56">
      <c r="A16" s="264">
        <f t="shared" si="1"/>
        <v>12</v>
      </c>
      <c r="B16" s="503" t="s">
        <v>391</v>
      </c>
      <c r="C16" s="502" t="s">
        <v>388</v>
      </c>
      <c r="D16" s="396">
        <v>45841</v>
      </c>
      <c r="E16" s="394" t="s">
        <v>78</v>
      </c>
      <c r="F16" s="269">
        <f t="shared" si="2"/>
        <v>31</v>
      </c>
      <c r="G16" s="40" t="s">
        <v>79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11">
        <f t="shared" si="3"/>
        <v>0</v>
      </c>
      <c r="T16" s="74"/>
      <c r="U16" s="313">
        <v>4300</v>
      </c>
      <c r="V16" s="71">
        <v>3500</v>
      </c>
      <c r="W16" s="72">
        <v>100</v>
      </c>
      <c r="X16" s="72">
        <v>100</v>
      </c>
      <c r="Y16" s="72">
        <v>100</v>
      </c>
      <c r="Z16" s="72">
        <v>100</v>
      </c>
      <c r="AA16" s="72">
        <v>100</v>
      </c>
      <c r="AB16" s="78">
        <v>300</v>
      </c>
      <c r="AC16" s="320">
        <f t="shared" si="4"/>
        <v>0</v>
      </c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331">
        <f t="shared" si="5"/>
        <v>0</v>
      </c>
      <c r="AT16" s="320">
        <f t="shared" si="6"/>
        <v>0</v>
      </c>
      <c r="AU16" s="320">
        <f t="shared" si="7"/>
        <v>4300</v>
      </c>
      <c r="AV16" s="86">
        <f>VLOOKUP(B16,'[5]2025.08'!$B:$Q,16,0)</f>
        <v>549.9</v>
      </c>
      <c r="AW16" s="334"/>
      <c r="AX16" s="334"/>
      <c r="AY16" s="334"/>
      <c r="AZ16" s="334"/>
      <c r="BA16" s="320">
        <f t="shared" si="8"/>
        <v>3750.1</v>
      </c>
      <c r="BB16" s="93"/>
      <c r="BC16" s="94"/>
      <c r="BD16" s="310" t="str">
        <f t="shared" si="9"/>
        <v>正确</v>
      </c>
    </row>
    <row r="17" s="1" customFormat="1" ht="33" customHeight="1" spans="1:56">
      <c r="A17" s="264">
        <f t="shared" si="1"/>
        <v>13</v>
      </c>
      <c r="B17" s="498" t="s">
        <v>392</v>
      </c>
      <c r="C17" s="502" t="s">
        <v>388</v>
      </c>
      <c r="D17" s="396">
        <v>45842</v>
      </c>
      <c r="E17" s="394" t="s">
        <v>78</v>
      </c>
      <c r="F17" s="269">
        <f t="shared" si="2"/>
        <v>31</v>
      </c>
      <c r="G17" s="40" t="s">
        <v>79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11">
        <f t="shared" si="3"/>
        <v>0</v>
      </c>
      <c r="T17" s="74"/>
      <c r="U17" s="313">
        <v>4300</v>
      </c>
      <c r="V17" s="71">
        <v>3500</v>
      </c>
      <c r="W17" s="72">
        <v>100</v>
      </c>
      <c r="X17" s="72">
        <v>100</v>
      </c>
      <c r="Y17" s="72">
        <v>100</v>
      </c>
      <c r="Z17" s="72">
        <v>100</v>
      </c>
      <c r="AA17" s="72">
        <v>100</v>
      </c>
      <c r="AB17" s="78">
        <v>300</v>
      </c>
      <c r="AC17" s="320">
        <f t="shared" si="4"/>
        <v>0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331">
        <f t="shared" si="5"/>
        <v>0</v>
      </c>
      <c r="AT17" s="320">
        <f t="shared" si="6"/>
        <v>0</v>
      </c>
      <c r="AU17" s="320">
        <f t="shared" si="7"/>
        <v>4300</v>
      </c>
      <c r="AV17" s="86">
        <f>VLOOKUP(B17,'[5]2025.08'!$B:$Q,16,0)</f>
        <v>549.9</v>
      </c>
      <c r="AW17" s="334"/>
      <c r="AX17" s="334"/>
      <c r="AY17" s="334"/>
      <c r="AZ17" s="334"/>
      <c r="BA17" s="320">
        <f t="shared" si="8"/>
        <v>3750.1</v>
      </c>
      <c r="BB17" s="93"/>
      <c r="BC17" s="94"/>
      <c r="BD17" s="310" t="str">
        <f t="shared" si="9"/>
        <v>正确</v>
      </c>
    </row>
    <row r="18" s="1" customFormat="1" ht="33" customHeight="1" spans="1:56">
      <c r="A18" s="264">
        <f t="shared" si="1"/>
        <v>14</v>
      </c>
      <c r="B18" s="498" t="s">
        <v>393</v>
      </c>
      <c r="C18" s="499" t="s">
        <v>394</v>
      </c>
      <c r="D18" s="396">
        <v>45842</v>
      </c>
      <c r="E18" s="394" t="s">
        <v>78</v>
      </c>
      <c r="F18" s="269">
        <f t="shared" si="2"/>
        <v>31</v>
      </c>
      <c r="G18" s="40" t="s">
        <v>79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11">
        <f t="shared" si="3"/>
        <v>0</v>
      </c>
      <c r="T18" s="74"/>
      <c r="U18" s="506">
        <v>5000</v>
      </c>
      <c r="V18" s="71">
        <v>4000</v>
      </c>
      <c r="W18" s="72">
        <v>100</v>
      </c>
      <c r="X18" s="72">
        <v>100</v>
      </c>
      <c r="Y18" s="72">
        <v>100</v>
      </c>
      <c r="Z18" s="72">
        <v>100</v>
      </c>
      <c r="AA18" s="72">
        <v>500</v>
      </c>
      <c r="AB18" s="78">
        <v>100</v>
      </c>
      <c r="AC18" s="320">
        <f t="shared" si="4"/>
        <v>0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>
        <v>300</v>
      </c>
      <c r="AN18" s="78"/>
      <c r="AO18" s="78"/>
      <c r="AP18" s="78"/>
      <c r="AQ18" s="78"/>
      <c r="AR18" s="78"/>
      <c r="AS18" s="331">
        <f t="shared" si="5"/>
        <v>0</v>
      </c>
      <c r="AT18" s="320">
        <f t="shared" si="6"/>
        <v>0</v>
      </c>
      <c r="AU18" s="320">
        <f t="shared" si="7"/>
        <v>5300</v>
      </c>
      <c r="AV18" s="86">
        <f>VLOOKUP(B18,'[5]2025.08'!$B:$Q,16,0)</f>
        <v>549.9</v>
      </c>
      <c r="AW18" s="334"/>
      <c r="AX18" s="334"/>
      <c r="AY18" s="334"/>
      <c r="AZ18" s="334"/>
      <c r="BA18" s="320">
        <f t="shared" si="8"/>
        <v>4750.1</v>
      </c>
      <c r="BB18" s="93"/>
      <c r="BC18" s="94" t="s">
        <v>395</v>
      </c>
      <c r="BD18" s="310" t="str">
        <f t="shared" si="9"/>
        <v>正确</v>
      </c>
    </row>
    <row r="19" s="1" customFormat="1" ht="33" customHeight="1" spans="1:56">
      <c r="A19" s="264">
        <f t="shared" si="1"/>
        <v>15</v>
      </c>
      <c r="B19" s="498" t="s">
        <v>396</v>
      </c>
      <c r="C19" s="502" t="s">
        <v>397</v>
      </c>
      <c r="D19" s="396">
        <v>45842</v>
      </c>
      <c r="E19" s="394" t="s">
        <v>78</v>
      </c>
      <c r="F19" s="269">
        <f t="shared" si="2"/>
        <v>31</v>
      </c>
      <c r="G19" s="40" t="s">
        <v>79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11">
        <f t="shared" si="3"/>
        <v>0</v>
      </c>
      <c r="T19" s="74"/>
      <c r="U19" s="506">
        <v>4580</v>
      </c>
      <c r="V19" s="71">
        <v>4000</v>
      </c>
      <c r="W19" s="72">
        <v>100</v>
      </c>
      <c r="X19" s="72">
        <v>100</v>
      </c>
      <c r="Y19" s="72">
        <v>100</v>
      </c>
      <c r="Z19" s="72">
        <v>100</v>
      </c>
      <c r="AA19" s="72">
        <v>100</v>
      </c>
      <c r="AB19" s="78">
        <v>80</v>
      </c>
      <c r="AC19" s="320">
        <f t="shared" si="4"/>
        <v>0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331">
        <f t="shared" si="5"/>
        <v>0</v>
      </c>
      <c r="AT19" s="320">
        <f t="shared" si="6"/>
        <v>0</v>
      </c>
      <c r="AU19" s="320">
        <f t="shared" si="7"/>
        <v>4580</v>
      </c>
      <c r="AV19" s="86">
        <f>VLOOKUP(B19,'[5]2025.08'!$B:$Q,16,0)</f>
        <v>549.9</v>
      </c>
      <c r="AW19" s="334"/>
      <c r="AX19" s="334"/>
      <c r="AY19" s="334"/>
      <c r="AZ19" s="334"/>
      <c r="BA19" s="320">
        <f t="shared" si="8"/>
        <v>4030.1</v>
      </c>
      <c r="BB19" s="93"/>
      <c r="BC19" s="94"/>
      <c r="BD19" s="310" t="str">
        <f t="shared" si="9"/>
        <v>正确</v>
      </c>
    </row>
    <row r="20" s="1" customFormat="1" ht="33" customHeight="1" spans="1:56">
      <c r="A20" s="264">
        <f t="shared" si="1"/>
        <v>16</v>
      </c>
      <c r="B20" s="498" t="s">
        <v>398</v>
      </c>
      <c r="C20" s="502" t="s">
        <v>397</v>
      </c>
      <c r="D20" s="396">
        <v>45842</v>
      </c>
      <c r="E20" s="394" t="s">
        <v>78</v>
      </c>
      <c r="F20" s="269">
        <f t="shared" si="2"/>
        <v>31</v>
      </c>
      <c r="G20" s="40" t="s">
        <v>79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11">
        <f t="shared" si="3"/>
        <v>0</v>
      </c>
      <c r="T20" s="74"/>
      <c r="U20" s="506">
        <v>4000</v>
      </c>
      <c r="V20" s="71">
        <v>3400</v>
      </c>
      <c r="W20" s="72">
        <v>100</v>
      </c>
      <c r="X20" s="72">
        <v>100</v>
      </c>
      <c r="Y20" s="72">
        <v>100</v>
      </c>
      <c r="Z20" s="72">
        <v>100</v>
      </c>
      <c r="AA20" s="72">
        <v>100</v>
      </c>
      <c r="AB20" s="78">
        <v>100</v>
      </c>
      <c r="AC20" s="320">
        <f t="shared" si="4"/>
        <v>0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331">
        <f t="shared" si="5"/>
        <v>0</v>
      </c>
      <c r="AT20" s="320">
        <f t="shared" si="6"/>
        <v>0</v>
      </c>
      <c r="AU20" s="320">
        <f t="shared" si="7"/>
        <v>4000</v>
      </c>
      <c r="AV20" s="86">
        <f>VLOOKUP(B20,'[5]2025.08'!$B:$Q,16,0)</f>
        <v>549.9</v>
      </c>
      <c r="AW20" s="334"/>
      <c r="AX20" s="334"/>
      <c r="AY20" s="334"/>
      <c r="AZ20" s="334"/>
      <c r="BA20" s="320">
        <f t="shared" si="8"/>
        <v>3450.1</v>
      </c>
      <c r="BB20" s="93"/>
      <c r="BC20" s="94"/>
      <c r="BD20" s="310" t="str">
        <f t="shared" si="9"/>
        <v>正确</v>
      </c>
    </row>
    <row r="21" s="1" customFormat="1" ht="33" customHeight="1" spans="1:56">
      <c r="A21" s="264">
        <f t="shared" si="1"/>
        <v>17</v>
      </c>
      <c r="B21" s="504" t="s">
        <v>399</v>
      </c>
      <c r="C21" s="502" t="s">
        <v>397</v>
      </c>
      <c r="D21" s="396">
        <v>45842</v>
      </c>
      <c r="E21" s="394" t="s">
        <v>78</v>
      </c>
      <c r="F21" s="269">
        <f t="shared" si="2"/>
        <v>31</v>
      </c>
      <c r="G21" s="40" t="s">
        <v>79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11">
        <f t="shared" si="3"/>
        <v>0</v>
      </c>
      <c r="T21" s="74"/>
      <c r="U21" s="506">
        <v>3060</v>
      </c>
      <c r="V21" s="71">
        <v>2500</v>
      </c>
      <c r="W21" s="72">
        <v>100</v>
      </c>
      <c r="X21" s="72">
        <v>100</v>
      </c>
      <c r="Y21" s="72">
        <v>100</v>
      </c>
      <c r="Z21" s="72">
        <v>100</v>
      </c>
      <c r="AA21" s="72">
        <v>100</v>
      </c>
      <c r="AB21" s="78">
        <v>60</v>
      </c>
      <c r="AC21" s="320">
        <f t="shared" si="4"/>
        <v>0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331">
        <f t="shared" si="5"/>
        <v>0</v>
      </c>
      <c r="AT21" s="320">
        <f t="shared" si="6"/>
        <v>0</v>
      </c>
      <c r="AU21" s="320">
        <f t="shared" si="7"/>
        <v>3060</v>
      </c>
      <c r="AV21" s="86">
        <f>VLOOKUP(B21,'[5]2025.08'!$B:$Q,16,0)</f>
        <v>549.9</v>
      </c>
      <c r="AW21" s="334"/>
      <c r="AX21" s="334"/>
      <c r="AY21" s="334"/>
      <c r="AZ21" s="334"/>
      <c r="BA21" s="320">
        <f t="shared" si="8"/>
        <v>2510.1</v>
      </c>
      <c r="BB21" s="93"/>
      <c r="BC21" s="94"/>
      <c r="BD21" s="310" t="str">
        <f t="shared" si="9"/>
        <v>正确</v>
      </c>
    </row>
    <row r="22" s="1" customFormat="1" ht="33" customHeight="1" spans="1:56">
      <c r="A22" s="264">
        <f t="shared" si="1"/>
        <v>18</v>
      </c>
      <c r="B22" s="504" t="s">
        <v>400</v>
      </c>
      <c r="C22" s="502" t="s">
        <v>397</v>
      </c>
      <c r="D22" s="396">
        <v>45842</v>
      </c>
      <c r="E22" s="394" t="s">
        <v>78</v>
      </c>
      <c r="F22" s="269">
        <f t="shared" si="2"/>
        <v>31</v>
      </c>
      <c r="G22" s="40" t="s">
        <v>79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11">
        <f t="shared" si="3"/>
        <v>0</v>
      </c>
      <c r="T22" s="74"/>
      <c r="U22" s="313">
        <v>3560</v>
      </c>
      <c r="V22" s="71">
        <v>3000</v>
      </c>
      <c r="W22" s="72">
        <v>100</v>
      </c>
      <c r="X22" s="72">
        <v>100</v>
      </c>
      <c r="Y22" s="72">
        <v>100</v>
      </c>
      <c r="Z22" s="72">
        <v>100</v>
      </c>
      <c r="AA22" s="72">
        <v>100</v>
      </c>
      <c r="AB22" s="78">
        <v>60</v>
      </c>
      <c r="AC22" s="320">
        <f t="shared" si="4"/>
        <v>0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331">
        <f t="shared" si="5"/>
        <v>0</v>
      </c>
      <c r="AT22" s="320">
        <f t="shared" si="6"/>
        <v>0</v>
      </c>
      <c r="AU22" s="320">
        <f t="shared" si="7"/>
        <v>3560</v>
      </c>
      <c r="AV22" s="86">
        <f>VLOOKUP(B22,'[5]2025.08'!$B:$Q,16,0)</f>
        <v>549.9</v>
      </c>
      <c r="AW22" s="334"/>
      <c r="AX22" s="334"/>
      <c r="AY22" s="334"/>
      <c r="AZ22" s="334"/>
      <c r="BA22" s="320">
        <f t="shared" si="8"/>
        <v>3010.1</v>
      </c>
      <c r="BB22" s="93"/>
      <c r="BC22" s="94"/>
      <c r="BD22" s="310" t="str">
        <f t="shared" si="9"/>
        <v>正确</v>
      </c>
    </row>
    <row r="23" s="1" customFormat="1" ht="33" customHeight="1" spans="1:56">
      <c r="A23" s="264">
        <f t="shared" si="1"/>
        <v>19</v>
      </c>
      <c r="B23" s="504" t="s">
        <v>401</v>
      </c>
      <c r="C23" s="502" t="s">
        <v>397</v>
      </c>
      <c r="D23" s="396">
        <v>45842</v>
      </c>
      <c r="E23" s="394" t="s">
        <v>78</v>
      </c>
      <c r="F23" s="269">
        <f t="shared" si="2"/>
        <v>31</v>
      </c>
      <c r="G23" s="40" t="s">
        <v>79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311">
        <f t="shared" si="3"/>
        <v>0</v>
      </c>
      <c r="T23" s="74"/>
      <c r="U23" s="506">
        <v>3080</v>
      </c>
      <c r="V23" s="71">
        <v>2500</v>
      </c>
      <c r="W23" s="72">
        <v>100</v>
      </c>
      <c r="X23" s="72">
        <v>100</v>
      </c>
      <c r="Y23" s="72">
        <v>100</v>
      </c>
      <c r="Z23" s="72">
        <v>100</v>
      </c>
      <c r="AA23" s="72">
        <v>100</v>
      </c>
      <c r="AB23" s="78">
        <v>80</v>
      </c>
      <c r="AC23" s="320">
        <f t="shared" si="4"/>
        <v>0</v>
      </c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331">
        <f t="shared" si="5"/>
        <v>0</v>
      </c>
      <c r="AT23" s="320">
        <f t="shared" si="6"/>
        <v>0</v>
      </c>
      <c r="AU23" s="320">
        <f t="shared" si="7"/>
        <v>3080</v>
      </c>
      <c r="AV23" s="86">
        <f>VLOOKUP(B23,'[5]2025.08'!$B:$Q,16,0)</f>
        <v>549.9</v>
      </c>
      <c r="AW23" s="334"/>
      <c r="AX23" s="334"/>
      <c r="AY23" s="334"/>
      <c r="AZ23" s="334"/>
      <c r="BA23" s="320">
        <f t="shared" si="8"/>
        <v>2530.1</v>
      </c>
      <c r="BB23" s="93"/>
      <c r="BC23" s="94"/>
      <c r="BD23" s="310" t="str">
        <f t="shared" si="9"/>
        <v>正确</v>
      </c>
    </row>
    <row r="24" s="1" customFormat="1" ht="33" customHeight="1" spans="1:56">
      <c r="A24" s="264">
        <f t="shared" si="1"/>
        <v>20</v>
      </c>
      <c r="B24" s="504" t="s">
        <v>402</v>
      </c>
      <c r="C24" s="502" t="s">
        <v>397</v>
      </c>
      <c r="D24" s="396">
        <v>45842</v>
      </c>
      <c r="E24" s="394" t="s">
        <v>78</v>
      </c>
      <c r="F24" s="269">
        <f t="shared" si="2"/>
        <v>31</v>
      </c>
      <c r="G24" s="40" t="s">
        <v>79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311">
        <f t="shared" si="3"/>
        <v>0</v>
      </c>
      <c r="T24" s="74"/>
      <c r="U24" s="506">
        <v>3080</v>
      </c>
      <c r="V24" s="71">
        <v>2500</v>
      </c>
      <c r="W24" s="72">
        <v>100</v>
      </c>
      <c r="X24" s="72">
        <v>100</v>
      </c>
      <c r="Y24" s="72">
        <v>100</v>
      </c>
      <c r="Z24" s="72">
        <v>100</v>
      </c>
      <c r="AA24" s="72">
        <v>100</v>
      </c>
      <c r="AB24" s="78">
        <v>80</v>
      </c>
      <c r="AC24" s="320">
        <f t="shared" si="4"/>
        <v>0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331">
        <f t="shared" si="5"/>
        <v>0</v>
      </c>
      <c r="AT24" s="320">
        <f t="shared" si="6"/>
        <v>0</v>
      </c>
      <c r="AU24" s="320">
        <f t="shared" si="7"/>
        <v>3080</v>
      </c>
      <c r="AV24" s="86">
        <f>VLOOKUP(B24,'[5]2025.08'!$B:$Q,16,0)</f>
        <v>549.9</v>
      </c>
      <c r="AW24" s="334"/>
      <c r="AX24" s="334"/>
      <c r="AY24" s="334"/>
      <c r="AZ24" s="334"/>
      <c r="BA24" s="320">
        <f t="shared" si="8"/>
        <v>2530.1</v>
      </c>
      <c r="BB24" s="93"/>
      <c r="BC24" s="94"/>
      <c r="BD24" s="310" t="str">
        <f t="shared" si="9"/>
        <v>正确</v>
      </c>
    </row>
    <row r="25" s="1" customFormat="1" ht="33" customHeight="1" spans="1:56">
      <c r="A25" s="264">
        <f t="shared" si="1"/>
        <v>21</v>
      </c>
      <c r="B25" s="504" t="s">
        <v>403</v>
      </c>
      <c r="C25" s="502" t="s">
        <v>397</v>
      </c>
      <c r="D25" s="396">
        <v>45842</v>
      </c>
      <c r="E25" s="394" t="s">
        <v>78</v>
      </c>
      <c r="F25" s="269">
        <f t="shared" si="2"/>
        <v>31</v>
      </c>
      <c r="G25" s="40" t="s">
        <v>79</v>
      </c>
      <c r="H25" s="41"/>
      <c r="I25" s="41"/>
      <c r="J25" s="41"/>
      <c r="K25" s="41"/>
      <c r="L25" s="285">
        <v>1</v>
      </c>
      <c r="M25" s="41"/>
      <c r="N25" s="41"/>
      <c r="O25" s="41"/>
      <c r="P25" s="41"/>
      <c r="Q25" s="41"/>
      <c r="R25" s="41"/>
      <c r="S25" s="311">
        <f t="shared" si="3"/>
        <v>0</v>
      </c>
      <c r="T25" s="74" t="s">
        <v>404</v>
      </c>
      <c r="U25" s="506">
        <v>3000</v>
      </c>
      <c r="V25" s="71">
        <v>2400</v>
      </c>
      <c r="W25" s="72">
        <v>100</v>
      </c>
      <c r="X25" s="72">
        <v>100</v>
      </c>
      <c r="Y25" s="72">
        <v>100</v>
      </c>
      <c r="Z25" s="72">
        <v>100</v>
      </c>
      <c r="AA25" s="72">
        <v>100</v>
      </c>
      <c r="AB25" s="78">
        <v>100</v>
      </c>
      <c r="AC25" s="320">
        <f t="shared" si="4"/>
        <v>0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331">
        <f t="shared" si="5"/>
        <v>0</v>
      </c>
      <c r="AT25" s="320">
        <f t="shared" si="6"/>
        <v>96.7741935483871</v>
      </c>
      <c r="AU25" s="320">
        <f t="shared" si="7"/>
        <v>2903.23</v>
      </c>
      <c r="AV25" s="86">
        <f>VLOOKUP(B25,'[5]2025.08'!$B:$Q,16,0)</f>
        <v>549.9</v>
      </c>
      <c r="AW25" s="334"/>
      <c r="AX25" s="334"/>
      <c r="AY25" s="334"/>
      <c r="AZ25" s="334"/>
      <c r="BA25" s="320">
        <f t="shared" si="8"/>
        <v>2353.33</v>
      </c>
      <c r="BB25" s="93"/>
      <c r="BC25" s="94"/>
      <c r="BD25" s="310" t="str">
        <f t="shared" si="9"/>
        <v>正确</v>
      </c>
    </row>
    <row r="26" s="1" customFormat="1" ht="33" customHeight="1" spans="1:56">
      <c r="A26" s="264">
        <f t="shared" si="1"/>
        <v>22</v>
      </c>
      <c r="B26" s="504" t="s">
        <v>405</v>
      </c>
      <c r="C26" s="502" t="s">
        <v>397</v>
      </c>
      <c r="D26" s="396">
        <v>45842</v>
      </c>
      <c r="E26" s="394" t="s">
        <v>78</v>
      </c>
      <c r="F26" s="269">
        <f t="shared" si="2"/>
        <v>31</v>
      </c>
      <c r="G26" s="40" t="s">
        <v>79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311">
        <f t="shared" si="3"/>
        <v>0</v>
      </c>
      <c r="T26" s="74"/>
      <c r="U26" s="506">
        <v>3080</v>
      </c>
      <c r="V26" s="71">
        <v>2500</v>
      </c>
      <c r="W26" s="72">
        <v>100</v>
      </c>
      <c r="X26" s="72">
        <v>100</v>
      </c>
      <c r="Y26" s="72">
        <v>100</v>
      </c>
      <c r="Z26" s="72">
        <v>100</v>
      </c>
      <c r="AA26" s="72">
        <v>100</v>
      </c>
      <c r="AB26" s="78">
        <v>80</v>
      </c>
      <c r="AC26" s="320">
        <f t="shared" si="4"/>
        <v>0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331">
        <f t="shared" si="5"/>
        <v>0</v>
      </c>
      <c r="AT26" s="320">
        <f t="shared" si="6"/>
        <v>0</v>
      </c>
      <c r="AU26" s="320">
        <f t="shared" si="7"/>
        <v>3080</v>
      </c>
      <c r="AV26" s="86">
        <f>VLOOKUP(B26,'[5]2025.08'!$B:$Q,16,0)</f>
        <v>549.9</v>
      </c>
      <c r="AW26" s="334"/>
      <c r="AX26" s="334"/>
      <c r="AY26" s="334"/>
      <c r="AZ26" s="334"/>
      <c r="BA26" s="320">
        <f t="shared" si="8"/>
        <v>2530.1</v>
      </c>
      <c r="BB26" s="93"/>
      <c r="BC26" s="94"/>
      <c r="BD26" s="310" t="str">
        <f t="shared" si="9"/>
        <v>正确</v>
      </c>
    </row>
    <row r="27" s="1" customFormat="1" ht="33" customHeight="1" spans="1:56">
      <c r="A27" s="264">
        <f t="shared" si="1"/>
        <v>23</v>
      </c>
      <c r="B27" s="504" t="s">
        <v>406</v>
      </c>
      <c r="C27" s="502" t="s">
        <v>397</v>
      </c>
      <c r="D27" s="396">
        <v>45842</v>
      </c>
      <c r="E27" s="394" t="s">
        <v>78</v>
      </c>
      <c r="F27" s="269">
        <f t="shared" si="2"/>
        <v>31</v>
      </c>
      <c r="G27" s="40" t="s">
        <v>79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311">
        <f t="shared" si="3"/>
        <v>0</v>
      </c>
      <c r="T27" s="74"/>
      <c r="U27" s="506">
        <v>3106</v>
      </c>
      <c r="V27" s="71">
        <v>2500</v>
      </c>
      <c r="W27" s="72">
        <v>100</v>
      </c>
      <c r="X27" s="72">
        <v>100</v>
      </c>
      <c r="Y27" s="72">
        <v>100</v>
      </c>
      <c r="Z27" s="72">
        <v>100</v>
      </c>
      <c r="AA27" s="72">
        <v>100</v>
      </c>
      <c r="AB27" s="78">
        <v>106</v>
      </c>
      <c r="AC27" s="320">
        <f t="shared" si="4"/>
        <v>0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331">
        <f t="shared" si="5"/>
        <v>0</v>
      </c>
      <c r="AT27" s="320">
        <f t="shared" si="6"/>
        <v>0</v>
      </c>
      <c r="AU27" s="320">
        <f t="shared" si="7"/>
        <v>3106</v>
      </c>
      <c r="AV27" s="86">
        <f>VLOOKUP(B27,'[5]2025.08'!$B:$Q,16,0)</f>
        <v>549.9</v>
      </c>
      <c r="AW27" s="334"/>
      <c r="AX27" s="334"/>
      <c r="AY27" s="334"/>
      <c r="AZ27" s="334"/>
      <c r="BA27" s="320">
        <f t="shared" si="8"/>
        <v>2556.1</v>
      </c>
      <c r="BB27" s="93"/>
      <c r="BC27" s="94"/>
      <c r="BD27" s="310" t="str">
        <f t="shared" si="9"/>
        <v>正确</v>
      </c>
    </row>
    <row r="28" s="1" customFormat="1" ht="33" customHeight="1" spans="1:56">
      <c r="A28" s="264">
        <f t="shared" si="1"/>
        <v>24</v>
      </c>
      <c r="B28" s="504" t="s">
        <v>407</v>
      </c>
      <c r="C28" s="502" t="s">
        <v>397</v>
      </c>
      <c r="D28" s="396">
        <v>45842</v>
      </c>
      <c r="E28" s="394" t="s">
        <v>78</v>
      </c>
      <c r="F28" s="269">
        <f t="shared" si="2"/>
        <v>31</v>
      </c>
      <c r="G28" s="40" t="s">
        <v>79</v>
      </c>
      <c r="H28" s="41"/>
      <c r="I28" s="41"/>
      <c r="J28" s="41"/>
      <c r="K28" s="41"/>
      <c r="L28" s="285"/>
      <c r="M28" s="41"/>
      <c r="N28" s="41"/>
      <c r="O28" s="41"/>
      <c r="P28" s="41"/>
      <c r="Q28" s="41"/>
      <c r="R28" s="41"/>
      <c r="S28" s="311">
        <f t="shared" si="3"/>
        <v>0</v>
      </c>
      <c r="T28" s="74"/>
      <c r="U28" s="506">
        <v>3080</v>
      </c>
      <c r="V28" s="71">
        <v>2500</v>
      </c>
      <c r="W28" s="72">
        <v>100</v>
      </c>
      <c r="X28" s="72">
        <v>100</v>
      </c>
      <c r="Y28" s="72">
        <v>100</v>
      </c>
      <c r="Z28" s="72">
        <v>100</v>
      </c>
      <c r="AA28" s="72">
        <v>100</v>
      </c>
      <c r="AB28" s="78">
        <v>80</v>
      </c>
      <c r="AC28" s="320">
        <f t="shared" si="4"/>
        <v>0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331">
        <f t="shared" si="5"/>
        <v>0</v>
      </c>
      <c r="AT28" s="320">
        <f t="shared" si="6"/>
        <v>0</v>
      </c>
      <c r="AU28" s="320">
        <f t="shared" si="7"/>
        <v>3080</v>
      </c>
      <c r="AV28" s="86">
        <f>VLOOKUP(B28,'[5]2025.08'!$B:$Q,16,0)</f>
        <v>549.9</v>
      </c>
      <c r="AW28" s="334"/>
      <c r="AX28" s="334"/>
      <c r="AY28" s="334"/>
      <c r="AZ28" s="334"/>
      <c r="BA28" s="320">
        <f t="shared" si="8"/>
        <v>2530.1</v>
      </c>
      <c r="BB28" s="93"/>
      <c r="BC28" s="94"/>
      <c r="BD28" s="310" t="str">
        <f t="shared" si="9"/>
        <v>正确</v>
      </c>
    </row>
    <row r="29" s="1" customFormat="1" ht="33" customHeight="1" spans="1:56">
      <c r="A29" s="264">
        <f t="shared" si="1"/>
        <v>25</v>
      </c>
      <c r="B29" s="504" t="s">
        <v>408</v>
      </c>
      <c r="C29" s="502" t="s">
        <v>397</v>
      </c>
      <c r="D29" s="396">
        <v>45842</v>
      </c>
      <c r="E29" s="394" t="s">
        <v>78</v>
      </c>
      <c r="F29" s="269">
        <f t="shared" si="2"/>
        <v>31</v>
      </c>
      <c r="G29" s="40" t="s">
        <v>79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311">
        <f t="shared" si="3"/>
        <v>0</v>
      </c>
      <c r="T29" s="74"/>
      <c r="U29" s="506">
        <v>3000</v>
      </c>
      <c r="V29" s="71">
        <v>2400</v>
      </c>
      <c r="W29" s="72">
        <v>100</v>
      </c>
      <c r="X29" s="72">
        <v>100</v>
      </c>
      <c r="Y29" s="72">
        <v>100</v>
      </c>
      <c r="Z29" s="72">
        <v>100</v>
      </c>
      <c r="AA29" s="72">
        <v>100</v>
      </c>
      <c r="AB29" s="78">
        <v>100</v>
      </c>
      <c r="AC29" s="320">
        <f t="shared" si="4"/>
        <v>0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331">
        <f t="shared" si="5"/>
        <v>0</v>
      </c>
      <c r="AT29" s="320">
        <f t="shared" si="6"/>
        <v>0</v>
      </c>
      <c r="AU29" s="320">
        <f t="shared" si="7"/>
        <v>3000</v>
      </c>
      <c r="AV29" s="86">
        <f>VLOOKUP(B29,'[5]2025.08'!$B:$Q,16,0)</f>
        <v>549.9</v>
      </c>
      <c r="AW29" s="334"/>
      <c r="AX29" s="334"/>
      <c r="AY29" s="334"/>
      <c r="AZ29" s="334"/>
      <c r="BA29" s="320">
        <f t="shared" si="8"/>
        <v>2450.1</v>
      </c>
      <c r="BB29" s="93"/>
      <c r="BC29" s="94"/>
      <c r="BD29" s="310" t="str">
        <f t="shared" si="9"/>
        <v>正确</v>
      </c>
    </row>
    <row r="30" s="1" customFormat="1" ht="33" customHeight="1" spans="1:56">
      <c r="A30" s="264">
        <f t="shared" si="1"/>
        <v>26</v>
      </c>
      <c r="B30" s="498" t="s">
        <v>409</v>
      </c>
      <c r="C30" s="502" t="s">
        <v>397</v>
      </c>
      <c r="D30" s="396">
        <v>45842</v>
      </c>
      <c r="E30" s="394" t="s">
        <v>78</v>
      </c>
      <c r="F30" s="269">
        <f t="shared" si="2"/>
        <v>31</v>
      </c>
      <c r="G30" s="40" t="s">
        <v>79</v>
      </c>
      <c r="H30" s="41"/>
      <c r="I30" s="41"/>
      <c r="J30" s="41"/>
      <c r="K30" s="41"/>
      <c r="L30" s="41">
        <v>1</v>
      </c>
      <c r="M30" s="41"/>
      <c r="N30" s="41"/>
      <c r="O30" s="41"/>
      <c r="P30" s="41"/>
      <c r="Q30" s="41"/>
      <c r="R30" s="41"/>
      <c r="S30" s="311">
        <f t="shared" si="3"/>
        <v>0</v>
      </c>
      <c r="T30" s="74" t="s">
        <v>410</v>
      </c>
      <c r="U30" s="506">
        <v>3020</v>
      </c>
      <c r="V30" s="71">
        <v>2500</v>
      </c>
      <c r="W30" s="72">
        <v>100</v>
      </c>
      <c r="X30" s="72">
        <v>100</v>
      </c>
      <c r="Y30" s="72">
        <v>100</v>
      </c>
      <c r="Z30" s="72">
        <v>100</v>
      </c>
      <c r="AA30" s="72">
        <v>100</v>
      </c>
      <c r="AB30" s="78">
        <v>20</v>
      </c>
      <c r="AC30" s="320">
        <f t="shared" si="4"/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331">
        <f t="shared" si="5"/>
        <v>0</v>
      </c>
      <c r="AT30" s="320">
        <f t="shared" si="6"/>
        <v>97.4193548387097</v>
      </c>
      <c r="AU30" s="320">
        <f t="shared" si="7"/>
        <v>2922.58</v>
      </c>
      <c r="AV30" s="86">
        <f>VLOOKUP(B30,'[5]2025.08'!$B:$Q,16,0)</f>
        <v>549.9</v>
      </c>
      <c r="AW30" s="334"/>
      <c r="AX30" s="334"/>
      <c r="AY30" s="334"/>
      <c r="AZ30" s="334"/>
      <c r="BA30" s="320">
        <f t="shared" si="8"/>
        <v>2372.68</v>
      </c>
      <c r="BB30" s="93"/>
      <c r="BC30" s="94"/>
      <c r="BD30" s="310" t="str">
        <f t="shared" si="9"/>
        <v>正确</v>
      </c>
    </row>
    <row r="31" s="1" customFormat="1" ht="33" customHeight="1" spans="1:56">
      <c r="A31" s="264">
        <f t="shared" si="1"/>
        <v>27</v>
      </c>
      <c r="B31" s="498" t="s">
        <v>411</v>
      </c>
      <c r="C31" s="502" t="s">
        <v>397</v>
      </c>
      <c r="D31" s="396">
        <v>45842</v>
      </c>
      <c r="E31" s="394" t="s">
        <v>78</v>
      </c>
      <c r="F31" s="269">
        <f t="shared" si="2"/>
        <v>31</v>
      </c>
      <c r="G31" s="40" t="s">
        <v>79</v>
      </c>
      <c r="H31" s="41"/>
      <c r="I31" s="41"/>
      <c r="J31" s="41"/>
      <c r="K31" s="41"/>
      <c r="L31" s="41">
        <v>1</v>
      </c>
      <c r="M31" s="41"/>
      <c r="N31" s="41"/>
      <c r="O31" s="41"/>
      <c r="P31" s="41"/>
      <c r="Q31" s="41"/>
      <c r="R31" s="41"/>
      <c r="S31" s="311">
        <f t="shared" si="3"/>
        <v>0</v>
      </c>
      <c r="T31" s="74" t="s">
        <v>410</v>
      </c>
      <c r="U31" s="506">
        <v>3020</v>
      </c>
      <c r="V31" s="71">
        <v>2500</v>
      </c>
      <c r="W31" s="72">
        <v>100</v>
      </c>
      <c r="X31" s="72">
        <v>100</v>
      </c>
      <c r="Y31" s="72">
        <v>100</v>
      </c>
      <c r="Z31" s="72">
        <v>100</v>
      </c>
      <c r="AA31" s="72">
        <v>100</v>
      </c>
      <c r="AB31" s="78">
        <v>20</v>
      </c>
      <c r="AC31" s="320">
        <f t="shared" si="4"/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331">
        <f t="shared" si="5"/>
        <v>0</v>
      </c>
      <c r="AT31" s="320">
        <f t="shared" si="6"/>
        <v>97.4193548387097</v>
      </c>
      <c r="AU31" s="320">
        <f t="shared" si="7"/>
        <v>2922.58</v>
      </c>
      <c r="AV31" s="86">
        <f>VLOOKUP(B31,'[5]2025.08'!$B:$Q,16,0)</f>
        <v>549.9</v>
      </c>
      <c r="AW31" s="334"/>
      <c r="AX31" s="334"/>
      <c r="AY31" s="334"/>
      <c r="AZ31" s="334"/>
      <c r="BA31" s="320">
        <f t="shared" si="8"/>
        <v>2372.68</v>
      </c>
      <c r="BB31" s="93"/>
      <c r="BC31" s="94"/>
      <c r="BD31" s="310" t="str">
        <f t="shared" si="9"/>
        <v>正确</v>
      </c>
    </row>
    <row r="32" s="1" customFormat="1" ht="33" customHeight="1" spans="1:56">
      <c r="A32" s="264">
        <f t="shared" si="1"/>
        <v>28</v>
      </c>
      <c r="B32" s="498" t="s">
        <v>412</v>
      </c>
      <c r="C32" s="502" t="s">
        <v>397</v>
      </c>
      <c r="D32" s="396">
        <v>45842</v>
      </c>
      <c r="E32" s="394" t="s">
        <v>78</v>
      </c>
      <c r="F32" s="269">
        <f t="shared" si="2"/>
        <v>31</v>
      </c>
      <c r="G32" s="40" t="s">
        <v>79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11">
        <f t="shared" si="3"/>
        <v>0</v>
      </c>
      <c r="T32" s="74"/>
      <c r="U32" s="506">
        <v>3000</v>
      </c>
      <c r="V32" s="71">
        <v>2400</v>
      </c>
      <c r="W32" s="72">
        <v>100</v>
      </c>
      <c r="X32" s="72">
        <v>100</v>
      </c>
      <c r="Y32" s="72">
        <v>100</v>
      </c>
      <c r="Z32" s="72">
        <v>100</v>
      </c>
      <c r="AA32" s="72">
        <v>100</v>
      </c>
      <c r="AB32" s="78">
        <v>100</v>
      </c>
      <c r="AC32" s="320">
        <f t="shared" si="4"/>
        <v>0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331">
        <f t="shared" si="5"/>
        <v>0</v>
      </c>
      <c r="AT32" s="320">
        <f t="shared" si="6"/>
        <v>0</v>
      </c>
      <c r="AU32" s="320">
        <f t="shared" si="7"/>
        <v>3000</v>
      </c>
      <c r="AV32" s="86">
        <f>VLOOKUP(B32,'[5]2025.08'!$B:$Q,16,0)</f>
        <v>549.9</v>
      </c>
      <c r="AW32" s="334"/>
      <c r="AX32" s="334"/>
      <c r="AY32" s="334"/>
      <c r="AZ32" s="334"/>
      <c r="BA32" s="320">
        <f t="shared" si="8"/>
        <v>2450.1</v>
      </c>
      <c r="BB32" s="93"/>
      <c r="BC32" s="94"/>
      <c r="BD32" s="310" t="str">
        <f t="shared" si="9"/>
        <v>正确</v>
      </c>
    </row>
    <row r="33" s="1" customFormat="1" ht="33" customHeight="1" spans="1:56">
      <c r="A33" s="264">
        <f t="shared" si="1"/>
        <v>29</v>
      </c>
      <c r="B33" s="498" t="s">
        <v>413</v>
      </c>
      <c r="C33" s="502" t="s">
        <v>397</v>
      </c>
      <c r="D33" s="396">
        <v>45842</v>
      </c>
      <c r="E33" s="394" t="s">
        <v>78</v>
      </c>
      <c r="F33" s="269">
        <f t="shared" si="2"/>
        <v>31</v>
      </c>
      <c r="G33" s="40" t="s">
        <v>79</v>
      </c>
      <c r="H33" s="41"/>
      <c r="I33" s="41"/>
      <c r="J33" s="41"/>
      <c r="K33" s="41"/>
      <c r="L33" s="41">
        <v>1</v>
      </c>
      <c r="M33" s="41"/>
      <c r="N33" s="41"/>
      <c r="O33" s="41"/>
      <c r="P33" s="41"/>
      <c r="Q33" s="41"/>
      <c r="R33" s="41"/>
      <c r="S33" s="311">
        <f t="shared" si="3"/>
        <v>0</v>
      </c>
      <c r="T33" s="74" t="s">
        <v>414</v>
      </c>
      <c r="U33" s="506">
        <v>3020</v>
      </c>
      <c r="V33" s="71">
        <v>2500</v>
      </c>
      <c r="W33" s="72">
        <v>100</v>
      </c>
      <c r="X33" s="72">
        <v>100</v>
      </c>
      <c r="Y33" s="72">
        <v>100</v>
      </c>
      <c r="Z33" s="72">
        <v>100</v>
      </c>
      <c r="AA33" s="72">
        <v>100</v>
      </c>
      <c r="AB33" s="78">
        <v>20</v>
      </c>
      <c r="AC33" s="320">
        <f t="shared" si="4"/>
        <v>0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331">
        <f t="shared" si="5"/>
        <v>0</v>
      </c>
      <c r="AT33" s="320">
        <f t="shared" si="6"/>
        <v>97.4193548387097</v>
      </c>
      <c r="AU33" s="320">
        <f t="shared" si="7"/>
        <v>2922.58</v>
      </c>
      <c r="AV33" s="86">
        <f>VLOOKUP(B33,'[5]2025.08'!$B:$Q,16,0)</f>
        <v>549.9</v>
      </c>
      <c r="AW33" s="334"/>
      <c r="AX33" s="334"/>
      <c r="AY33" s="334"/>
      <c r="AZ33" s="334"/>
      <c r="BA33" s="320">
        <f t="shared" si="8"/>
        <v>2372.68</v>
      </c>
      <c r="BB33" s="93"/>
      <c r="BC33" s="94"/>
      <c r="BD33" s="310" t="str">
        <f t="shared" si="9"/>
        <v>正确</v>
      </c>
    </row>
    <row r="34" s="1" customFormat="1" ht="33" customHeight="1" spans="1:56">
      <c r="A34" s="264">
        <f t="shared" si="1"/>
        <v>30</v>
      </c>
      <c r="B34" s="498" t="s">
        <v>415</v>
      </c>
      <c r="C34" s="502" t="s">
        <v>397</v>
      </c>
      <c r="D34" s="396">
        <v>45846</v>
      </c>
      <c r="E34" s="394" t="s">
        <v>78</v>
      </c>
      <c r="F34" s="269">
        <f t="shared" si="2"/>
        <v>31</v>
      </c>
      <c r="G34" s="40" t="s">
        <v>79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11">
        <f t="shared" si="3"/>
        <v>0</v>
      </c>
      <c r="T34" s="74"/>
      <c r="U34" s="506">
        <v>3000</v>
      </c>
      <c r="V34" s="71">
        <v>2400</v>
      </c>
      <c r="W34" s="72">
        <v>100</v>
      </c>
      <c r="X34" s="72">
        <v>100</v>
      </c>
      <c r="Y34" s="72">
        <v>100</v>
      </c>
      <c r="Z34" s="72">
        <v>100</v>
      </c>
      <c r="AA34" s="72">
        <v>100</v>
      </c>
      <c r="AB34" s="78">
        <v>100</v>
      </c>
      <c r="AC34" s="320">
        <f t="shared" si="4"/>
        <v>0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331">
        <f t="shared" si="5"/>
        <v>0</v>
      </c>
      <c r="AT34" s="320">
        <f t="shared" si="6"/>
        <v>0</v>
      </c>
      <c r="AU34" s="320">
        <f t="shared" si="7"/>
        <v>3000</v>
      </c>
      <c r="AV34" s="86">
        <f>VLOOKUP(B34,'[5]2025.08'!$B:$Q,16,0)</f>
        <v>549.9</v>
      </c>
      <c r="AW34" s="334"/>
      <c r="AX34" s="334"/>
      <c r="AY34" s="334"/>
      <c r="AZ34" s="334"/>
      <c r="BA34" s="320">
        <f t="shared" si="8"/>
        <v>2450.1</v>
      </c>
      <c r="BB34" s="93"/>
      <c r="BC34" s="507" t="s">
        <v>416</v>
      </c>
      <c r="BD34" s="310" t="str">
        <f t="shared" si="9"/>
        <v>正确</v>
      </c>
    </row>
    <row r="35" s="1" customFormat="1" ht="33" customHeight="1" spans="1:56">
      <c r="A35" s="264">
        <f t="shared" si="1"/>
        <v>31</v>
      </c>
      <c r="B35" s="498" t="s">
        <v>417</v>
      </c>
      <c r="C35" s="502" t="s">
        <v>203</v>
      </c>
      <c r="D35" s="396">
        <v>45860</v>
      </c>
      <c r="E35" s="394" t="s">
        <v>78</v>
      </c>
      <c r="F35" s="269">
        <f t="shared" si="2"/>
        <v>31</v>
      </c>
      <c r="G35" s="40" t="s">
        <v>79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11">
        <f t="shared" si="3"/>
        <v>0</v>
      </c>
      <c r="T35" s="74"/>
      <c r="U35" s="506">
        <v>3600</v>
      </c>
      <c r="V35" s="71">
        <v>3000</v>
      </c>
      <c r="W35" s="72">
        <v>100</v>
      </c>
      <c r="X35" s="72">
        <v>100</v>
      </c>
      <c r="Y35" s="72">
        <v>100</v>
      </c>
      <c r="Z35" s="72">
        <v>100</v>
      </c>
      <c r="AA35" s="72">
        <v>100</v>
      </c>
      <c r="AB35" s="78">
        <v>100</v>
      </c>
      <c r="AC35" s="320">
        <f t="shared" si="4"/>
        <v>0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331">
        <f t="shared" si="5"/>
        <v>0</v>
      </c>
      <c r="AT35" s="320">
        <f t="shared" si="6"/>
        <v>0</v>
      </c>
      <c r="AU35" s="320">
        <f t="shared" si="7"/>
        <v>3600</v>
      </c>
      <c r="AV35" s="86">
        <f>VLOOKUP(B35,'[5]2025.08'!$B:$Q,16,0)</f>
        <v>549.9</v>
      </c>
      <c r="AW35" s="334"/>
      <c r="AX35" s="334"/>
      <c r="AY35" s="334"/>
      <c r="AZ35" s="334"/>
      <c r="BA35" s="320">
        <f t="shared" si="8"/>
        <v>3050.1</v>
      </c>
      <c r="BB35" s="93"/>
      <c r="BC35" s="507" t="s">
        <v>416</v>
      </c>
      <c r="BD35" s="310" t="str">
        <f t="shared" si="9"/>
        <v>正确</v>
      </c>
    </row>
    <row r="36" s="1" customFormat="1" ht="33" customHeight="1" spans="1:56">
      <c r="A36" s="264">
        <f t="shared" si="1"/>
        <v>32</v>
      </c>
      <c r="B36" s="498" t="s">
        <v>418</v>
      </c>
      <c r="C36" s="502" t="s">
        <v>203</v>
      </c>
      <c r="D36" s="396">
        <v>45842</v>
      </c>
      <c r="E36" s="394" t="s">
        <v>78</v>
      </c>
      <c r="F36" s="269">
        <f t="shared" si="2"/>
        <v>31</v>
      </c>
      <c r="G36" s="40" t="s">
        <v>79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311">
        <f t="shared" si="3"/>
        <v>0</v>
      </c>
      <c r="T36" s="74"/>
      <c r="U36" s="313">
        <v>3620</v>
      </c>
      <c r="V36" s="71">
        <v>3000</v>
      </c>
      <c r="W36" s="72">
        <v>100</v>
      </c>
      <c r="X36" s="72">
        <v>100</v>
      </c>
      <c r="Y36" s="72">
        <v>100</v>
      </c>
      <c r="Z36" s="72">
        <v>100</v>
      </c>
      <c r="AA36" s="72">
        <v>100</v>
      </c>
      <c r="AB36" s="78">
        <v>120</v>
      </c>
      <c r="AC36" s="320">
        <f t="shared" si="4"/>
        <v>0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331">
        <f t="shared" si="5"/>
        <v>0</v>
      </c>
      <c r="AT36" s="320">
        <f t="shared" si="6"/>
        <v>0</v>
      </c>
      <c r="AU36" s="320">
        <f t="shared" si="7"/>
        <v>3620</v>
      </c>
      <c r="AV36" s="86">
        <f>VLOOKUP(B36,'[5]2025.08'!$B:$Q,16,0)</f>
        <v>549.9</v>
      </c>
      <c r="AW36" s="334"/>
      <c r="AX36" s="334"/>
      <c r="AY36" s="334"/>
      <c r="AZ36" s="334"/>
      <c r="BA36" s="320">
        <f t="shared" si="8"/>
        <v>3070.1</v>
      </c>
      <c r="BB36" s="93"/>
      <c r="BC36" s="94"/>
      <c r="BD36" s="310" t="str">
        <f t="shared" si="9"/>
        <v>正确</v>
      </c>
    </row>
    <row r="37" s="1" customFormat="1" ht="33" customHeight="1" spans="1:56">
      <c r="A37" s="264">
        <f t="shared" si="1"/>
        <v>33</v>
      </c>
      <c r="B37" s="498" t="s">
        <v>419</v>
      </c>
      <c r="C37" s="502" t="s">
        <v>203</v>
      </c>
      <c r="D37" s="396">
        <v>45842</v>
      </c>
      <c r="E37" s="394" t="s">
        <v>78</v>
      </c>
      <c r="F37" s="269">
        <f t="shared" si="2"/>
        <v>31</v>
      </c>
      <c r="G37" s="40" t="s">
        <v>79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311">
        <f t="shared" si="3"/>
        <v>0</v>
      </c>
      <c r="T37" s="74"/>
      <c r="U37" s="313">
        <v>3640</v>
      </c>
      <c r="V37" s="71">
        <v>3000</v>
      </c>
      <c r="W37" s="72">
        <v>100</v>
      </c>
      <c r="X37" s="72">
        <v>100</v>
      </c>
      <c r="Y37" s="72">
        <v>100</v>
      </c>
      <c r="Z37" s="72">
        <v>100</v>
      </c>
      <c r="AA37" s="72">
        <v>100</v>
      </c>
      <c r="AB37" s="78">
        <v>140</v>
      </c>
      <c r="AC37" s="320">
        <f t="shared" si="4"/>
        <v>0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331">
        <f t="shared" si="5"/>
        <v>0</v>
      </c>
      <c r="AT37" s="320">
        <f t="shared" si="6"/>
        <v>0</v>
      </c>
      <c r="AU37" s="320">
        <f t="shared" si="7"/>
        <v>3640</v>
      </c>
      <c r="AV37" s="86">
        <f>VLOOKUP(B37,'[5]2025.08'!$B:$Q,16,0)</f>
        <v>549.9</v>
      </c>
      <c r="AW37" s="334"/>
      <c r="AX37" s="334"/>
      <c r="AY37" s="334"/>
      <c r="AZ37" s="334"/>
      <c r="BA37" s="320">
        <f t="shared" si="8"/>
        <v>3090.1</v>
      </c>
      <c r="BB37" s="93"/>
      <c r="BC37" s="94"/>
      <c r="BD37" s="310" t="str">
        <f t="shared" si="9"/>
        <v>正确</v>
      </c>
    </row>
    <row r="38" s="1" customFormat="1" ht="33" customHeight="1" spans="1:56">
      <c r="A38" s="264">
        <f t="shared" si="1"/>
        <v>34</v>
      </c>
      <c r="B38" s="498" t="s">
        <v>420</v>
      </c>
      <c r="C38" s="502" t="s">
        <v>203</v>
      </c>
      <c r="D38" s="396">
        <v>45842</v>
      </c>
      <c r="E38" s="394" t="s">
        <v>78</v>
      </c>
      <c r="F38" s="269">
        <f t="shared" si="2"/>
        <v>31</v>
      </c>
      <c r="G38" s="40" t="s">
        <v>79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11">
        <f t="shared" si="3"/>
        <v>0</v>
      </c>
      <c r="T38" s="74"/>
      <c r="U38" s="313">
        <v>3600</v>
      </c>
      <c r="V38" s="71">
        <v>3000</v>
      </c>
      <c r="W38" s="72">
        <v>100</v>
      </c>
      <c r="X38" s="72">
        <v>100</v>
      </c>
      <c r="Y38" s="72">
        <v>100</v>
      </c>
      <c r="Z38" s="72">
        <v>100</v>
      </c>
      <c r="AA38" s="72">
        <v>100</v>
      </c>
      <c r="AB38" s="78">
        <v>100</v>
      </c>
      <c r="AC38" s="320">
        <f t="shared" si="4"/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331">
        <f t="shared" si="5"/>
        <v>0</v>
      </c>
      <c r="AT38" s="320">
        <f t="shared" si="6"/>
        <v>0</v>
      </c>
      <c r="AU38" s="320">
        <f t="shared" si="7"/>
        <v>3600</v>
      </c>
      <c r="AV38" s="86">
        <f>VLOOKUP(B38,'[5]2025.08'!$B:$Q,16,0)</f>
        <v>549.9</v>
      </c>
      <c r="AW38" s="334"/>
      <c r="AX38" s="334"/>
      <c r="AY38" s="334"/>
      <c r="AZ38" s="334"/>
      <c r="BA38" s="320">
        <f t="shared" si="8"/>
        <v>3050.1</v>
      </c>
      <c r="BB38" s="93"/>
      <c r="BC38" s="94"/>
      <c r="BD38" s="310" t="str">
        <f t="shared" si="9"/>
        <v>正确</v>
      </c>
    </row>
    <row r="39" s="1" customFormat="1" ht="33" customHeight="1" spans="1:56">
      <c r="A39" s="264">
        <f t="shared" si="1"/>
        <v>35</v>
      </c>
      <c r="B39" s="498" t="s">
        <v>421</v>
      </c>
      <c r="C39" s="502" t="s">
        <v>203</v>
      </c>
      <c r="D39" s="396">
        <v>45842</v>
      </c>
      <c r="E39" s="394" t="s">
        <v>78</v>
      </c>
      <c r="F39" s="269">
        <f t="shared" si="2"/>
        <v>31</v>
      </c>
      <c r="G39" s="40" t="s">
        <v>79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311">
        <f t="shared" si="3"/>
        <v>0</v>
      </c>
      <c r="T39" s="74"/>
      <c r="U39" s="313">
        <v>3640</v>
      </c>
      <c r="V39" s="71">
        <v>3000</v>
      </c>
      <c r="W39" s="72">
        <v>100</v>
      </c>
      <c r="X39" s="72">
        <v>100</v>
      </c>
      <c r="Y39" s="72">
        <v>100</v>
      </c>
      <c r="Z39" s="72">
        <v>100</v>
      </c>
      <c r="AA39" s="72">
        <v>100</v>
      </c>
      <c r="AB39" s="78">
        <v>140</v>
      </c>
      <c r="AC39" s="320">
        <f t="shared" si="4"/>
        <v>0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331">
        <f t="shared" si="5"/>
        <v>0</v>
      </c>
      <c r="AT39" s="320">
        <f t="shared" si="6"/>
        <v>0</v>
      </c>
      <c r="AU39" s="320">
        <f t="shared" si="7"/>
        <v>3640</v>
      </c>
      <c r="AV39" s="86">
        <f>VLOOKUP(B39,'[5]2025.08'!$B:$Q,16,0)</f>
        <v>549.9</v>
      </c>
      <c r="AW39" s="334"/>
      <c r="AX39" s="334"/>
      <c r="AY39" s="334"/>
      <c r="AZ39" s="334"/>
      <c r="BA39" s="320">
        <f t="shared" si="8"/>
        <v>3090.1</v>
      </c>
      <c r="BB39" s="93"/>
      <c r="BC39" s="94"/>
      <c r="BD39" s="310" t="str">
        <f t="shared" si="9"/>
        <v>正确</v>
      </c>
    </row>
    <row r="40" s="1" customFormat="1" ht="33" customHeight="1" spans="1:56">
      <c r="A40" s="264">
        <f t="shared" si="1"/>
        <v>36</v>
      </c>
      <c r="B40" s="498" t="s">
        <v>422</v>
      </c>
      <c r="C40" s="502" t="s">
        <v>203</v>
      </c>
      <c r="D40" s="396">
        <v>45842</v>
      </c>
      <c r="E40" s="394" t="s">
        <v>78</v>
      </c>
      <c r="F40" s="269">
        <f t="shared" si="2"/>
        <v>31</v>
      </c>
      <c r="G40" s="40" t="s">
        <v>79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311">
        <f t="shared" si="3"/>
        <v>0</v>
      </c>
      <c r="T40" s="74"/>
      <c r="U40" s="70" t="s">
        <v>423</v>
      </c>
      <c r="V40" s="71">
        <v>4400</v>
      </c>
      <c r="W40" s="72">
        <v>100</v>
      </c>
      <c r="X40" s="72">
        <v>100</v>
      </c>
      <c r="Y40" s="72">
        <v>100</v>
      </c>
      <c r="Z40" s="72">
        <v>100</v>
      </c>
      <c r="AA40" s="72">
        <v>100</v>
      </c>
      <c r="AB40" s="78">
        <v>140</v>
      </c>
      <c r="AC40" s="320">
        <f t="shared" si="4"/>
        <v>0</v>
      </c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331">
        <f t="shared" si="5"/>
        <v>0</v>
      </c>
      <c r="AT40" s="320">
        <f t="shared" si="6"/>
        <v>0</v>
      </c>
      <c r="AU40" s="320">
        <f t="shared" si="7"/>
        <v>5040</v>
      </c>
      <c r="AV40" s="86">
        <f>VLOOKUP(B40,'[5]2025.08'!$B:$Q,16,0)</f>
        <v>549.9</v>
      </c>
      <c r="AW40" s="334"/>
      <c r="AX40" s="334"/>
      <c r="AY40" s="334"/>
      <c r="AZ40" s="334"/>
      <c r="BA40" s="320">
        <f t="shared" si="8"/>
        <v>4490.1</v>
      </c>
      <c r="BB40" s="93"/>
      <c r="BC40" s="94"/>
      <c r="BD40" s="310" t="str">
        <f t="shared" si="9"/>
        <v>正确</v>
      </c>
    </row>
    <row r="41" s="1" customFormat="1" ht="33" customHeight="1" spans="1:56">
      <c r="A41" s="264">
        <f t="shared" si="1"/>
        <v>37</v>
      </c>
      <c r="B41" s="498" t="s">
        <v>424</v>
      </c>
      <c r="C41" s="502" t="s">
        <v>203</v>
      </c>
      <c r="D41" s="396">
        <v>45842</v>
      </c>
      <c r="E41" s="394" t="s">
        <v>78</v>
      </c>
      <c r="F41" s="269">
        <f t="shared" si="2"/>
        <v>31</v>
      </c>
      <c r="G41" s="40" t="s">
        <v>79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311">
        <f t="shared" si="3"/>
        <v>0</v>
      </c>
      <c r="T41" s="74"/>
      <c r="U41" s="313">
        <v>3600</v>
      </c>
      <c r="V41" s="71">
        <v>3000</v>
      </c>
      <c r="W41" s="72">
        <v>100</v>
      </c>
      <c r="X41" s="72">
        <v>100</v>
      </c>
      <c r="Y41" s="72">
        <v>100</v>
      </c>
      <c r="Z41" s="72">
        <v>100</v>
      </c>
      <c r="AA41" s="72">
        <v>100</v>
      </c>
      <c r="AB41" s="78">
        <v>100</v>
      </c>
      <c r="AC41" s="320">
        <f t="shared" si="4"/>
        <v>0</v>
      </c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331">
        <f t="shared" si="5"/>
        <v>0</v>
      </c>
      <c r="AT41" s="320">
        <f t="shared" si="6"/>
        <v>0</v>
      </c>
      <c r="AU41" s="320">
        <f t="shared" si="7"/>
        <v>3600</v>
      </c>
      <c r="AV41" s="86">
        <f>VLOOKUP(B41,'[5]2025.08'!$B:$Q,16,0)</f>
        <v>549.9</v>
      </c>
      <c r="AW41" s="334"/>
      <c r="AX41" s="334"/>
      <c r="AY41" s="334"/>
      <c r="AZ41" s="334"/>
      <c r="BA41" s="320">
        <f t="shared" si="8"/>
        <v>3050.1</v>
      </c>
      <c r="BB41" s="93"/>
      <c r="BC41" s="94"/>
      <c r="BD41" s="310" t="str">
        <f t="shared" si="9"/>
        <v>正确</v>
      </c>
    </row>
    <row r="42" s="1" customFormat="1" ht="33" customHeight="1" spans="1:56">
      <c r="A42" s="264">
        <f t="shared" si="1"/>
        <v>38</v>
      </c>
      <c r="B42" s="498" t="s">
        <v>425</v>
      </c>
      <c r="C42" s="502" t="s">
        <v>203</v>
      </c>
      <c r="D42" s="396">
        <v>45842</v>
      </c>
      <c r="E42" s="394" t="s">
        <v>78</v>
      </c>
      <c r="F42" s="269">
        <f t="shared" si="2"/>
        <v>31</v>
      </c>
      <c r="G42" s="40" t="s">
        <v>79</v>
      </c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11">
        <f t="shared" si="3"/>
        <v>0</v>
      </c>
      <c r="T42" s="74"/>
      <c r="U42" s="313">
        <v>3640</v>
      </c>
      <c r="V42" s="71">
        <v>3000</v>
      </c>
      <c r="W42" s="72">
        <v>100</v>
      </c>
      <c r="X42" s="72">
        <v>100</v>
      </c>
      <c r="Y42" s="72">
        <v>100</v>
      </c>
      <c r="Z42" s="72">
        <v>100</v>
      </c>
      <c r="AA42" s="72">
        <v>100</v>
      </c>
      <c r="AB42" s="78">
        <v>140</v>
      </c>
      <c r="AC42" s="320">
        <f t="shared" si="4"/>
        <v>0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331">
        <f t="shared" si="5"/>
        <v>0</v>
      </c>
      <c r="AT42" s="320">
        <f t="shared" si="6"/>
        <v>0</v>
      </c>
      <c r="AU42" s="320">
        <f t="shared" si="7"/>
        <v>3640</v>
      </c>
      <c r="AV42" s="86">
        <f>VLOOKUP(B42,'[5]2025.08'!$B:$Q,16,0)</f>
        <v>549.9</v>
      </c>
      <c r="AW42" s="334"/>
      <c r="AX42" s="334"/>
      <c r="AY42" s="334"/>
      <c r="AZ42" s="334"/>
      <c r="BA42" s="320">
        <f t="shared" si="8"/>
        <v>3090.1</v>
      </c>
      <c r="BB42" s="93"/>
      <c r="BC42" s="94"/>
      <c r="BD42" s="310" t="str">
        <f t="shared" si="9"/>
        <v>正确</v>
      </c>
    </row>
    <row r="43" s="1" customFormat="1" ht="33" customHeight="1" spans="1:56">
      <c r="A43" s="264">
        <f t="shared" si="1"/>
        <v>39</v>
      </c>
      <c r="B43" s="498" t="s">
        <v>426</v>
      </c>
      <c r="C43" s="502" t="s">
        <v>203</v>
      </c>
      <c r="D43" s="396">
        <v>45842</v>
      </c>
      <c r="E43" s="394" t="s">
        <v>78</v>
      </c>
      <c r="F43" s="269">
        <f t="shared" si="2"/>
        <v>31</v>
      </c>
      <c r="G43" s="40" t="s">
        <v>79</v>
      </c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311">
        <f t="shared" si="3"/>
        <v>0</v>
      </c>
      <c r="T43" s="74"/>
      <c r="U43" s="313">
        <v>3660</v>
      </c>
      <c r="V43" s="71">
        <v>3000</v>
      </c>
      <c r="W43" s="72">
        <v>100</v>
      </c>
      <c r="X43" s="72">
        <v>100</v>
      </c>
      <c r="Y43" s="72">
        <v>100</v>
      </c>
      <c r="Z43" s="72">
        <v>100</v>
      </c>
      <c r="AA43" s="72">
        <v>100</v>
      </c>
      <c r="AB43" s="78">
        <v>160</v>
      </c>
      <c r="AC43" s="320">
        <f t="shared" si="4"/>
        <v>0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331">
        <f t="shared" si="5"/>
        <v>0</v>
      </c>
      <c r="AT43" s="320">
        <f t="shared" si="6"/>
        <v>0</v>
      </c>
      <c r="AU43" s="320">
        <f t="shared" si="7"/>
        <v>3660</v>
      </c>
      <c r="AV43" s="86">
        <f>VLOOKUP(B43,'[5]2025.08'!$B:$Q,16,0)</f>
        <v>549.9</v>
      </c>
      <c r="AW43" s="334"/>
      <c r="AX43" s="334"/>
      <c r="AY43" s="334"/>
      <c r="AZ43" s="334"/>
      <c r="BA43" s="320">
        <f t="shared" si="8"/>
        <v>3110.1</v>
      </c>
      <c r="BB43" s="93"/>
      <c r="BC43" s="94"/>
      <c r="BD43" s="310" t="str">
        <f t="shared" si="9"/>
        <v>正确</v>
      </c>
    </row>
    <row r="44" s="1" customFormat="1" ht="33" customHeight="1" spans="1:56">
      <c r="A44" s="264">
        <f t="shared" si="1"/>
        <v>40</v>
      </c>
      <c r="B44" s="498" t="s">
        <v>427</v>
      </c>
      <c r="C44" s="502" t="s">
        <v>190</v>
      </c>
      <c r="D44" s="396">
        <v>45842</v>
      </c>
      <c r="E44" s="394" t="s">
        <v>78</v>
      </c>
      <c r="F44" s="269">
        <f t="shared" si="2"/>
        <v>31</v>
      </c>
      <c r="G44" s="40" t="s">
        <v>79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311">
        <f t="shared" si="3"/>
        <v>0</v>
      </c>
      <c r="T44" s="74" t="s">
        <v>428</v>
      </c>
      <c r="U44" s="313" t="s">
        <v>429</v>
      </c>
      <c r="V44" s="71">
        <v>2000</v>
      </c>
      <c r="W44" s="72">
        <v>100</v>
      </c>
      <c r="X44" s="72">
        <v>100</v>
      </c>
      <c r="Y44" s="72">
        <v>100</v>
      </c>
      <c r="Z44" s="72">
        <v>100</v>
      </c>
      <c r="AA44" s="72">
        <v>100</v>
      </c>
      <c r="AB44" s="78">
        <v>560</v>
      </c>
      <c r="AC44" s="320">
        <f t="shared" si="4"/>
        <v>0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>
        <f>(3300-3060)/31*28</f>
        <v>216.774193548387</v>
      </c>
      <c r="AR44" s="78"/>
      <c r="AS44" s="331">
        <f t="shared" si="5"/>
        <v>0</v>
      </c>
      <c r="AT44" s="320">
        <f t="shared" si="6"/>
        <v>0</v>
      </c>
      <c r="AU44" s="320">
        <f t="shared" si="7"/>
        <v>2843.23</v>
      </c>
      <c r="AV44" s="86">
        <f>VLOOKUP(B44,'[5]2025.08'!$B:$Q,16,0)</f>
        <v>549.9</v>
      </c>
      <c r="AW44" s="334"/>
      <c r="AX44" s="334"/>
      <c r="AY44" s="334"/>
      <c r="AZ44" s="334"/>
      <c r="BA44" s="320">
        <f t="shared" si="8"/>
        <v>2293.33</v>
      </c>
      <c r="BB44" s="93"/>
      <c r="BC44" s="508" t="s">
        <v>428</v>
      </c>
      <c r="BD44" s="310" t="str">
        <f t="shared" si="9"/>
        <v>正确</v>
      </c>
    </row>
    <row r="45" s="1" customFormat="1" ht="33" customHeight="1" spans="1:56">
      <c r="A45" s="264">
        <f t="shared" si="1"/>
        <v>41</v>
      </c>
      <c r="B45" s="498" t="s">
        <v>430</v>
      </c>
      <c r="C45" s="502" t="s">
        <v>190</v>
      </c>
      <c r="D45" s="396">
        <v>45842</v>
      </c>
      <c r="E45" s="394" t="s">
        <v>78</v>
      </c>
      <c r="F45" s="269">
        <f t="shared" si="2"/>
        <v>31</v>
      </c>
      <c r="G45" s="40" t="s">
        <v>79</v>
      </c>
      <c r="H45" s="41"/>
      <c r="I45" s="41"/>
      <c r="J45" s="41"/>
      <c r="K45" s="41"/>
      <c r="L45" s="41">
        <v>1</v>
      </c>
      <c r="M45" s="41"/>
      <c r="N45" s="41"/>
      <c r="O45" s="41"/>
      <c r="P45" s="41"/>
      <c r="Q45" s="41"/>
      <c r="R45" s="41"/>
      <c r="S45" s="311">
        <f t="shared" si="3"/>
        <v>0</v>
      </c>
      <c r="T45" s="74" t="s">
        <v>431</v>
      </c>
      <c r="U45" s="313">
        <v>3020</v>
      </c>
      <c r="V45" s="71">
        <v>2500</v>
      </c>
      <c r="W45" s="72">
        <v>100</v>
      </c>
      <c r="X45" s="72">
        <v>100</v>
      </c>
      <c r="Y45" s="72">
        <v>100</v>
      </c>
      <c r="Z45" s="72">
        <v>100</v>
      </c>
      <c r="AA45" s="72">
        <v>100</v>
      </c>
      <c r="AB45" s="78">
        <v>20</v>
      </c>
      <c r="AC45" s="320">
        <f t="shared" si="4"/>
        <v>0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331">
        <f t="shared" si="5"/>
        <v>0</v>
      </c>
      <c r="AT45" s="320">
        <f t="shared" si="6"/>
        <v>97.4193548387097</v>
      </c>
      <c r="AU45" s="320">
        <f t="shared" si="7"/>
        <v>2922.58</v>
      </c>
      <c r="AV45" s="86">
        <f>VLOOKUP(B45,'[5]2025.08'!$B:$Q,16,0)</f>
        <v>549.9</v>
      </c>
      <c r="AW45" s="334"/>
      <c r="AX45" s="334"/>
      <c r="AY45" s="334"/>
      <c r="AZ45" s="334"/>
      <c r="BA45" s="320">
        <f t="shared" si="8"/>
        <v>2372.68</v>
      </c>
      <c r="BB45" s="93"/>
      <c r="BC45" s="94"/>
      <c r="BD45" s="310" t="str">
        <f t="shared" si="9"/>
        <v>正确</v>
      </c>
    </row>
    <row r="46" s="1" customFormat="1" ht="57" customHeight="1" spans="1:56">
      <c r="A46" s="264">
        <f t="shared" si="1"/>
        <v>42</v>
      </c>
      <c r="B46" s="505" t="s">
        <v>432</v>
      </c>
      <c r="C46" s="502" t="s">
        <v>190</v>
      </c>
      <c r="D46" s="396">
        <v>45842</v>
      </c>
      <c r="E46" s="410" t="s">
        <v>265</v>
      </c>
      <c r="F46" s="269">
        <f t="shared" si="2"/>
        <v>31</v>
      </c>
      <c r="G46" s="40" t="s">
        <v>79</v>
      </c>
      <c r="H46" s="41"/>
      <c r="I46" s="41"/>
      <c r="J46" s="41">
        <v>11</v>
      </c>
      <c r="K46" s="41"/>
      <c r="L46" s="41">
        <v>1</v>
      </c>
      <c r="M46" s="41"/>
      <c r="N46" s="41"/>
      <c r="O46" s="41"/>
      <c r="P46" s="41"/>
      <c r="Q46" s="41"/>
      <c r="R46" s="41"/>
      <c r="S46" s="311">
        <f t="shared" si="3"/>
        <v>0</v>
      </c>
      <c r="T46" s="353" t="s">
        <v>433</v>
      </c>
      <c r="U46" s="313">
        <v>3020</v>
      </c>
      <c r="V46" s="71">
        <v>2500</v>
      </c>
      <c r="W46" s="72">
        <v>100</v>
      </c>
      <c r="X46" s="72">
        <v>100</v>
      </c>
      <c r="Y46" s="72">
        <v>100</v>
      </c>
      <c r="Z46" s="72">
        <v>100</v>
      </c>
      <c r="AA46" s="72">
        <v>100</v>
      </c>
      <c r="AB46" s="78">
        <v>20</v>
      </c>
      <c r="AC46" s="320">
        <f t="shared" si="4"/>
        <v>0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331">
        <f t="shared" si="5"/>
        <v>0</v>
      </c>
      <c r="AT46" s="320">
        <f t="shared" si="6"/>
        <v>1169.03225806452</v>
      </c>
      <c r="AU46" s="320">
        <f t="shared" si="7"/>
        <v>1850.97</v>
      </c>
      <c r="AV46" s="86">
        <f>VLOOKUP(B46,'[5]2025.08'!$B:$Q,16,0)</f>
        <v>549.9</v>
      </c>
      <c r="AW46" s="334"/>
      <c r="AX46" s="334"/>
      <c r="AY46" s="334"/>
      <c r="AZ46" s="334"/>
      <c r="BA46" s="320">
        <f t="shared" si="8"/>
        <v>1301.07</v>
      </c>
      <c r="BB46" s="93"/>
      <c r="BC46" s="94"/>
      <c r="BD46" s="310" t="str">
        <f t="shared" si="9"/>
        <v>正确</v>
      </c>
    </row>
    <row r="47" s="1" customFormat="1" ht="33" customHeight="1" spans="1:56">
      <c r="A47" s="264">
        <f t="shared" si="1"/>
        <v>43</v>
      </c>
      <c r="B47" s="502" t="s">
        <v>434</v>
      </c>
      <c r="C47" s="502" t="s">
        <v>190</v>
      </c>
      <c r="D47" s="396">
        <v>45846</v>
      </c>
      <c r="E47" s="401" t="s">
        <v>78</v>
      </c>
      <c r="F47" s="269">
        <f t="shared" si="2"/>
        <v>31</v>
      </c>
      <c r="G47" s="40" t="s">
        <v>79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311">
        <f t="shared" si="3"/>
        <v>0</v>
      </c>
      <c r="T47" s="74"/>
      <c r="U47" s="506">
        <v>3300</v>
      </c>
      <c r="V47" s="71">
        <v>2500</v>
      </c>
      <c r="W47" s="72">
        <v>100</v>
      </c>
      <c r="X47" s="72">
        <v>100</v>
      </c>
      <c r="Y47" s="72">
        <v>100</v>
      </c>
      <c r="Z47" s="72">
        <v>100</v>
      </c>
      <c r="AA47" s="72">
        <v>100</v>
      </c>
      <c r="AB47" s="78">
        <v>300</v>
      </c>
      <c r="AC47" s="320">
        <f t="shared" si="4"/>
        <v>0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331">
        <f t="shared" si="5"/>
        <v>0</v>
      </c>
      <c r="AT47" s="320">
        <f t="shared" si="6"/>
        <v>0</v>
      </c>
      <c r="AU47" s="320">
        <f t="shared" si="7"/>
        <v>3300</v>
      </c>
      <c r="AV47" s="86"/>
      <c r="AW47" s="334"/>
      <c r="AX47" s="334"/>
      <c r="AY47" s="334"/>
      <c r="AZ47" s="334"/>
      <c r="BA47" s="320">
        <f t="shared" si="8"/>
        <v>3300</v>
      </c>
      <c r="BB47" s="93"/>
      <c r="BC47" s="94"/>
      <c r="BD47" s="310" t="str">
        <f t="shared" si="9"/>
        <v>正确</v>
      </c>
    </row>
    <row r="48" s="1" customFormat="1" ht="37" customHeight="1" spans="1:56">
      <c r="A48" s="264">
        <f t="shared" si="1"/>
        <v>44</v>
      </c>
      <c r="B48" s="505" t="s">
        <v>435</v>
      </c>
      <c r="C48" s="502" t="s">
        <v>203</v>
      </c>
      <c r="D48" s="396">
        <v>45839</v>
      </c>
      <c r="E48" s="410" t="s">
        <v>265</v>
      </c>
      <c r="F48" s="269">
        <f t="shared" si="2"/>
        <v>31</v>
      </c>
      <c r="G48" s="40" t="s">
        <v>79</v>
      </c>
      <c r="H48" s="41"/>
      <c r="I48" s="41"/>
      <c r="J48" s="41">
        <v>5</v>
      </c>
      <c r="K48" s="41"/>
      <c r="L48" s="41"/>
      <c r="M48" s="41"/>
      <c r="N48" s="41"/>
      <c r="O48" s="41"/>
      <c r="P48" s="41"/>
      <c r="Q48" s="41"/>
      <c r="R48" s="41"/>
      <c r="S48" s="311">
        <f t="shared" si="3"/>
        <v>0</v>
      </c>
      <c r="T48" s="353" t="s">
        <v>436</v>
      </c>
      <c r="U48" s="313">
        <v>3900</v>
      </c>
      <c r="V48" s="71">
        <v>3000</v>
      </c>
      <c r="W48" s="72">
        <v>100</v>
      </c>
      <c r="X48" s="72">
        <v>100</v>
      </c>
      <c r="Y48" s="72">
        <v>100</v>
      </c>
      <c r="Z48" s="72">
        <v>100</v>
      </c>
      <c r="AA48" s="72">
        <v>100</v>
      </c>
      <c r="AB48" s="78">
        <v>400</v>
      </c>
      <c r="AC48" s="320">
        <f t="shared" si="4"/>
        <v>0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331">
        <f t="shared" si="5"/>
        <v>0</v>
      </c>
      <c r="AT48" s="320">
        <f t="shared" si="6"/>
        <v>629.032258064516</v>
      </c>
      <c r="AU48" s="320">
        <f t="shared" si="7"/>
        <v>3270.97</v>
      </c>
      <c r="AV48" s="86"/>
      <c r="AW48" s="334"/>
      <c r="AX48" s="334"/>
      <c r="AY48" s="334"/>
      <c r="AZ48" s="334"/>
      <c r="BA48" s="320">
        <f t="shared" si="8"/>
        <v>3270.97</v>
      </c>
      <c r="BB48" s="93"/>
      <c r="BC48" s="94"/>
      <c r="BD48" s="310" t="str">
        <f t="shared" si="9"/>
        <v>正确</v>
      </c>
    </row>
    <row r="49" s="1" customFormat="1" ht="33" customHeight="1" spans="1:56">
      <c r="A49" s="264">
        <f t="shared" si="1"/>
        <v>45</v>
      </c>
      <c r="B49" s="502" t="s">
        <v>437</v>
      </c>
      <c r="C49" s="502" t="s">
        <v>203</v>
      </c>
      <c r="D49" s="396">
        <v>45838</v>
      </c>
      <c r="E49" s="401" t="s">
        <v>78</v>
      </c>
      <c r="F49" s="269">
        <f t="shared" si="2"/>
        <v>31</v>
      </c>
      <c r="G49" s="40" t="s">
        <v>79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11">
        <f t="shared" si="3"/>
        <v>0</v>
      </c>
      <c r="T49" s="74"/>
      <c r="U49" s="313">
        <v>3900</v>
      </c>
      <c r="V49" s="71">
        <v>3000</v>
      </c>
      <c r="W49" s="72">
        <v>200</v>
      </c>
      <c r="X49" s="72">
        <v>200</v>
      </c>
      <c r="Y49" s="72">
        <v>100</v>
      </c>
      <c r="Z49" s="72">
        <v>100</v>
      </c>
      <c r="AA49" s="72">
        <v>100</v>
      </c>
      <c r="AB49" s="78">
        <v>200</v>
      </c>
      <c r="AC49" s="320">
        <f t="shared" si="4"/>
        <v>0</v>
      </c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331">
        <f t="shared" si="5"/>
        <v>0</v>
      </c>
      <c r="AT49" s="320">
        <f t="shared" si="6"/>
        <v>0</v>
      </c>
      <c r="AU49" s="320">
        <f t="shared" si="7"/>
        <v>3900</v>
      </c>
      <c r="AV49" s="86"/>
      <c r="AW49" s="334"/>
      <c r="AX49" s="334"/>
      <c r="AY49" s="334"/>
      <c r="AZ49" s="334"/>
      <c r="BA49" s="320">
        <f t="shared" si="8"/>
        <v>3900</v>
      </c>
      <c r="BB49" s="93"/>
      <c r="BC49" s="508"/>
      <c r="BD49" s="310" t="str">
        <f t="shared" si="9"/>
        <v>正确</v>
      </c>
    </row>
    <row r="50" s="1" customFormat="1" ht="33" customHeight="1" spans="1:56">
      <c r="A50" s="264">
        <f t="shared" si="1"/>
        <v>46</v>
      </c>
      <c r="B50" s="502" t="s">
        <v>438</v>
      </c>
      <c r="C50" s="502" t="s">
        <v>203</v>
      </c>
      <c r="D50" s="396">
        <v>45842</v>
      </c>
      <c r="E50" s="401" t="s">
        <v>78</v>
      </c>
      <c r="F50" s="269">
        <f t="shared" si="2"/>
        <v>31</v>
      </c>
      <c r="G50" s="40" t="s">
        <v>79</v>
      </c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311">
        <f t="shared" si="3"/>
        <v>0</v>
      </c>
      <c r="T50" s="94" t="s">
        <v>439</v>
      </c>
      <c r="U50" s="313">
        <v>3900</v>
      </c>
      <c r="V50" s="71">
        <v>3000</v>
      </c>
      <c r="W50" s="72">
        <v>200</v>
      </c>
      <c r="X50" s="72">
        <v>200</v>
      </c>
      <c r="Y50" s="72">
        <v>100</v>
      </c>
      <c r="Z50" s="72">
        <v>100</v>
      </c>
      <c r="AA50" s="72">
        <v>100</v>
      </c>
      <c r="AB50" s="78">
        <v>200</v>
      </c>
      <c r="AC50" s="320">
        <f t="shared" si="4"/>
        <v>0</v>
      </c>
      <c r="AD50" s="78"/>
      <c r="AE50" s="78"/>
      <c r="AF50" s="78"/>
      <c r="AG50" s="78"/>
      <c r="AH50" s="78"/>
      <c r="AI50" s="78">
        <f>3900/31*2</f>
        <v>251.612903225806</v>
      </c>
      <c r="AJ50" s="78"/>
      <c r="AK50" s="78"/>
      <c r="AL50" s="78"/>
      <c r="AM50" s="78"/>
      <c r="AN50" s="78"/>
      <c r="AO50" s="78"/>
      <c r="AP50" s="78"/>
      <c r="AQ50" s="78"/>
      <c r="AR50" s="78"/>
      <c r="AS50" s="331">
        <f t="shared" si="5"/>
        <v>0</v>
      </c>
      <c r="AT50" s="320">
        <f t="shared" si="6"/>
        <v>0</v>
      </c>
      <c r="AU50" s="320">
        <f t="shared" si="7"/>
        <v>4151.61</v>
      </c>
      <c r="AV50" s="86"/>
      <c r="AW50" s="334"/>
      <c r="AX50" s="334"/>
      <c r="AY50" s="334"/>
      <c r="AZ50" s="334"/>
      <c r="BA50" s="320">
        <f t="shared" si="8"/>
        <v>4151.61</v>
      </c>
      <c r="BB50" s="93"/>
      <c r="BC50" s="94" t="s">
        <v>439</v>
      </c>
      <c r="BD50" s="310" t="str">
        <f t="shared" si="9"/>
        <v>正确</v>
      </c>
    </row>
    <row r="51" s="1" customFormat="1" ht="33" customHeight="1" spans="1:56">
      <c r="A51" s="264">
        <f t="shared" si="1"/>
        <v>47</v>
      </c>
      <c r="B51" s="502" t="s">
        <v>440</v>
      </c>
      <c r="C51" s="502" t="s">
        <v>203</v>
      </c>
      <c r="D51" s="396">
        <v>45842</v>
      </c>
      <c r="E51" s="401" t="s">
        <v>78</v>
      </c>
      <c r="F51" s="269">
        <f t="shared" si="2"/>
        <v>31</v>
      </c>
      <c r="G51" s="40" t="s">
        <v>79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311">
        <f t="shared" si="3"/>
        <v>0</v>
      </c>
      <c r="T51" s="74"/>
      <c r="U51" s="313">
        <v>3900</v>
      </c>
      <c r="V51" s="71">
        <v>3000</v>
      </c>
      <c r="W51" s="72">
        <v>200</v>
      </c>
      <c r="X51" s="72">
        <v>200</v>
      </c>
      <c r="Y51" s="72">
        <v>100</v>
      </c>
      <c r="Z51" s="72">
        <v>100</v>
      </c>
      <c r="AA51" s="72">
        <v>100</v>
      </c>
      <c r="AB51" s="78">
        <v>200</v>
      </c>
      <c r="AC51" s="320">
        <f t="shared" si="4"/>
        <v>0</v>
      </c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331">
        <f t="shared" si="5"/>
        <v>0</v>
      </c>
      <c r="AT51" s="320">
        <f t="shared" si="6"/>
        <v>0</v>
      </c>
      <c r="AU51" s="320">
        <f t="shared" si="7"/>
        <v>3900</v>
      </c>
      <c r="AV51" s="86"/>
      <c r="AW51" s="334"/>
      <c r="AX51" s="334"/>
      <c r="AY51" s="334"/>
      <c r="AZ51" s="334"/>
      <c r="BA51" s="320">
        <f t="shared" si="8"/>
        <v>3900</v>
      </c>
      <c r="BB51" s="93"/>
      <c r="BC51" s="94"/>
      <c r="BD51" s="310" t="str">
        <f t="shared" si="9"/>
        <v>正确</v>
      </c>
    </row>
    <row r="52" s="1" customFormat="1" ht="33" customHeight="1" spans="1:56">
      <c r="A52" s="264">
        <f t="shared" si="1"/>
        <v>48</v>
      </c>
      <c r="B52" s="502" t="s">
        <v>441</v>
      </c>
      <c r="C52" s="502" t="s">
        <v>203</v>
      </c>
      <c r="D52" s="396">
        <v>45842</v>
      </c>
      <c r="E52" s="401" t="s">
        <v>78</v>
      </c>
      <c r="F52" s="269">
        <f t="shared" si="2"/>
        <v>31</v>
      </c>
      <c r="G52" s="40" t="s">
        <v>79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311">
        <f t="shared" si="3"/>
        <v>0</v>
      </c>
      <c r="T52" s="74"/>
      <c r="U52" s="313">
        <v>3900</v>
      </c>
      <c r="V52" s="71">
        <v>3000</v>
      </c>
      <c r="W52" s="72">
        <v>200</v>
      </c>
      <c r="X52" s="72">
        <v>200</v>
      </c>
      <c r="Y52" s="72">
        <v>100</v>
      </c>
      <c r="Z52" s="72">
        <v>100</v>
      </c>
      <c r="AA52" s="72">
        <v>100</v>
      </c>
      <c r="AB52" s="78">
        <v>200</v>
      </c>
      <c r="AC52" s="320">
        <f t="shared" si="4"/>
        <v>0</v>
      </c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331">
        <f t="shared" si="5"/>
        <v>0</v>
      </c>
      <c r="AT52" s="320">
        <f t="shared" si="6"/>
        <v>0</v>
      </c>
      <c r="AU52" s="320">
        <f t="shared" si="7"/>
        <v>3900</v>
      </c>
      <c r="AV52" s="86"/>
      <c r="AW52" s="334"/>
      <c r="AX52" s="334"/>
      <c r="AY52" s="334"/>
      <c r="AZ52" s="334"/>
      <c r="BA52" s="320">
        <f t="shared" si="8"/>
        <v>3900</v>
      </c>
      <c r="BB52" s="93"/>
      <c r="BC52" s="94"/>
      <c r="BD52" s="310" t="str">
        <f t="shared" si="9"/>
        <v>正确</v>
      </c>
    </row>
    <row r="53" s="1" customFormat="1" ht="33" customHeight="1" spans="1:56">
      <c r="A53" s="264">
        <f t="shared" si="1"/>
        <v>49</v>
      </c>
      <c r="B53" s="502" t="s">
        <v>442</v>
      </c>
      <c r="C53" s="502" t="s">
        <v>203</v>
      </c>
      <c r="D53" s="396">
        <v>45842</v>
      </c>
      <c r="E53" s="401" t="s">
        <v>78</v>
      </c>
      <c r="F53" s="269">
        <f t="shared" si="2"/>
        <v>31</v>
      </c>
      <c r="G53" s="40" t="s">
        <v>79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311">
        <f t="shared" si="3"/>
        <v>0</v>
      </c>
      <c r="T53" s="74"/>
      <c r="U53" s="313">
        <v>4200</v>
      </c>
      <c r="V53" s="71">
        <v>3500</v>
      </c>
      <c r="W53" s="72">
        <v>100</v>
      </c>
      <c r="X53" s="72">
        <v>100</v>
      </c>
      <c r="Y53" s="72">
        <v>100</v>
      </c>
      <c r="Z53" s="72">
        <v>100</v>
      </c>
      <c r="AA53" s="72">
        <v>100</v>
      </c>
      <c r="AB53" s="78">
        <v>200</v>
      </c>
      <c r="AC53" s="320">
        <f t="shared" si="4"/>
        <v>0</v>
      </c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331">
        <f t="shared" si="5"/>
        <v>0</v>
      </c>
      <c r="AT53" s="320">
        <f t="shared" si="6"/>
        <v>0</v>
      </c>
      <c r="AU53" s="320">
        <f t="shared" si="7"/>
        <v>4200</v>
      </c>
      <c r="AV53" s="86"/>
      <c r="AW53" s="334"/>
      <c r="AX53" s="334"/>
      <c r="AY53" s="334"/>
      <c r="AZ53" s="334"/>
      <c r="BA53" s="320">
        <f t="shared" si="8"/>
        <v>4200</v>
      </c>
      <c r="BB53" s="93"/>
      <c r="BC53" s="94"/>
      <c r="BD53" s="310" t="str">
        <f t="shared" si="9"/>
        <v>正确</v>
      </c>
    </row>
    <row r="54" s="1" customFormat="1" ht="33" customHeight="1" spans="1:56">
      <c r="A54" s="264">
        <f t="shared" si="1"/>
        <v>50</v>
      </c>
      <c r="B54" s="502" t="s">
        <v>443</v>
      </c>
      <c r="C54" s="502" t="s">
        <v>203</v>
      </c>
      <c r="D54" s="396">
        <v>45842</v>
      </c>
      <c r="E54" s="401" t="s">
        <v>78</v>
      </c>
      <c r="F54" s="269">
        <f t="shared" si="2"/>
        <v>31</v>
      </c>
      <c r="G54" s="40" t="s">
        <v>79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311">
        <f t="shared" si="3"/>
        <v>0</v>
      </c>
      <c r="T54" s="74"/>
      <c r="U54" s="313">
        <v>3900</v>
      </c>
      <c r="V54" s="71">
        <v>3000</v>
      </c>
      <c r="W54" s="72">
        <v>200</v>
      </c>
      <c r="X54" s="72">
        <v>200</v>
      </c>
      <c r="Y54" s="72">
        <v>100</v>
      </c>
      <c r="Z54" s="72">
        <v>100</v>
      </c>
      <c r="AA54" s="72">
        <v>100</v>
      </c>
      <c r="AB54" s="78">
        <v>200</v>
      </c>
      <c r="AC54" s="320">
        <f t="shared" si="4"/>
        <v>0</v>
      </c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331">
        <f t="shared" si="5"/>
        <v>0</v>
      </c>
      <c r="AT54" s="320">
        <f t="shared" si="6"/>
        <v>0</v>
      </c>
      <c r="AU54" s="320">
        <f t="shared" si="7"/>
        <v>3900</v>
      </c>
      <c r="AV54" s="86"/>
      <c r="AW54" s="334"/>
      <c r="AX54" s="334"/>
      <c r="AY54" s="334"/>
      <c r="AZ54" s="334"/>
      <c r="BA54" s="320">
        <f t="shared" si="8"/>
        <v>3900</v>
      </c>
      <c r="BB54" s="93"/>
      <c r="BC54" s="94"/>
      <c r="BD54" s="310" t="str">
        <f t="shared" si="9"/>
        <v>正确</v>
      </c>
    </row>
    <row r="55" s="1" customFormat="1" ht="33" customHeight="1" spans="1:56">
      <c r="A55" s="264">
        <f t="shared" si="1"/>
        <v>51</v>
      </c>
      <c r="B55" s="502" t="s">
        <v>444</v>
      </c>
      <c r="C55" s="502" t="s">
        <v>203</v>
      </c>
      <c r="D55" s="396">
        <v>45842</v>
      </c>
      <c r="E55" s="401" t="s">
        <v>78</v>
      </c>
      <c r="F55" s="269">
        <f t="shared" si="2"/>
        <v>31</v>
      </c>
      <c r="G55" s="40" t="s">
        <v>79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311">
        <f t="shared" si="3"/>
        <v>0</v>
      </c>
      <c r="T55" s="74"/>
      <c r="U55" s="313">
        <v>3900</v>
      </c>
      <c r="V55" s="71">
        <v>3000</v>
      </c>
      <c r="W55" s="72">
        <v>200</v>
      </c>
      <c r="X55" s="72">
        <v>200</v>
      </c>
      <c r="Y55" s="72">
        <v>100</v>
      </c>
      <c r="Z55" s="72">
        <v>100</v>
      </c>
      <c r="AA55" s="72">
        <v>100</v>
      </c>
      <c r="AB55" s="78">
        <v>200</v>
      </c>
      <c r="AC55" s="320">
        <f t="shared" si="4"/>
        <v>0</v>
      </c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331">
        <f t="shared" si="5"/>
        <v>0</v>
      </c>
      <c r="AT55" s="320">
        <f t="shared" si="6"/>
        <v>0</v>
      </c>
      <c r="AU55" s="320">
        <f t="shared" si="7"/>
        <v>3900</v>
      </c>
      <c r="AV55" s="86"/>
      <c r="AW55" s="334"/>
      <c r="AX55" s="334"/>
      <c r="AY55" s="334"/>
      <c r="AZ55" s="334"/>
      <c r="BA55" s="320">
        <f t="shared" si="8"/>
        <v>3900</v>
      </c>
      <c r="BB55" s="93"/>
      <c r="BC55" s="94"/>
      <c r="BD55" s="310" t="str">
        <f t="shared" si="9"/>
        <v>正确</v>
      </c>
    </row>
    <row r="56" s="1" customFormat="1" ht="33" customHeight="1" spans="1:56">
      <c r="A56" s="264">
        <f t="shared" si="1"/>
        <v>52</v>
      </c>
      <c r="B56" s="502" t="s">
        <v>445</v>
      </c>
      <c r="C56" s="502" t="s">
        <v>203</v>
      </c>
      <c r="D56" s="396">
        <v>45848</v>
      </c>
      <c r="E56" s="401" t="s">
        <v>78</v>
      </c>
      <c r="F56" s="269">
        <f t="shared" si="2"/>
        <v>31</v>
      </c>
      <c r="G56" s="40" t="s">
        <v>79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311">
        <f t="shared" si="3"/>
        <v>0</v>
      </c>
      <c r="T56" s="74"/>
      <c r="U56" s="313">
        <v>3900</v>
      </c>
      <c r="V56" s="71">
        <v>3000</v>
      </c>
      <c r="W56" s="72">
        <v>200</v>
      </c>
      <c r="X56" s="72">
        <v>200</v>
      </c>
      <c r="Y56" s="72">
        <v>100</v>
      </c>
      <c r="Z56" s="72">
        <v>100</v>
      </c>
      <c r="AA56" s="72">
        <v>100</v>
      </c>
      <c r="AB56" s="78">
        <v>200</v>
      </c>
      <c r="AC56" s="320">
        <f t="shared" si="4"/>
        <v>0</v>
      </c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331">
        <f t="shared" si="5"/>
        <v>0</v>
      </c>
      <c r="AT56" s="320">
        <f t="shared" si="6"/>
        <v>0</v>
      </c>
      <c r="AU56" s="320">
        <f t="shared" si="7"/>
        <v>3900</v>
      </c>
      <c r="AV56" s="86"/>
      <c r="AW56" s="334"/>
      <c r="AX56" s="334"/>
      <c r="AY56" s="334"/>
      <c r="AZ56" s="334"/>
      <c r="BA56" s="320">
        <f t="shared" si="8"/>
        <v>3900</v>
      </c>
      <c r="BB56" s="93"/>
      <c r="BC56" s="94"/>
      <c r="BD56" s="310" t="str">
        <f t="shared" si="9"/>
        <v>正确</v>
      </c>
    </row>
    <row r="57" s="1" customFormat="1" ht="45" customHeight="1" spans="1:56">
      <c r="A57" s="264">
        <f t="shared" si="1"/>
        <v>53</v>
      </c>
      <c r="B57" s="505" t="s">
        <v>446</v>
      </c>
      <c r="C57" s="502" t="s">
        <v>203</v>
      </c>
      <c r="D57" s="396">
        <v>45868</v>
      </c>
      <c r="E57" s="410" t="s">
        <v>265</v>
      </c>
      <c r="F57" s="269">
        <f t="shared" si="2"/>
        <v>31</v>
      </c>
      <c r="G57" s="40" t="s">
        <v>79</v>
      </c>
      <c r="H57" s="41"/>
      <c r="I57" s="41"/>
      <c r="J57" s="41">
        <v>6</v>
      </c>
      <c r="K57" s="41"/>
      <c r="L57" s="41"/>
      <c r="M57" s="41"/>
      <c r="N57" s="41"/>
      <c r="O57" s="41"/>
      <c r="P57" s="41"/>
      <c r="Q57" s="41"/>
      <c r="R57" s="41"/>
      <c r="S57" s="311">
        <f t="shared" si="3"/>
        <v>0</v>
      </c>
      <c r="T57" s="353" t="s">
        <v>447</v>
      </c>
      <c r="U57" s="506">
        <v>3900</v>
      </c>
      <c r="V57" s="71">
        <v>3000</v>
      </c>
      <c r="W57" s="72">
        <v>100</v>
      </c>
      <c r="X57" s="72">
        <v>100</v>
      </c>
      <c r="Y57" s="72">
        <v>100</v>
      </c>
      <c r="Z57" s="72">
        <v>100</v>
      </c>
      <c r="AA57" s="72">
        <v>100</v>
      </c>
      <c r="AB57" s="78">
        <v>400</v>
      </c>
      <c r="AC57" s="320">
        <f t="shared" si="4"/>
        <v>0</v>
      </c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331">
        <f t="shared" si="5"/>
        <v>0</v>
      </c>
      <c r="AT57" s="320">
        <f t="shared" si="6"/>
        <v>754.838709677419</v>
      </c>
      <c r="AU57" s="320">
        <f t="shared" si="7"/>
        <v>3145.16</v>
      </c>
      <c r="AV57" s="86"/>
      <c r="AW57" s="334"/>
      <c r="AX57" s="334"/>
      <c r="AY57" s="334"/>
      <c r="AZ57" s="334"/>
      <c r="BA57" s="320">
        <f t="shared" si="8"/>
        <v>3145.16</v>
      </c>
      <c r="BB57" s="93"/>
      <c r="BC57" s="94"/>
      <c r="BD57" s="310" t="str">
        <f t="shared" si="9"/>
        <v>正确</v>
      </c>
    </row>
    <row r="58" s="1" customFormat="1" ht="33" customHeight="1" spans="1:56">
      <c r="A58" s="264">
        <f t="shared" si="1"/>
        <v>54</v>
      </c>
      <c r="B58" s="502" t="s">
        <v>448</v>
      </c>
      <c r="C58" s="502" t="s">
        <v>203</v>
      </c>
      <c r="D58" s="396">
        <v>45867</v>
      </c>
      <c r="E58" s="401" t="s">
        <v>78</v>
      </c>
      <c r="F58" s="269">
        <f t="shared" si="2"/>
        <v>31</v>
      </c>
      <c r="G58" s="40" t="s">
        <v>79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311">
        <f t="shared" si="3"/>
        <v>0</v>
      </c>
      <c r="T58" s="74"/>
      <c r="U58" s="506">
        <v>3900</v>
      </c>
      <c r="V58" s="71">
        <v>3000</v>
      </c>
      <c r="W58" s="72">
        <v>200</v>
      </c>
      <c r="X58" s="72">
        <v>200</v>
      </c>
      <c r="Y58" s="72">
        <v>100</v>
      </c>
      <c r="Z58" s="72">
        <v>100</v>
      </c>
      <c r="AA58" s="72">
        <v>100</v>
      </c>
      <c r="AB58" s="78">
        <v>200</v>
      </c>
      <c r="AC58" s="320">
        <f t="shared" si="4"/>
        <v>0</v>
      </c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331">
        <f t="shared" si="5"/>
        <v>0</v>
      </c>
      <c r="AT58" s="320">
        <f t="shared" si="6"/>
        <v>0</v>
      </c>
      <c r="AU58" s="320">
        <f t="shared" si="7"/>
        <v>3900</v>
      </c>
      <c r="AV58" s="86"/>
      <c r="AW58" s="334"/>
      <c r="AX58" s="334"/>
      <c r="AY58" s="334"/>
      <c r="AZ58" s="334"/>
      <c r="BA58" s="320">
        <f t="shared" si="8"/>
        <v>3900</v>
      </c>
      <c r="BB58" s="93"/>
      <c r="BC58" s="94"/>
      <c r="BD58" s="310" t="str">
        <f t="shared" si="9"/>
        <v>正确</v>
      </c>
    </row>
    <row r="59" s="1" customFormat="1" ht="44" customHeight="1" spans="1:56">
      <c r="A59" s="264">
        <f t="shared" si="1"/>
        <v>55</v>
      </c>
      <c r="B59" s="505" t="s">
        <v>449</v>
      </c>
      <c r="C59" s="502" t="s">
        <v>190</v>
      </c>
      <c r="D59" s="396">
        <v>45838</v>
      </c>
      <c r="E59" s="410" t="s">
        <v>265</v>
      </c>
      <c r="F59" s="269">
        <f t="shared" si="2"/>
        <v>31</v>
      </c>
      <c r="G59" s="40" t="s">
        <v>79</v>
      </c>
      <c r="H59" s="41"/>
      <c r="I59" s="41"/>
      <c r="J59" s="41">
        <v>18</v>
      </c>
      <c r="K59" s="41"/>
      <c r="L59" s="41"/>
      <c r="M59" s="41"/>
      <c r="N59" s="41"/>
      <c r="O59" s="41"/>
      <c r="P59" s="41"/>
      <c r="Q59" s="41"/>
      <c r="R59" s="41"/>
      <c r="S59" s="311">
        <f t="shared" si="3"/>
        <v>0</v>
      </c>
      <c r="T59" s="353" t="s">
        <v>450</v>
      </c>
      <c r="U59" s="313">
        <v>3500</v>
      </c>
      <c r="V59" s="71">
        <v>2500</v>
      </c>
      <c r="W59" s="72">
        <v>100</v>
      </c>
      <c r="X59" s="72">
        <v>100</v>
      </c>
      <c r="Y59" s="72">
        <v>100</v>
      </c>
      <c r="Z59" s="72">
        <v>100</v>
      </c>
      <c r="AA59" s="72">
        <v>100</v>
      </c>
      <c r="AB59" s="78">
        <v>500</v>
      </c>
      <c r="AC59" s="320">
        <f t="shared" si="4"/>
        <v>0</v>
      </c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331">
        <f t="shared" si="5"/>
        <v>0</v>
      </c>
      <c r="AT59" s="320">
        <f t="shared" si="6"/>
        <v>2032.25806451613</v>
      </c>
      <c r="AU59" s="320">
        <f t="shared" si="7"/>
        <v>1467.74</v>
      </c>
      <c r="AV59" s="86"/>
      <c r="AW59" s="334"/>
      <c r="AX59" s="334"/>
      <c r="AY59" s="334"/>
      <c r="AZ59" s="334"/>
      <c r="BA59" s="320">
        <f t="shared" si="8"/>
        <v>1467.74</v>
      </c>
      <c r="BB59" s="93"/>
      <c r="BC59" s="508"/>
      <c r="BD59" s="310" t="str">
        <f t="shared" si="9"/>
        <v>正确</v>
      </c>
    </row>
    <row r="60" s="1" customFormat="1" ht="33" customHeight="1" spans="1:56">
      <c r="A60" s="264">
        <f t="shared" si="1"/>
        <v>56</v>
      </c>
      <c r="B60" s="502" t="s">
        <v>451</v>
      </c>
      <c r="C60" s="502" t="s">
        <v>190</v>
      </c>
      <c r="D60" s="396">
        <v>45842</v>
      </c>
      <c r="E60" s="401" t="s">
        <v>78</v>
      </c>
      <c r="F60" s="269">
        <f t="shared" si="2"/>
        <v>31</v>
      </c>
      <c r="G60" s="40" t="s">
        <v>79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311">
        <f t="shared" si="3"/>
        <v>0</v>
      </c>
      <c r="T60" s="74"/>
      <c r="U60" s="313">
        <v>3500</v>
      </c>
      <c r="V60" s="71">
        <v>2900</v>
      </c>
      <c r="W60" s="72">
        <v>100</v>
      </c>
      <c r="X60" s="72">
        <v>100</v>
      </c>
      <c r="Y60" s="72">
        <v>100</v>
      </c>
      <c r="Z60" s="72">
        <v>100</v>
      </c>
      <c r="AA60" s="72">
        <v>100</v>
      </c>
      <c r="AB60" s="78">
        <v>100</v>
      </c>
      <c r="AC60" s="320">
        <f t="shared" si="4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331">
        <f t="shared" si="5"/>
        <v>0</v>
      </c>
      <c r="AT60" s="320">
        <f t="shared" si="6"/>
        <v>0</v>
      </c>
      <c r="AU60" s="320">
        <f t="shared" si="7"/>
        <v>3500</v>
      </c>
      <c r="AV60" s="86"/>
      <c r="AW60" s="334"/>
      <c r="AX60" s="334"/>
      <c r="AY60" s="334"/>
      <c r="AZ60" s="334"/>
      <c r="BA60" s="320">
        <f t="shared" si="8"/>
        <v>3500</v>
      </c>
      <c r="BB60" s="93"/>
      <c r="BC60" s="94"/>
      <c r="BD60" s="310" t="str">
        <f t="shared" si="9"/>
        <v>正确</v>
      </c>
    </row>
    <row r="61" s="1" customFormat="1" ht="33" customHeight="1" spans="1:56">
      <c r="A61" s="264">
        <f t="shared" si="1"/>
        <v>57</v>
      </c>
      <c r="B61" s="502" t="s">
        <v>452</v>
      </c>
      <c r="C61" s="502" t="s">
        <v>190</v>
      </c>
      <c r="D61" s="396">
        <v>45839</v>
      </c>
      <c r="E61" s="401" t="s">
        <v>78</v>
      </c>
      <c r="F61" s="269">
        <f t="shared" si="2"/>
        <v>31</v>
      </c>
      <c r="G61" s="40" t="s">
        <v>79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311">
        <f t="shared" si="3"/>
        <v>0</v>
      </c>
      <c r="T61" s="94" t="s">
        <v>453</v>
      </c>
      <c r="U61" s="313">
        <v>3300</v>
      </c>
      <c r="V61" s="71">
        <v>2500</v>
      </c>
      <c r="W61" s="72">
        <v>100</v>
      </c>
      <c r="X61" s="72">
        <v>100</v>
      </c>
      <c r="Y61" s="72">
        <v>100</v>
      </c>
      <c r="Z61" s="72">
        <v>100</v>
      </c>
      <c r="AA61" s="72">
        <v>100</v>
      </c>
      <c r="AB61" s="78">
        <v>300</v>
      </c>
      <c r="AC61" s="320">
        <f t="shared" si="4"/>
        <v>0</v>
      </c>
      <c r="AD61" s="78"/>
      <c r="AE61" s="78"/>
      <c r="AF61" s="78"/>
      <c r="AG61" s="78"/>
      <c r="AH61" s="78"/>
      <c r="AI61" s="78">
        <f>3300/31*3</f>
        <v>319.354838709677</v>
      </c>
      <c r="AJ61" s="78"/>
      <c r="AK61" s="78"/>
      <c r="AL61" s="78"/>
      <c r="AM61" s="78"/>
      <c r="AN61" s="78"/>
      <c r="AO61" s="78"/>
      <c r="AP61" s="78"/>
      <c r="AQ61" s="78"/>
      <c r="AR61" s="78"/>
      <c r="AS61" s="331">
        <f t="shared" si="5"/>
        <v>0</v>
      </c>
      <c r="AT61" s="320">
        <f t="shared" si="6"/>
        <v>0</v>
      </c>
      <c r="AU61" s="320">
        <f t="shared" si="7"/>
        <v>3619.35</v>
      </c>
      <c r="AV61" s="86"/>
      <c r="AW61" s="334"/>
      <c r="AX61" s="334"/>
      <c r="AY61" s="334"/>
      <c r="AZ61" s="334"/>
      <c r="BA61" s="320">
        <f t="shared" si="8"/>
        <v>3619.35</v>
      </c>
      <c r="BB61" s="93"/>
      <c r="BC61" s="94" t="s">
        <v>453</v>
      </c>
      <c r="BD61" s="310" t="str">
        <f t="shared" si="9"/>
        <v>正确</v>
      </c>
    </row>
    <row r="62" s="1" customFormat="1" ht="33" customHeight="1" spans="1:56">
      <c r="A62" s="264">
        <f t="shared" si="1"/>
        <v>58</v>
      </c>
      <c r="B62" s="502" t="s">
        <v>454</v>
      </c>
      <c r="C62" s="502" t="s">
        <v>190</v>
      </c>
      <c r="D62" s="396">
        <v>45842</v>
      </c>
      <c r="E62" s="401" t="s">
        <v>78</v>
      </c>
      <c r="F62" s="269">
        <f t="shared" si="2"/>
        <v>31</v>
      </c>
      <c r="G62" s="40" t="s">
        <v>79</v>
      </c>
      <c r="H62" s="41"/>
      <c r="I62" s="41"/>
      <c r="J62" s="41"/>
      <c r="K62" s="41"/>
      <c r="L62" s="41">
        <v>1</v>
      </c>
      <c r="M62" s="41"/>
      <c r="N62" s="41"/>
      <c r="O62" s="41"/>
      <c r="P62" s="41"/>
      <c r="Q62" s="41"/>
      <c r="R62" s="41"/>
      <c r="S62" s="311">
        <f t="shared" si="3"/>
        <v>0</v>
      </c>
      <c r="T62" s="74" t="s">
        <v>455</v>
      </c>
      <c r="U62" s="313">
        <v>3300</v>
      </c>
      <c r="V62" s="71">
        <v>2500</v>
      </c>
      <c r="W62" s="72">
        <v>100</v>
      </c>
      <c r="X62" s="72">
        <v>100</v>
      </c>
      <c r="Y62" s="72">
        <v>100</v>
      </c>
      <c r="Z62" s="72">
        <v>100</v>
      </c>
      <c r="AA62" s="72">
        <v>100</v>
      </c>
      <c r="AB62" s="78">
        <v>300</v>
      </c>
      <c r="AC62" s="320">
        <f t="shared" si="4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331">
        <f t="shared" si="5"/>
        <v>0</v>
      </c>
      <c r="AT62" s="320">
        <f t="shared" si="6"/>
        <v>106.451612903226</v>
      </c>
      <c r="AU62" s="320">
        <f t="shared" si="7"/>
        <v>3193.55</v>
      </c>
      <c r="AV62" s="86"/>
      <c r="AW62" s="334"/>
      <c r="AX62" s="334"/>
      <c r="AY62" s="334"/>
      <c r="AZ62" s="334"/>
      <c r="BA62" s="320">
        <f t="shared" si="8"/>
        <v>3193.55</v>
      </c>
      <c r="BB62" s="93"/>
      <c r="BC62" s="94"/>
      <c r="BD62" s="310" t="str">
        <f t="shared" si="9"/>
        <v>正确</v>
      </c>
    </row>
    <row r="63" s="1" customFormat="1" ht="33" customHeight="1" spans="1:56">
      <c r="A63" s="264">
        <f t="shared" si="1"/>
        <v>59</v>
      </c>
      <c r="B63" s="502" t="s">
        <v>456</v>
      </c>
      <c r="C63" s="502" t="s">
        <v>190</v>
      </c>
      <c r="D63" s="396">
        <v>45842</v>
      </c>
      <c r="E63" s="401" t="s">
        <v>78</v>
      </c>
      <c r="F63" s="269">
        <f t="shared" si="2"/>
        <v>31</v>
      </c>
      <c r="G63" s="40" t="s">
        <v>79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311">
        <f t="shared" si="3"/>
        <v>0</v>
      </c>
      <c r="T63" s="74" t="s">
        <v>457</v>
      </c>
      <c r="U63" s="313" t="s">
        <v>458</v>
      </c>
      <c r="V63" s="71">
        <v>2500</v>
      </c>
      <c r="W63" s="72">
        <v>100</v>
      </c>
      <c r="X63" s="72">
        <v>100</v>
      </c>
      <c r="Y63" s="72">
        <v>100</v>
      </c>
      <c r="Z63" s="72">
        <v>100</v>
      </c>
      <c r="AA63" s="72">
        <v>100</v>
      </c>
      <c r="AB63" s="78">
        <v>300</v>
      </c>
      <c r="AC63" s="320">
        <f t="shared" si="4"/>
        <v>0</v>
      </c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>
        <f>(3610-3300)/31*28</f>
        <v>280</v>
      </c>
      <c r="AR63" s="78"/>
      <c r="AS63" s="331">
        <f t="shared" si="5"/>
        <v>0</v>
      </c>
      <c r="AT63" s="320">
        <f t="shared" si="6"/>
        <v>0</v>
      </c>
      <c r="AU63" s="320">
        <f t="shared" si="7"/>
        <v>3020</v>
      </c>
      <c r="AV63" s="86"/>
      <c r="AW63" s="334"/>
      <c r="AX63" s="334"/>
      <c r="AY63" s="334"/>
      <c r="AZ63" s="334"/>
      <c r="BA63" s="320">
        <f t="shared" si="8"/>
        <v>3020</v>
      </c>
      <c r="BB63" s="93"/>
      <c r="BC63" s="508" t="s">
        <v>457</v>
      </c>
      <c r="BD63" s="310" t="str">
        <f t="shared" si="9"/>
        <v>正确</v>
      </c>
    </row>
    <row r="64" s="1" customFormat="1" ht="33" customHeight="1" spans="1:56">
      <c r="A64" s="264">
        <f t="shared" si="1"/>
        <v>60</v>
      </c>
      <c r="B64" s="502" t="s">
        <v>459</v>
      </c>
      <c r="C64" s="502" t="s">
        <v>190</v>
      </c>
      <c r="D64" s="396">
        <v>45842</v>
      </c>
      <c r="E64" s="401" t="s">
        <v>78</v>
      </c>
      <c r="F64" s="269">
        <f t="shared" si="2"/>
        <v>31</v>
      </c>
      <c r="G64" s="40" t="s">
        <v>79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311">
        <f t="shared" si="3"/>
        <v>0</v>
      </c>
      <c r="T64" s="74"/>
      <c r="U64" s="313">
        <v>3300</v>
      </c>
      <c r="V64" s="71">
        <v>2500</v>
      </c>
      <c r="W64" s="72">
        <v>100</v>
      </c>
      <c r="X64" s="72">
        <v>100</v>
      </c>
      <c r="Y64" s="72">
        <v>100</v>
      </c>
      <c r="Z64" s="72">
        <v>100</v>
      </c>
      <c r="AA64" s="72">
        <v>100</v>
      </c>
      <c r="AB64" s="78">
        <v>300</v>
      </c>
      <c r="AC64" s="320">
        <f t="shared" si="4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331">
        <f t="shared" si="5"/>
        <v>0</v>
      </c>
      <c r="AT64" s="320">
        <f t="shared" si="6"/>
        <v>0</v>
      </c>
      <c r="AU64" s="320">
        <f t="shared" si="7"/>
        <v>3300</v>
      </c>
      <c r="AV64" s="86"/>
      <c r="AW64" s="334"/>
      <c r="AX64" s="334"/>
      <c r="AY64" s="334"/>
      <c r="AZ64" s="334"/>
      <c r="BA64" s="320">
        <f t="shared" si="8"/>
        <v>3300</v>
      </c>
      <c r="BB64" s="93"/>
      <c r="BC64" s="94"/>
      <c r="BD64" s="310" t="str">
        <f t="shared" si="9"/>
        <v>正确</v>
      </c>
    </row>
    <row r="65" s="1" customFormat="1" ht="33" customHeight="1" spans="1:56">
      <c r="A65" s="264">
        <f t="shared" si="1"/>
        <v>61</v>
      </c>
      <c r="B65" s="502" t="s">
        <v>460</v>
      </c>
      <c r="C65" s="502" t="s">
        <v>190</v>
      </c>
      <c r="D65" s="396">
        <v>45842</v>
      </c>
      <c r="E65" s="401" t="s">
        <v>78</v>
      </c>
      <c r="F65" s="269">
        <f t="shared" si="2"/>
        <v>31</v>
      </c>
      <c r="G65" s="40" t="s">
        <v>79</v>
      </c>
      <c r="H65" s="41"/>
      <c r="I65" s="41"/>
      <c r="J65" s="41"/>
      <c r="K65" s="41"/>
      <c r="L65" s="41">
        <v>1</v>
      </c>
      <c r="M65" s="41"/>
      <c r="N65" s="41"/>
      <c r="O65" s="41"/>
      <c r="P65" s="41"/>
      <c r="Q65" s="41"/>
      <c r="R65" s="41"/>
      <c r="S65" s="311">
        <f t="shared" si="3"/>
        <v>0</v>
      </c>
      <c r="T65" s="74" t="s">
        <v>461</v>
      </c>
      <c r="U65" s="313">
        <v>3300</v>
      </c>
      <c r="V65" s="71">
        <v>2500</v>
      </c>
      <c r="W65" s="72">
        <v>100</v>
      </c>
      <c r="X65" s="72">
        <v>100</v>
      </c>
      <c r="Y65" s="72">
        <v>100</v>
      </c>
      <c r="Z65" s="72">
        <v>100</v>
      </c>
      <c r="AA65" s="72">
        <v>100</v>
      </c>
      <c r="AB65" s="78">
        <v>300</v>
      </c>
      <c r="AC65" s="320">
        <f t="shared" si="4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331">
        <f t="shared" si="5"/>
        <v>0</v>
      </c>
      <c r="AT65" s="320">
        <f t="shared" si="6"/>
        <v>106.451612903226</v>
      </c>
      <c r="AU65" s="320">
        <f t="shared" si="7"/>
        <v>3193.55</v>
      </c>
      <c r="AV65" s="86"/>
      <c r="AW65" s="334"/>
      <c r="AX65" s="334"/>
      <c r="AY65" s="334"/>
      <c r="AZ65" s="334"/>
      <c r="BA65" s="320">
        <f t="shared" si="8"/>
        <v>3193.55</v>
      </c>
      <c r="BB65" s="93"/>
      <c r="BC65" s="94"/>
      <c r="BD65" s="310" t="str">
        <f t="shared" si="9"/>
        <v>正确</v>
      </c>
    </row>
    <row r="66" s="1" customFormat="1" ht="33" customHeight="1" spans="1:56">
      <c r="A66" s="264">
        <f t="shared" si="1"/>
        <v>62</v>
      </c>
      <c r="B66" s="502" t="s">
        <v>462</v>
      </c>
      <c r="C66" s="502" t="s">
        <v>190</v>
      </c>
      <c r="D66" s="396">
        <v>45838</v>
      </c>
      <c r="E66" s="401" t="s">
        <v>78</v>
      </c>
      <c r="F66" s="269">
        <f t="shared" si="2"/>
        <v>31</v>
      </c>
      <c r="G66" s="40" t="s">
        <v>79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311">
        <f t="shared" si="3"/>
        <v>0</v>
      </c>
      <c r="T66" s="74"/>
      <c r="U66" s="313">
        <v>3300</v>
      </c>
      <c r="V66" s="71">
        <v>2500</v>
      </c>
      <c r="W66" s="72">
        <v>100</v>
      </c>
      <c r="X66" s="72">
        <v>100</v>
      </c>
      <c r="Y66" s="72">
        <v>100</v>
      </c>
      <c r="Z66" s="72">
        <v>100</v>
      </c>
      <c r="AA66" s="72">
        <v>100</v>
      </c>
      <c r="AB66" s="78">
        <v>300</v>
      </c>
      <c r="AC66" s="320">
        <f t="shared" si="4"/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331">
        <f t="shared" si="5"/>
        <v>0</v>
      </c>
      <c r="AT66" s="320">
        <f t="shared" si="6"/>
        <v>0</v>
      </c>
      <c r="AU66" s="320">
        <f t="shared" si="7"/>
        <v>3300</v>
      </c>
      <c r="AV66" s="86"/>
      <c r="AW66" s="334"/>
      <c r="AX66" s="334"/>
      <c r="AY66" s="334"/>
      <c r="AZ66" s="334"/>
      <c r="BA66" s="320">
        <f t="shared" si="8"/>
        <v>3300</v>
      </c>
      <c r="BB66" s="93"/>
      <c r="BC66" s="508"/>
      <c r="BD66" s="310" t="str">
        <f t="shared" si="9"/>
        <v>正确</v>
      </c>
    </row>
    <row r="67" s="1" customFormat="1" ht="33" customHeight="1" spans="1:56">
      <c r="A67" s="264">
        <f t="shared" si="1"/>
        <v>63</v>
      </c>
      <c r="B67" s="502" t="s">
        <v>463</v>
      </c>
      <c r="C67" s="502" t="s">
        <v>190</v>
      </c>
      <c r="D67" s="396">
        <v>45838</v>
      </c>
      <c r="E67" s="401" t="s">
        <v>78</v>
      </c>
      <c r="F67" s="269">
        <f t="shared" si="2"/>
        <v>31</v>
      </c>
      <c r="G67" s="40" t="s">
        <v>79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311">
        <f t="shared" si="3"/>
        <v>0</v>
      </c>
      <c r="T67" s="74"/>
      <c r="U67" s="313">
        <v>3300</v>
      </c>
      <c r="V67" s="71">
        <v>2500</v>
      </c>
      <c r="W67" s="72">
        <v>100</v>
      </c>
      <c r="X67" s="72">
        <v>100</v>
      </c>
      <c r="Y67" s="72">
        <v>100</v>
      </c>
      <c r="Z67" s="72">
        <v>200</v>
      </c>
      <c r="AA67" s="72">
        <v>200</v>
      </c>
      <c r="AB67" s="78">
        <v>100</v>
      </c>
      <c r="AC67" s="320">
        <f t="shared" si="4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5"/>
        <v>0</v>
      </c>
      <c r="AT67" s="320">
        <f t="shared" si="6"/>
        <v>0</v>
      </c>
      <c r="AU67" s="320">
        <f t="shared" si="7"/>
        <v>3300</v>
      </c>
      <c r="AV67" s="86"/>
      <c r="AW67" s="334"/>
      <c r="AX67" s="334"/>
      <c r="AY67" s="334"/>
      <c r="AZ67" s="334"/>
      <c r="BA67" s="320">
        <f t="shared" si="8"/>
        <v>3300</v>
      </c>
      <c r="BB67" s="93"/>
      <c r="BC67" s="508"/>
      <c r="BD67" s="310" t="str">
        <f t="shared" si="9"/>
        <v>正确</v>
      </c>
    </row>
    <row r="68" s="1" customFormat="1" ht="33" customHeight="1" spans="1:56">
      <c r="A68" s="264">
        <f t="shared" si="1"/>
        <v>64</v>
      </c>
      <c r="B68" s="502" t="s">
        <v>464</v>
      </c>
      <c r="C68" s="502" t="s">
        <v>190</v>
      </c>
      <c r="D68" s="396">
        <v>45838</v>
      </c>
      <c r="E68" s="401" t="s">
        <v>78</v>
      </c>
      <c r="F68" s="269">
        <f t="shared" si="2"/>
        <v>31</v>
      </c>
      <c r="G68" s="40" t="s">
        <v>79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311">
        <f t="shared" si="3"/>
        <v>0</v>
      </c>
      <c r="T68" s="74"/>
      <c r="U68" s="313">
        <v>3300</v>
      </c>
      <c r="V68" s="71">
        <v>2500</v>
      </c>
      <c r="W68" s="72">
        <v>100</v>
      </c>
      <c r="X68" s="72">
        <v>100</v>
      </c>
      <c r="Y68" s="72">
        <v>100</v>
      </c>
      <c r="Z68" s="72">
        <v>200</v>
      </c>
      <c r="AA68" s="72">
        <v>200</v>
      </c>
      <c r="AB68" s="78">
        <v>100</v>
      </c>
      <c r="AC68" s="320">
        <f t="shared" si="4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331">
        <f t="shared" si="5"/>
        <v>0</v>
      </c>
      <c r="AT68" s="320">
        <f t="shared" si="6"/>
        <v>0</v>
      </c>
      <c r="AU68" s="320">
        <f t="shared" si="7"/>
        <v>3300</v>
      </c>
      <c r="AV68" s="86"/>
      <c r="AW68" s="334"/>
      <c r="AX68" s="334"/>
      <c r="AY68" s="334"/>
      <c r="AZ68" s="334"/>
      <c r="BA68" s="320">
        <f t="shared" si="8"/>
        <v>3300</v>
      </c>
      <c r="BB68" s="93"/>
      <c r="BC68" s="508"/>
      <c r="BD68" s="310" t="str">
        <f t="shared" si="9"/>
        <v>正确</v>
      </c>
    </row>
    <row r="69" s="1" customFormat="1" ht="33" customHeight="1" spans="1:56">
      <c r="A69" s="264">
        <f t="shared" ref="A69:A132" si="10">ROW()-4</f>
        <v>65</v>
      </c>
      <c r="B69" s="502" t="s">
        <v>465</v>
      </c>
      <c r="C69" s="502" t="s">
        <v>190</v>
      </c>
      <c r="D69" s="396">
        <v>45839</v>
      </c>
      <c r="E69" s="401" t="s">
        <v>78</v>
      </c>
      <c r="F69" s="269">
        <f>IF($C$2-D69+1&lt;$E$2,$C$2-D69+1,$E$2)</f>
        <v>31</v>
      </c>
      <c r="G69" s="40" t="s">
        <v>79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11">
        <f>P69+Q69-R69</f>
        <v>0</v>
      </c>
      <c r="T69" s="74"/>
      <c r="U69" s="313">
        <v>3300</v>
      </c>
      <c r="V69" s="71">
        <v>2500</v>
      </c>
      <c r="W69" s="72">
        <v>100</v>
      </c>
      <c r="X69" s="72">
        <v>100</v>
      </c>
      <c r="Y69" s="72">
        <v>100</v>
      </c>
      <c r="Z69" s="72">
        <v>200</v>
      </c>
      <c r="AA69" s="72">
        <v>200</v>
      </c>
      <c r="AB69" s="78">
        <v>100</v>
      </c>
      <c r="AC69" s="320">
        <f>IF(G69="是",30,0)</f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331">
        <f>IFERROR(U69/$E$2*2*H69+I69*2,0)</f>
        <v>0</v>
      </c>
      <c r="AT69" s="320">
        <f>IFERROR(U69/$E$2*(J69+K69*0.2+L69+M69*0.5),0)</f>
        <v>0</v>
      </c>
      <c r="AU69" s="320">
        <f>ROUND(SUM(V69:AP69)-SUM(AQ69:AT69),2)</f>
        <v>3300</v>
      </c>
      <c r="AV69" s="86"/>
      <c r="AW69" s="334"/>
      <c r="AX69" s="334"/>
      <c r="AY69" s="334"/>
      <c r="AZ69" s="334"/>
      <c r="BA69" s="320">
        <f>ROUND(AU69-SUM(AV69:AZ69),2)</f>
        <v>3300</v>
      </c>
      <c r="BB69" s="93"/>
      <c r="BC69" s="94"/>
      <c r="BD69" s="310" t="str">
        <f>IF(U69-SUM(V69:AB69)=0,"正确","错误")</f>
        <v>正确</v>
      </c>
    </row>
    <row r="70" s="1" customFormat="1" ht="33" customHeight="1" spans="1:56">
      <c r="A70" s="264">
        <f t="shared" si="10"/>
        <v>66</v>
      </c>
      <c r="B70" s="509" t="s">
        <v>466</v>
      </c>
      <c r="C70" s="502" t="s">
        <v>190</v>
      </c>
      <c r="D70" s="382">
        <v>45839</v>
      </c>
      <c r="E70" s="510" t="s">
        <v>265</v>
      </c>
      <c r="F70" s="269">
        <v>31</v>
      </c>
      <c r="G70" s="40" t="s">
        <v>79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11">
        <v>0</v>
      </c>
      <c r="T70" s="353" t="s">
        <v>467</v>
      </c>
      <c r="U70" s="313">
        <v>3300</v>
      </c>
      <c r="V70" s="71">
        <v>2500</v>
      </c>
      <c r="W70" s="72">
        <v>100</v>
      </c>
      <c r="X70" s="72">
        <v>100</v>
      </c>
      <c r="Y70" s="72">
        <v>100</v>
      </c>
      <c r="Z70" s="72">
        <v>200</v>
      </c>
      <c r="AA70" s="72">
        <v>200</v>
      </c>
      <c r="AB70" s="78">
        <v>100</v>
      </c>
      <c r="AC70" s="320"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331">
        <v>0</v>
      </c>
      <c r="AT70" s="320">
        <v>0</v>
      </c>
      <c r="AU70" s="320">
        <v>3300</v>
      </c>
      <c r="AV70" s="86"/>
      <c r="AW70" s="334"/>
      <c r="AX70" s="334"/>
      <c r="AY70" s="334"/>
      <c r="AZ70" s="334"/>
      <c r="BA70" s="320">
        <v>3300</v>
      </c>
      <c r="BB70" s="93"/>
      <c r="BC70" s="94"/>
      <c r="BD70" s="310" t="s">
        <v>468</v>
      </c>
    </row>
    <row r="71" s="1" customFormat="1" ht="33" customHeight="1" spans="1:56">
      <c r="A71" s="264">
        <f t="shared" si="10"/>
        <v>67</v>
      </c>
      <c r="B71" s="502" t="s">
        <v>469</v>
      </c>
      <c r="C71" s="502" t="s">
        <v>190</v>
      </c>
      <c r="D71" s="396">
        <v>45838</v>
      </c>
      <c r="E71" s="401" t="s">
        <v>78</v>
      </c>
      <c r="F71" s="269">
        <f>IF($C$2-D71+1&lt;$E$2,$C$2-D71+1,$E$2)</f>
        <v>31</v>
      </c>
      <c r="G71" s="40" t="s">
        <v>79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11">
        <f>P71+Q71-R71</f>
        <v>0</v>
      </c>
      <c r="T71" s="74"/>
      <c r="U71" s="313">
        <v>3300</v>
      </c>
      <c r="V71" s="71">
        <v>2500</v>
      </c>
      <c r="W71" s="72">
        <v>100</v>
      </c>
      <c r="X71" s="72">
        <v>100</v>
      </c>
      <c r="Y71" s="72">
        <v>100</v>
      </c>
      <c r="Z71" s="72">
        <v>200</v>
      </c>
      <c r="AA71" s="72">
        <v>200</v>
      </c>
      <c r="AB71" s="78">
        <v>100</v>
      </c>
      <c r="AC71" s="320">
        <f>IF(G71="是",30,0)</f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331">
        <f>IFERROR(U71/$E$2*2*H71+I71*2,0)</f>
        <v>0</v>
      </c>
      <c r="AT71" s="320">
        <f>IFERROR(U71/$E$2*(J71+K71*0.2+L71+M71*0.5),0)</f>
        <v>0</v>
      </c>
      <c r="AU71" s="320">
        <f>ROUND(SUM(V71:AP71)-SUM(AQ71:AT71),2)</f>
        <v>3300</v>
      </c>
      <c r="AV71" s="86"/>
      <c r="AW71" s="334"/>
      <c r="AX71" s="334"/>
      <c r="AY71" s="334"/>
      <c r="AZ71" s="334"/>
      <c r="BA71" s="320">
        <f>ROUND(AU71-SUM(AV71:AZ71),2)</f>
        <v>3300</v>
      </c>
      <c r="BB71" s="93"/>
      <c r="BC71" s="508"/>
      <c r="BD71" s="310" t="str">
        <f>IF(U71-SUM(V71:AB71)=0,"正确","错误")</f>
        <v>正确</v>
      </c>
    </row>
    <row r="72" s="1" customFormat="1" ht="33" customHeight="1" spans="1:56">
      <c r="A72" s="264">
        <f t="shared" si="10"/>
        <v>68</v>
      </c>
      <c r="B72" s="502" t="s">
        <v>470</v>
      </c>
      <c r="C72" s="502" t="s">
        <v>190</v>
      </c>
      <c r="D72" s="396">
        <v>45853</v>
      </c>
      <c r="E72" s="401" t="s">
        <v>78</v>
      </c>
      <c r="F72" s="269">
        <f>IF($C$2-D72+1&lt;$E$2,$C$2-D72+1,$E$2)</f>
        <v>31</v>
      </c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11">
        <f>P72+Q72-R72</f>
        <v>0</v>
      </c>
      <c r="T72" s="74"/>
      <c r="U72" s="506">
        <v>3300</v>
      </c>
      <c r="V72" s="71">
        <v>2500</v>
      </c>
      <c r="W72" s="72">
        <v>100</v>
      </c>
      <c r="X72" s="72">
        <v>100</v>
      </c>
      <c r="Y72" s="72">
        <v>100</v>
      </c>
      <c r="Z72" s="72">
        <v>100</v>
      </c>
      <c r="AA72" s="72">
        <v>100</v>
      </c>
      <c r="AB72" s="78">
        <v>300</v>
      </c>
      <c r="AC72" s="320">
        <f>IF(G72="是",30,0)</f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>IFERROR(U72/$E$2*2*H72+I72*2,0)</f>
        <v>0</v>
      </c>
      <c r="AT72" s="320">
        <f>IFERROR(U72/$E$2*(J72+K72*0.2+L72+M72*0.5),0)</f>
        <v>0</v>
      </c>
      <c r="AU72" s="320">
        <f>ROUND(SUM(V72:AP72)-SUM(AQ72:AT72),2)</f>
        <v>3300</v>
      </c>
      <c r="AV72" s="86"/>
      <c r="AW72" s="334"/>
      <c r="AX72" s="334"/>
      <c r="AY72" s="334"/>
      <c r="AZ72" s="334"/>
      <c r="BA72" s="320">
        <f>ROUND(AU72-SUM(AV72:AZ72),2)</f>
        <v>3300</v>
      </c>
      <c r="BB72" s="93"/>
      <c r="BC72" s="94"/>
      <c r="BD72" s="310" t="str">
        <f>IF(U72-SUM(V72:AB72)=0,"正确","错误")</f>
        <v>正确</v>
      </c>
    </row>
    <row r="73" s="1" customFormat="1" ht="35" customHeight="1" spans="1:56">
      <c r="A73" s="264">
        <f t="shared" si="10"/>
        <v>69</v>
      </c>
      <c r="B73" s="509" t="s">
        <v>471</v>
      </c>
      <c r="C73" s="502" t="s">
        <v>190</v>
      </c>
      <c r="D73" s="50">
        <v>45860</v>
      </c>
      <c r="E73" s="510" t="s">
        <v>265</v>
      </c>
      <c r="F73" s="269">
        <v>31</v>
      </c>
      <c r="G73" s="40" t="s">
        <v>79</v>
      </c>
      <c r="H73" s="41"/>
      <c r="I73" s="41"/>
      <c r="J73" s="41">
        <v>20</v>
      </c>
      <c r="K73" s="41"/>
      <c r="L73" s="41"/>
      <c r="M73" s="41"/>
      <c r="N73" s="41"/>
      <c r="O73" s="41"/>
      <c r="P73" s="41"/>
      <c r="Q73" s="41"/>
      <c r="R73" s="41"/>
      <c r="S73" s="311">
        <v>0</v>
      </c>
      <c r="T73" s="353" t="s">
        <v>472</v>
      </c>
      <c r="U73" s="506">
        <v>3300</v>
      </c>
      <c r="V73" s="71">
        <v>2500</v>
      </c>
      <c r="W73" s="72">
        <v>100</v>
      </c>
      <c r="X73" s="72">
        <v>100</v>
      </c>
      <c r="Y73" s="72">
        <v>100</v>
      </c>
      <c r="Z73" s="72">
        <v>100</v>
      </c>
      <c r="AA73" s="72">
        <v>100</v>
      </c>
      <c r="AB73" s="78">
        <v>300</v>
      </c>
      <c r="AC73" s="320"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331">
        <v>0</v>
      </c>
      <c r="AT73" s="320">
        <v>2129.03225806452</v>
      </c>
      <c r="AU73" s="320">
        <v>1170.97</v>
      </c>
      <c r="AV73" s="86"/>
      <c r="AW73" s="334"/>
      <c r="AX73" s="334"/>
      <c r="AY73" s="334"/>
      <c r="AZ73" s="334"/>
      <c r="BA73" s="320">
        <v>1170.97</v>
      </c>
      <c r="BB73" s="93"/>
      <c r="BC73" s="94"/>
      <c r="BD73" s="310" t="s">
        <v>468</v>
      </c>
    </row>
    <row r="74" s="1" customFormat="1" ht="33" customHeight="1" spans="1:56">
      <c r="A74" s="264">
        <f t="shared" si="10"/>
        <v>70</v>
      </c>
      <c r="B74" s="502" t="s">
        <v>473</v>
      </c>
      <c r="C74" s="499" t="s">
        <v>397</v>
      </c>
      <c r="D74" s="396">
        <v>45864</v>
      </c>
      <c r="E74" s="401" t="s">
        <v>78</v>
      </c>
      <c r="F74" s="269">
        <f>IF($C$2-D74+1&lt;$E$2,$C$2-D74+1,$E$2)</f>
        <v>31</v>
      </c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311">
        <f>P74+Q74-R74</f>
        <v>0</v>
      </c>
      <c r="T74" s="74"/>
      <c r="U74" s="506">
        <v>3300</v>
      </c>
      <c r="V74" s="71">
        <v>2500</v>
      </c>
      <c r="W74" s="72">
        <v>100</v>
      </c>
      <c r="X74" s="72">
        <v>100</v>
      </c>
      <c r="Y74" s="72">
        <v>100</v>
      </c>
      <c r="Z74" s="72">
        <v>100</v>
      </c>
      <c r="AA74" s="72">
        <v>100</v>
      </c>
      <c r="AB74" s="78">
        <v>300</v>
      </c>
      <c r="AC74" s="320">
        <f>IF(G74="是",30,0)</f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331">
        <f>IFERROR(U74/$E$2*2*H74+I74*2,0)</f>
        <v>0</v>
      </c>
      <c r="AT74" s="320">
        <f>IFERROR(U74/$E$2*(J74+K74*0.2+L74+M74*0.5),0)</f>
        <v>0</v>
      </c>
      <c r="AU74" s="320">
        <f>ROUND(SUM(V74:AP74)-SUM(AQ74:AT74),2)</f>
        <v>3300</v>
      </c>
      <c r="AV74" s="86"/>
      <c r="AW74" s="334"/>
      <c r="AX74" s="334"/>
      <c r="AY74" s="334"/>
      <c r="AZ74" s="334"/>
      <c r="BA74" s="320">
        <f>ROUND(AU74-SUM(AV74:AZ74),2)</f>
        <v>3300</v>
      </c>
      <c r="BB74" s="93"/>
      <c r="BC74" s="94"/>
      <c r="BD74" s="310" t="str">
        <f>IF(U74-SUM(V74:AB74)=0,"正确","错误")</f>
        <v>正确</v>
      </c>
    </row>
    <row r="75" s="1" customFormat="1" ht="33" customHeight="1" spans="1:56">
      <c r="A75" s="264">
        <f t="shared" si="10"/>
        <v>71</v>
      </c>
      <c r="B75" s="502" t="s">
        <v>474</v>
      </c>
      <c r="C75" s="499" t="s">
        <v>397</v>
      </c>
      <c r="D75" s="396">
        <v>45842</v>
      </c>
      <c r="E75" s="401" t="s">
        <v>78</v>
      </c>
      <c r="F75" s="269">
        <f>IF($C$2-D75+1&lt;$E$2,$C$2-D75+1,$E$2)</f>
        <v>31</v>
      </c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311">
        <f>P75+Q75-R75</f>
        <v>0</v>
      </c>
      <c r="T75" s="74"/>
      <c r="U75" s="506">
        <v>3300</v>
      </c>
      <c r="V75" s="71">
        <v>2500</v>
      </c>
      <c r="W75" s="72">
        <v>100</v>
      </c>
      <c r="X75" s="72">
        <v>100</v>
      </c>
      <c r="Y75" s="72">
        <v>100</v>
      </c>
      <c r="Z75" s="72">
        <v>100</v>
      </c>
      <c r="AA75" s="72">
        <v>100</v>
      </c>
      <c r="AB75" s="78">
        <v>300</v>
      </c>
      <c r="AC75" s="320">
        <f>IF(G75="是",30,0)</f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>IFERROR(U75/$E$2*2*H75+I75*2,0)</f>
        <v>0</v>
      </c>
      <c r="AT75" s="320">
        <f>IFERROR(U75/$E$2*(J75+K75*0.2+L75+M75*0.5),0)</f>
        <v>0</v>
      </c>
      <c r="AU75" s="320">
        <f>ROUND(SUM(V75:AP75)-SUM(AQ75:AT75),2)</f>
        <v>3300</v>
      </c>
      <c r="AV75" s="86"/>
      <c r="AW75" s="334"/>
      <c r="AX75" s="334"/>
      <c r="AY75" s="334"/>
      <c r="AZ75" s="334"/>
      <c r="BA75" s="320">
        <f>ROUND(AU75-SUM(AV75:AZ75),2)</f>
        <v>3300</v>
      </c>
      <c r="BB75" s="93"/>
      <c r="BC75" s="94"/>
      <c r="BD75" s="310" t="str">
        <f>IF(U75-SUM(V75:AB75)=0,"正确","错误")</f>
        <v>正确</v>
      </c>
    </row>
    <row r="76" s="1" customFormat="1" ht="41" customHeight="1" spans="1:56">
      <c r="A76" s="264">
        <f t="shared" si="10"/>
        <v>72</v>
      </c>
      <c r="B76" s="509" t="s">
        <v>475</v>
      </c>
      <c r="C76" s="511" t="s">
        <v>397</v>
      </c>
      <c r="D76" s="382">
        <v>45869</v>
      </c>
      <c r="E76" s="510" t="s">
        <v>265</v>
      </c>
      <c r="F76" s="269">
        <v>31</v>
      </c>
      <c r="G76" s="40" t="s">
        <v>79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11">
        <v>0</v>
      </c>
      <c r="T76" s="353" t="s">
        <v>467</v>
      </c>
      <c r="U76" s="506">
        <v>3300</v>
      </c>
      <c r="V76" s="71">
        <v>2500</v>
      </c>
      <c r="W76" s="72">
        <v>100</v>
      </c>
      <c r="X76" s="72">
        <v>100</v>
      </c>
      <c r="Y76" s="72">
        <v>100</v>
      </c>
      <c r="Z76" s="72">
        <v>100</v>
      </c>
      <c r="AA76" s="72">
        <v>100</v>
      </c>
      <c r="AB76" s="78">
        <v>300</v>
      </c>
      <c r="AC76" s="320"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v>0</v>
      </c>
      <c r="AT76" s="320">
        <v>0</v>
      </c>
      <c r="AU76" s="320">
        <v>3300</v>
      </c>
      <c r="AV76" s="86"/>
      <c r="AW76" s="334"/>
      <c r="AX76" s="334"/>
      <c r="AY76" s="334"/>
      <c r="AZ76" s="334"/>
      <c r="BA76" s="320">
        <v>3300</v>
      </c>
      <c r="BB76" s="93"/>
      <c r="BC76" s="94"/>
      <c r="BD76" s="310" t="s">
        <v>468</v>
      </c>
    </row>
    <row r="77" s="1" customFormat="1" ht="33" customHeight="1" spans="1:56">
      <c r="A77" s="264">
        <f t="shared" si="10"/>
        <v>73</v>
      </c>
      <c r="B77" s="502" t="s">
        <v>476</v>
      </c>
      <c r="C77" s="502" t="s">
        <v>132</v>
      </c>
      <c r="D77" s="396">
        <v>45842</v>
      </c>
      <c r="E77" s="401" t="s">
        <v>78</v>
      </c>
      <c r="F77" s="269">
        <f t="shared" ref="F77:F140" si="11">IF($C$2-D77+1&lt;$E$2,$C$2-D77+1,$E$2)</f>
        <v>31</v>
      </c>
      <c r="G77" s="40" t="s">
        <v>79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11">
        <f t="shared" ref="S77:S140" si="12">P77+Q77-R77</f>
        <v>0</v>
      </c>
      <c r="T77" s="74"/>
      <c r="U77" s="313">
        <v>4300</v>
      </c>
      <c r="V77" s="71">
        <v>3500</v>
      </c>
      <c r="W77" s="72">
        <v>100</v>
      </c>
      <c r="X77" s="72">
        <v>100</v>
      </c>
      <c r="Y77" s="72">
        <v>100</v>
      </c>
      <c r="Z77" s="72">
        <v>100</v>
      </c>
      <c r="AA77" s="72">
        <v>100</v>
      </c>
      <c r="AB77" s="78">
        <v>300</v>
      </c>
      <c r="AC77" s="320">
        <f t="shared" ref="AC77:AC140" si="13">IF(G77="是",30,0)</f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ref="AS77:AS140" si="14">IFERROR(U77/$E$2*2*H77+I77*2,0)</f>
        <v>0</v>
      </c>
      <c r="AT77" s="320">
        <f t="shared" ref="AT77:AT140" si="15">IFERROR(U77/$E$2*(J77+K77*0.2+L77+M77*0.5),0)</f>
        <v>0</v>
      </c>
      <c r="AU77" s="320">
        <f t="shared" ref="AU77:AU140" si="16">ROUND(SUM(V77:AP77)-SUM(AQ77:AT77),2)</f>
        <v>4300</v>
      </c>
      <c r="AV77" s="86"/>
      <c r="AW77" s="334"/>
      <c r="AX77" s="334"/>
      <c r="AY77" s="334"/>
      <c r="AZ77" s="334"/>
      <c r="BA77" s="320">
        <f t="shared" ref="BA77:BA140" si="17">ROUND(AU77-SUM(AV77:AZ77),2)</f>
        <v>4300</v>
      </c>
      <c r="BB77" s="93"/>
      <c r="BC77" s="94"/>
      <c r="BD77" s="310" t="str">
        <f t="shared" ref="BD77:BD140" si="18">IF(U77-SUM(V77:AB77)=0,"正确","错误")</f>
        <v>正确</v>
      </c>
    </row>
    <row r="78" s="1" customFormat="1" ht="33" customHeight="1" spans="1:56">
      <c r="A78" s="264">
        <f t="shared" si="10"/>
        <v>74</v>
      </c>
      <c r="B78" s="502" t="s">
        <v>477</v>
      </c>
      <c r="C78" s="502" t="s">
        <v>132</v>
      </c>
      <c r="D78" s="396">
        <v>45842</v>
      </c>
      <c r="E78" s="401" t="s">
        <v>78</v>
      </c>
      <c r="F78" s="269">
        <f t="shared" si="11"/>
        <v>31</v>
      </c>
      <c r="G78" s="40" t="s">
        <v>79</v>
      </c>
      <c r="H78" s="41"/>
      <c r="I78" s="41"/>
      <c r="J78" s="41"/>
      <c r="L78" s="41"/>
      <c r="M78" s="41"/>
      <c r="N78" s="41"/>
      <c r="O78" s="56"/>
      <c r="P78" s="41"/>
      <c r="Q78" s="41"/>
      <c r="R78" s="41"/>
      <c r="S78" s="311">
        <f t="shared" si="12"/>
        <v>0</v>
      </c>
      <c r="T78" s="74"/>
      <c r="U78" s="506">
        <v>4300</v>
      </c>
      <c r="V78" s="71">
        <v>3500</v>
      </c>
      <c r="W78" s="72">
        <v>100</v>
      </c>
      <c r="X78" s="72">
        <v>100</v>
      </c>
      <c r="Y78" s="72">
        <v>100</v>
      </c>
      <c r="Z78" s="72">
        <v>100</v>
      </c>
      <c r="AA78" s="72">
        <v>100</v>
      </c>
      <c r="AB78" s="78">
        <v>300</v>
      </c>
      <c r="AC78" s="320">
        <f t="shared" si="13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14"/>
        <v>0</v>
      </c>
      <c r="AT78" s="320">
        <f t="shared" si="15"/>
        <v>0</v>
      </c>
      <c r="AU78" s="320">
        <f t="shared" si="16"/>
        <v>4300</v>
      </c>
      <c r="AV78" s="86"/>
      <c r="AW78" s="334"/>
      <c r="AX78" s="334"/>
      <c r="AY78" s="334"/>
      <c r="AZ78" s="334"/>
      <c r="BA78" s="320">
        <f t="shared" si="17"/>
        <v>4300</v>
      </c>
      <c r="BB78" s="93"/>
      <c r="BC78" s="94"/>
      <c r="BD78" s="310" t="str">
        <f t="shared" si="18"/>
        <v>正确</v>
      </c>
    </row>
    <row r="79" s="1" customFormat="1" ht="33" customHeight="1" spans="1:56">
      <c r="A79" s="264">
        <f t="shared" si="10"/>
        <v>75</v>
      </c>
      <c r="B79" s="502" t="s">
        <v>478</v>
      </c>
      <c r="C79" s="499" t="s">
        <v>388</v>
      </c>
      <c r="D79" s="396">
        <v>45842</v>
      </c>
      <c r="E79" s="401" t="s">
        <v>78</v>
      </c>
      <c r="F79" s="269">
        <f t="shared" si="11"/>
        <v>31</v>
      </c>
      <c r="G79" s="40" t="s">
        <v>79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11">
        <f t="shared" si="12"/>
        <v>0</v>
      </c>
      <c r="T79" s="74"/>
      <c r="U79" s="313">
        <v>4320</v>
      </c>
      <c r="V79" s="71">
        <v>3500</v>
      </c>
      <c r="W79" s="72">
        <v>100</v>
      </c>
      <c r="X79" s="72">
        <v>100</v>
      </c>
      <c r="Y79" s="72">
        <v>100</v>
      </c>
      <c r="Z79" s="72">
        <v>100</v>
      </c>
      <c r="AA79" s="72">
        <v>100</v>
      </c>
      <c r="AB79" s="78">
        <v>320</v>
      </c>
      <c r="AC79" s="320">
        <f t="shared" si="13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14"/>
        <v>0</v>
      </c>
      <c r="AT79" s="320">
        <f t="shared" si="15"/>
        <v>0</v>
      </c>
      <c r="AU79" s="320">
        <f t="shared" si="16"/>
        <v>4320</v>
      </c>
      <c r="AV79" s="86"/>
      <c r="AW79" s="334"/>
      <c r="AX79" s="334"/>
      <c r="AY79" s="334"/>
      <c r="AZ79" s="334"/>
      <c r="BA79" s="320">
        <f t="shared" si="17"/>
        <v>4320</v>
      </c>
      <c r="BB79" s="93"/>
      <c r="BC79" s="94"/>
      <c r="BD79" s="310" t="str">
        <f t="shared" si="18"/>
        <v>正确</v>
      </c>
    </row>
    <row r="80" s="1" customFormat="1" ht="33" customHeight="1" spans="1:56">
      <c r="A80" s="264">
        <f t="shared" si="10"/>
        <v>76</v>
      </c>
      <c r="B80" s="501" t="s">
        <v>479</v>
      </c>
      <c r="C80" s="499" t="s">
        <v>190</v>
      </c>
      <c r="D80" s="396">
        <v>45882</v>
      </c>
      <c r="E80" s="512" t="s">
        <v>116</v>
      </c>
      <c r="F80" s="269">
        <f t="shared" si="11"/>
        <v>19</v>
      </c>
      <c r="G80" s="40" t="s">
        <v>79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11">
        <f t="shared" si="12"/>
        <v>0</v>
      </c>
      <c r="T80" s="74" t="s">
        <v>480</v>
      </c>
      <c r="U80" s="313" t="s">
        <v>133</v>
      </c>
      <c r="V80" s="71">
        <f>U80/31*19</f>
        <v>2145.16129032258</v>
      </c>
      <c r="W80" s="72"/>
      <c r="X80" s="72"/>
      <c r="Y80" s="72"/>
      <c r="Z80" s="72"/>
      <c r="AA80" s="72"/>
      <c r="AB80" s="78"/>
      <c r="AC80" s="320">
        <f t="shared" si="13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14"/>
        <v>0</v>
      </c>
      <c r="AT80" s="320">
        <f t="shared" si="15"/>
        <v>0</v>
      </c>
      <c r="AU80" s="320">
        <f t="shared" si="16"/>
        <v>2145.16</v>
      </c>
      <c r="AV80" s="86"/>
      <c r="AW80" s="334"/>
      <c r="AX80" s="334"/>
      <c r="AY80" s="334"/>
      <c r="AZ80" s="334"/>
      <c r="BA80" s="320">
        <f t="shared" si="17"/>
        <v>2145.16</v>
      </c>
      <c r="BB80" s="93"/>
      <c r="BC80" s="94"/>
      <c r="BD80" s="310" t="str">
        <f t="shared" si="18"/>
        <v>错误</v>
      </c>
    </row>
    <row r="81" s="1" customFormat="1" ht="33" customHeight="1" spans="1:56">
      <c r="A81" s="264">
        <f t="shared" si="10"/>
        <v>77</v>
      </c>
      <c r="B81" s="501" t="s">
        <v>481</v>
      </c>
      <c r="C81" s="499" t="s">
        <v>190</v>
      </c>
      <c r="D81" s="513">
        <v>45887</v>
      </c>
      <c r="E81" s="512" t="s">
        <v>116</v>
      </c>
      <c r="F81" s="269">
        <f t="shared" si="11"/>
        <v>14</v>
      </c>
      <c r="G81" s="40" t="s">
        <v>79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11">
        <f t="shared" si="12"/>
        <v>0</v>
      </c>
      <c r="T81" s="74" t="s">
        <v>482</v>
      </c>
      <c r="U81" s="313" t="s">
        <v>458</v>
      </c>
      <c r="V81" s="71">
        <f>U81/31*14</f>
        <v>1490.32258064516</v>
      </c>
      <c r="W81" s="72"/>
      <c r="X81" s="72"/>
      <c r="Y81" s="72"/>
      <c r="Z81" s="72"/>
      <c r="AA81" s="72"/>
      <c r="AB81" s="78"/>
      <c r="AC81" s="320">
        <f t="shared" si="13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14"/>
        <v>0</v>
      </c>
      <c r="AT81" s="320">
        <f t="shared" si="15"/>
        <v>0</v>
      </c>
      <c r="AU81" s="320">
        <f t="shared" si="16"/>
        <v>1490.32</v>
      </c>
      <c r="AV81" s="86"/>
      <c r="AW81" s="334"/>
      <c r="AX81" s="334"/>
      <c r="AY81" s="334"/>
      <c r="AZ81" s="334"/>
      <c r="BA81" s="320">
        <f t="shared" si="17"/>
        <v>1490.32</v>
      </c>
      <c r="BB81" s="93"/>
      <c r="BC81" s="94"/>
      <c r="BD81" s="310" t="str">
        <f t="shared" si="18"/>
        <v>错误</v>
      </c>
    </row>
    <row r="82" s="1" customFormat="1" ht="33" customHeight="1" spans="1:56">
      <c r="A82" s="264">
        <f t="shared" si="10"/>
        <v>78</v>
      </c>
      <c r="B82" s="501" t="s">
        <v>483</v>
      </c>
      <c r="C82" s="499" t="s">
        <v>190</v>
      </c>
      <c r="D82" s="513">
        <v>45881</v>
      </c>
      <c r="E82" s="512" t="s">
        <v>116</v>
      </c>
      <c r="F82" s="269">
        <f t="shared" si="11"/>
        <v>20</v>
      </c>
      <c r="G82" s="40" t="s">
        <v>79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11">
        <f t="shared" si="12"/>
        <v>0</v>
      </c>
      <c r="T82" s="74" t="s">
        <v>484</v>
      </c>
      <c r="U82" s="313" t="s">
        <v>458</v>
      </c>
      <c r="V82" s="71">
        <f>U82/31*20</f>
        <v>2129.03225806452</v>
      </c>
      <c r="W82" s="72"/>
      <c r="X82" s="72"/>
      <c r="Y82" s="72"/>
      <c r="Z82" s="72"/>
      <c r="AA82" s="72"/>
      <c r="AB82" s="78"/>
      <c r="AC82" s="320">
        <f t="shared" si="13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14"/>
        <v>0</v>
      </c>
      <c r="AT82" s="320">
        <f t="shared" si="15"/>
        <v>0</v>
      </c>
      <c r="AU82" s="320">
        <f t="shared" si="16"/>
        <v>2129.03</v>
      </c>
      <c r="AV82" s="86"/>
      <c r="AW82" s="334"/>
      <c r="AX82" s="334"/>
      <c r="AY82" s="334"/>
      <c r="AZ82" s="334"/>
      <c r="BA82" s="320">
        <f t="shared" si="17"/>
        <v>2129.03</v>
      </c>
      <c r="BB82" s="93"/>
      <c r="BC82" s="94"/>
      <c r="BD82" s="310" t="str">
        <f t="shared" si="18"/>
        <v>错误</v>
      </c>
    </row>
    <row r="83" s="1" customFormat="1" ht="33" customHeight="1" spans="1:56">
      <c r="A83" s="264">
        <f t="shared" si="10"/>
        <v>79</v>
      </c>
      <c r="B83" s="501" t="s">
        <v>485</v>
      </c>
      <c r="C83" s="499" t="s">
        <v>190</v>
      </c>
      <c r="D83" s="513">
        <v>45871</v>
      </c>
      <c r="E83" s="512" t="s">
        <v>116</v>
      </c>
      <c r="F83" s="269">
        <f t="shared" si="11"/>
        <v>30</v>
      </c>
      <c r="G83" s="40" t="s">
        <v>79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11">
        <f t="shared" si="12"/>
        <v>0</v>
      </c>
      <c r="T83" s="74" t="s">
        <v>486</v>
      </c>
      <c r="U83" s="313" t="s">
        <v>458</v>
      </c>
      <c r="V83" s="71">
        <f>U83/31*30</f>
        <v>3193.54838709677</v>
      </c>
      <c r="W83" s="72"/>
      <c r="X83" s="72"/>
      <c r="Y83" s="72"/>
      <c r="Z83" s="72"/>
      <c r="AA83" s="72"/>
      <c r="AB83" s="78"/>
      <c r="AC83" s="320">
        <f t="shared" si="13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14"/>
        <v>0</v>
      </c>
      <c r="AT83" s="320">
        <f t="shared" si="15"/>
        <v>0</v>
      </c>
      <c r="AU83" s="320">
        <f t="shared" si="16"/>
        <v>3193.55</v>
      </c>
      <c r="AV83" s="86"/>
      <c r="AW83" s="334"/>
      <c r="AX83" s="334"/>
      <c r="AY83" s="334"/>
      <c r="AZ83" s="334"/>
      <c r="BA83" s="320">
        <f t="shared" si="17"/>
        <v>3193.55</v>
      </c>
      <c r="BB83" s="93"/>
      <c r="BC83" s="94"/>
      <c r="BD83" s="310" t="str">
        <f t="shared" si="18"/>
        <v>错误</v>
      </c>
    </row>
    <row r="84" s="1" customFormat="1" ht="33" customHeight="1" spans="1:56">
      <c r="A84" s="264">
        <f t="shared" si="10"/>
        <v>80</v>
      </c>
      <c r="B84" s="501" t="s">
        <v>487</v>
      </c>
      <c r="C84" s="395" t="s">
        <v>132</v>
      </c>
      <c r="D84" s="513">
        <v>45881</v>
      </c>
      <c r="E84" s="512" t="s">
        <v>116</v>
      </c>
      <c r="F84" s="269">
        <f t="shared" si="11"/>
        <v>20</v>
      </c>
      <c r="G84" s="44" t="s">
        <v>79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11">
        <f t="shared" si="12"/>
        <v>0</v>
      </c>
      <c r="T84" s="74" t="s">
        <v>484</v>
      </c>
      <c r="U84" s="313" t="s">
        <v>94</v>
      </c>
      <c r="V84" s="71">
        <f>U84/31*20</f>
        <v>2774.1935483871</v>
      </c>
      <c r="W84" s="72"/>
      <c r="X84" s="72"/>
      <c r="Y84" s="72"/>
      <c r="Z84" s="72"/>
      <c r="AA84" s="72"/>
      <c r="AB84" s="78"/>
      <c r="AC84" s="320">
        <f t="shared" si="13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14"/>
        <v>0</v>
      </c>
      <c r="AT84" s="320">
        <f t="shared" si="15"/>
        <v>0</v>
      </c>
      <c r="AU84" s="320">
        <f t="shared" si="16"/>
        <v>2774.19</v>
      </c>
      <c r="AV84" s="86"/>
      <c r="AW84" s="334"/>
      <c r="AX84" s="334"/>
      <c r="AY84" s="334"/>
      <c r="AZ84" s="334"/>
      <c r="BA84" s="320">
        <f t="shared" si="17"/>
        <v>2774.19</v>
      </c>
      <c r="BB84" s="93"/>
      <c r="BC84" s="94"/>
      <c r="BD84" s="310" t="str">
        <f t="shared" si="18"/>
        <v>错误</v>
      </c>
    </row>
    <row r="85" s="1" customFormat="1" ht="33" customHeight="1" spans="1:56">
      <c r="A85" s="289">
        <f t="shared" si="10"/>
        <v>81</v>
      </c>
      <c r="B85" s="501" t="s">
        <v>488</v>
      </c>
      <c r="C85" s="395" t="s">
        <v>203</v>
      </c>
      <c r="D85" s="513">
        <v>45870</v>
      </c>
      <c r="E85" s="512" t="s">
        <v>116</v>
      </c>
      <c r="F85" s="269">
        <f t="shared" si="11"/>
        <v>31</v>
      </c>
      <c r="G85" s="44" t="s">
        <v>79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11">
        <f t="shared" si="12"/>
        <v>0</v>
      </c>
      <c r="T85" s="74" t="s">
        <v>278</v>
      </c>
      <c r="U85" s="313" t="s">
        <v>300</v>
      </c>
      <c r="V85" s="71">
        <v>3000</v>
      </c>
      <c r="W85" s="72">
        <v>200</v>
      </c>
      <c r="X85" s="72">
        <v>200</v>
      </c>
      <c r="Y85" s="72">
        <v>100</v>
      </c>
      <c r="Z85" s="72">
        <v>100</v>
      </c>
      <c r="AA85" s="72">
        <v>100</v>
      </c>
      <c r="AB85" s="78">
        <v>200</v>
      </c>
      <c r="AC85" s="320">
        <f t="shared" si="13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14"/>
        <v>0</v>
      </c>
      <c r="AT85" s="320">
        <f t="shared" si="15"/>
        <v>0</v>
      </c>
      <c r="AU85" s="320">
        <f t="shared" si="16"/>
        <v>3900</v>
      </c>
      <c r="AV85" s="86"/>
      <c r="AW85" s="334"/>
      <c r="AX85" s="334"/>
      <c r="AY85" s="334"/>
      <c r="AZ85" s="334"/>
      <c r="BA85" s="320">
        <f t="shared" si="17"/>
        <v>3900</v>
      </c>
      <c r="BB85" s="93"/>
      <c r="BC85" s="94"/>
      <c r="BD85" s="310" t="str">
        <f t="shared" si="18"/>
        <v>正确</v>
      </c>
    </row>
    <row r="86" s="1" customFormat="1" ht="33" customHeight="1" spans="1:56">
      <c r="A86" s="289">
        <f t="shared" si="10"/>
        <v>82</v>
      </c>
      <c r="B86" s="221"/>
      <c r="C86" s="395"/>
      <c r="D86" s="513"/>
      <c r="E86" s="221"/>
      <c r="F86" s="269">
        <f t="shared" si="11"/>
        <v>31</v>
      </c>
      <c r="G86" s="44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311">
        <f t="shared" si="12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13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14"/>
        <v>0</v>
      </c>
      <c r="AT86" s="320">
        <f t="shared" si="15"/>
        <v>0</v>
      </c>
      <c r="AU86" s="320">
        <f t="shared" si="16"/>
        <v>0</v>
      </c>
      <c r="AV86" s="86"/>
      <c r="AW86" s="334"/>
      <c r="AX86" s="334"/>
      <c r="AY86" s="334"/>
      <c r="AZ86" s="334"/>
      <c r="BA86" s="320">
        <f t="shared" si="17"/>
        <v>0</v>
      </c>
      <c r="BB86" s="93"/>
      <c r="BC86" s="94"/>
      <c r="BD86" s="310" t="str">
        <f t="shared" si="18"/>
        <v>正确</v>
      </c>
    </row>
    <row r="87" s="1" customFormat="1" ht="33" customHeight="1" spans="1:56">
      <c r="A87" s="289">
        <f t="shared" si="10"/>
        <v>83</v>
      </c>
      <c r="B87" s="221"/>
      <c r="C87" s="395"/>
      <c r="D87" s="513"/>
      <c r="E87" s="221"/>
      <c r="F87" s="269">
        <f t="shared" si="11"/>
        <v>31</v>
      </c>
      <c r="G87" s="44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311">
        <f t="shared" si="12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13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14"/>
        <v>0</v>
      </c>
      <c r="AT87" s="320">
        <f t="shared" si="15"/>
        <v>0</v>
      </c>
      <c r="AU87" s="320">
        <f t="shared" si="16"/>
        <v>0</v>
      </c>
      <c r="AV87" s="86"/>
      <c r="AW87" s="334"/>
      <c r="AX87" s="334"/>
      <c r="AY87" s="334"/>
      <c r="AZ87" s="334"/>
      <c r="BA87" s="320">
        <f t="shared" si="17"/>
        <v>0</v>
      </c>
      <c r="BB87" s="93"/>
      <c r="BC87" s="94"/>
      <c r="BD87" s="310" t="str">
        <f t="shared" si="18"/>
        <v>正确</v>
      </c>
    </row>
    <row r="88" s="1" customFormat="1" ht="33" customHeight="1" spans="1:56">
      <c r="A88" s="289">
        <f t="shared" si="10"/>
        <v>84</v>
      </c>
      <c r="B88" s="286"/>
      <c r="C88" s="49"/>
      <c r="D88" s="50"/>
      <c r="E88" s="286"/>
      <c r="F88" s="269">
        <f t="shared" si="11"/>
        <v>31</v>
      </c>
      <c r="G88" s="44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311">
        <f t="shared" si="12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13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14"/>
        <v>0</v>
      </c>
      <c r="AT88" s="320">
        <f t="shared" si="15"/>
        <v>0</v>
      </c>
      <c r="AU88" s="320">
        <f t="shared" si="16"/>
        <v>0</v>
      </c>
      <c r="AV88" s="86"/>
      <c r="AW88" s="334"/>
      <c r="AX88" s="334"/>
      <c r="AY88" s="334"/>
      <c r="AZ88" s="334"/>
      <c r="BA88" s="320">
        <f t="shared" si="17"/>
        <v>0</v>
      </c>
      <c r="BB88" s="93"/>
      <c r="BC88" s="94"/>
      <c r="BD88" s="310" t="str">
        <f t="shared" si="18"/>
        <v>正确</v>
      </c>
    </row>
    <row r="89" s="1" customFormat="1" ht="33" customHeight="1" spans="1:56">
      <c r="A89" s="289">
        <f t="shared" si="10"/>
        <v>85</v>
      </c>
      <c r="B89" s="286"/>
      <c r="C89" s="49"/>
      <c r="D89" s="50"/>
      <c r="E89" s="286"/>
      <c r="F89" s="269">
        <f t="shared" si="11"/>
        <v>31</v>
      </c>
      <c r="G89" s="44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311">
        <f t="shared" si="12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13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14"/>
        <v>0</v>
      </c>
      <c r="AT89" s="320">
        <f t="shared" si="15"/>
        <v>0</v>
      </c>
      <c r="AU89" s="320">
        <f t="shared" si="16"/>
        <v>0</v>
      </c>
      <c r="AV89" s="86"/>
      <c r="AW89" s="334"/>
      <c r="AX89" s="334"/>
      <c r="AY89" s="334"/>
      <c r="AZ89" s="334"/>
      <c r="BA89" s="320">
        <f t="shared" si="17"/>
        <v>0</v>
      </c>
      <c r="BB89" s="93"/>
      <c r="BC89" s="94"/>
      <c r="BD89" s="310" t="str">
        <f t="shared" si="18"/>
        <v>正确</v>
      </c>
    </row>
    <row r="90" s="1" customFormat="1" ht="33" customHeight="1" spans="1:56">
      <c r="A90" s="289">
        <f t="shared" si="10"/>
        <v>86</v>
      </c>
      <c r="B90" s="286"/>
      <c r="C90" s="49"/>
      <c r="D90" s="50"/>
      <c r="E90" s="286"/>
      <c r="F90" s="269">
        <f t="shared" si="11"/>
        <v>31</v>
      </c>
      <c r="G90" s="44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311">
        <f t="shared" si="12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13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14"/>
        <v>0</v>
      </c>
      <c r="AT90" s="320">
        <f t="shared" si="15"/>
        <v>0</v>
      </c>
      <c r="AU90" s="320">
        <f t="shared" si="16"/>
        <v>0</v>
      </c>
      <c r="AV90" s="86"/>
      <c r="AW90" s="334"/>
      <c r="AX90" s="334"/>
      <c r="AY90" s="334"/>
      <c r="AZ90" s="334"/>
      <c r="BA90" s="320">
        <f t="shared" si="17"/>
        <v>0</v>
      </c>
      <c r="BB90" s="93"/>
      <c r="BC90" s="94"/>
      <c r="BD90" s="310" t="str">
        <f t="shared" si="18"/>
        <v>正确</v>
      </c>
    </row>
    <row r="91" s="1" customFormat="1" ht="33" customHeight="1" spans="1:56">
      <c r="A91" s="289">
        <f t="shared" si="10"/>
        <v>87</v>
      </c>
      <c r="B91" s="286"/>
      <c r="C91" s="49"/>
      <c r="D91" s="50"/>
      <c r="E91" s="286"/>
      <c r="F91" s="269">
        <f t="shared" si="11"/>
        <v>31</v>
      </c>
      <c r="G91" s="44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311">
        <f t="shared" si="12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13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14"/>
        <v>0</v>
      </c>
      <c r="AT91" s="320">
        <f t="shared" si="15"/>
        <v>0</v>
      </c>
      <c r="AU91" s="320">
        <f t="shared" si="16"/>
        <v>0</v>
      </c>
      <c r="AV91" s="86"/>
      <c r="AW91" s="334"/>
      <c r="AX91" s="334"/>
      <c r="AY91" s="334"/>
      <c r="AZ91" s="334"/>
      <c r="BA91" s="320">
        <f t="shared" si="17"/>
        <v>0</v>
      </c>
      <c r="BB91" s="93"/>
      <c r="BC91" s="94"/>
      <c r="BD91" s="310" t="str">
        <f t="shared" si="18"/>
        <v>正确</v>
      </c>
    </row>
    <row r="92" s="1" customFormat="1" ht="33" customHeight="1" spans="1:56">
      <c r="A92" s="289">
        <f t="shared" si="10"/>
        <v>88</v>
      </c>
      <c r="B92" s="286"/>
      <c r="C92" s="49"/>
      <c r="D92" s="50"/>
      <c r="E92" s="286"/>
      <c r="F92" s="269">
        <f t="shared" si="11"/>
        <v>31</v>
      </c>
      <c r="G92" s="44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311">
        <f t="shared" si="12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13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14"/>
        <v>0</v>
      </c>
      <c r="AT92" s="320">
        <f t="shared" si="15"/>
        <v>0</v>
      </c>
      <c r="AU92" s="320">
        <f t="shared" si="16"/>
        <v>0</v>
      </c>
      <c r="AV92" s="86"/>
      <c r="AW92" s="334"/>
      <c r="AX92" s="334"/>
      <c r="AY92" s="334"/>
      <c r="AZ92" s="334"/>
      <c r="BA92" s="320">
        <f t="shared" si="17"/>
        <v>0</v>
      </c>
      <c r="BB92" s="93"/>
      <c r="BC92" s="94"/>
      <c r="BD92" s="310" t="str">
        <f t="shared" si="18"/>
        <v>正确</v>
      </c>
    </row>
    <row r="93" s="1" customFormat="1" ht="33" customHeight="1" spans="1:56">
      <c r="A93" s="289">
        <f t="shared" si="10"/>
        <v>89</v>
      </c>
      <c r="B93" s="286"/>
      <c r="C93" s="49"/>
      <c r="D93" s="50"/>
      <c r="E93" s="286"/>
      <c r="F93" s="269">
        <f t="shared" si="11"/>
        <v>31</v>
      </c>
      <c r="G93" s="44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311">
        <f t="shared" si="12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13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14"/>
        <v>0</v>
      </c>
      <c r="AT93" s="320">
        <f t="shared" si="15"/>
        <v>0</v>
      </c>
      <c r="AU93" s="320">
        <f t="shared" si="16"/>
        <v>0</v>
      </c>
      <c r="AV93" s="86"/>
      <c r="AW93" s="334"/>
      <c r="AX93" s="334"/>
      <c r="AY93" s="334"/>
      <c r="AZ93" s="334"/>
      <c r="BA93" s="320">
        <f t="shared" si="17"/>
        <v>0</v>
      </c>
      <c r="BB93" s="93"/>
      <c r="BC93" s="94"/>
      <c r="BD93" s="310" t="str">
        <f t="shared" si="18"/>
        <v>正确</v>
      </c>
    </row>
    <row r="94" s="1" customFormat="1" ht="33" customHeight="1" spans="1:56">
      <c r="A94" s="289">
        <f t="shared" si="10"/>
        <v>90</v>
      </c>
      <c r="B94" s="286"/>
      <c r="C94" s="49"/>
      <c r="D94" s="50"/>
      <c r="E94" s="286"/>
      <c r="F94" s="269">
        <f t="shared" si="11"/>
        <v>31</v>
      </c>
      <c r="G94" s="44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311">
        <f t="shared" si="12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13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14"/>
        <v>0</v>
      </c>
      <c r="AT94" s="320">
        <f t="shared" si="15"/>
        <v>0</v>
      </c>
      <c r="AU94" s="320">
        <f t="shared" si="16"/>
        <v>0</v>
      </c>
      <c r="AV94" s="86"/>
      <c r="AW94" s="334"/>
      <c r="AX94" s="334"/>
      <c r="AY94" s="334"/>
      <c r="AZ94" s="334"/>
      <c r="BA94" s="320">
        <f t="shared" si="17"/>
        <v>0</v>
      </c>
      <c r="BB94" s="93"/>
      <c r="BC94" s="94"/>
      <c r="BD94" s="310" t="str">
        <f t="shared" si="18"/>
        <v>正确</v>
      </c>
    </row>
    <row r="95" s="1" customFormat="1" ht="33" customHeight="1" spans="1:56">
      <c r="A95" s="289">
        <f t="shared" si="10"/>
        <v>91</v>
      </c>
      <c r="B95" s="286"/>
      <c r="C95" s="49"/>
      <c r="D95" s="50"/>
      <c r="E95" s="286"/>
      <c r="F95" s="269">
        <f t="shared" si="11"/>
        <v>31</v>
      </c>
      <c r="G95" s="44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311">
        <f t="shared" si="12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13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14"/>
        <v>0</v>
      </c>
      <c r="AT95" s="320">
        <f t="shared" si="15"/>
        <v>0</v>
      </c>
      <c r="AU95" s="320">
        <f t="shared" si="16"/>
        <v>0</v>
      </c>
      <c r="AV95" s="86"/>
      <c r="AW95" s="334"/>
      <c r="AX95" s="334"/>
      <c r="AY95" s="334"/>
      <c r="AZ95" s="334"/>
      <c r="BA95" s="320">
        <f t="shared" si="17"/>
        <v>0</v>
      </c>
      <c r="BB95" s="93"/>
      <c r="BC95" s="94"/>
      <c r="BD95" s="310" t="str">
        <f t="shared" si="18"/>
        <v>正确</v>
      </c>
    </row>
    <row r="96" s="1" customFormat="1" ht="33" customHeight="1" spans="1:56">
      <c r="A96" s="289">
        <f t="shared" si="10"/>
        <v>92</v>
      </c>
      <c r="B96" s="286"/>
      <c r="C96" s="49"/>
      <c r="D96" s="50"/>
      <c r="E96" s="286"/>
      <c r="F96" s="269">
        <f t="shared" si="11"/>
        <v>31</v>
      </c>
      <c r="G96" s="44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311">
        <f t="shared" si="12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13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14"/>
        <v>0</v>
      </c>
      <c r="AT96" s="320">
        <f t="shared" si="15"/>
        <v>0</v>
      </c>
      <c r="AU96" s="320">
        <f t="shared" si="16"/>
        <v>0</v>
      </c>
      <c r="AV96" s="86"/>
      <c r="AW96" s="334"/>
      <c r="AX96" s="334"/>
      <c r="AY96" s="334"/>
      <c r="AZ96" s="334"/>
      <c r="BA96" s="320">
        <f t="shared" si="17"/>
        <v>0</v>
      </c>
      <c r="BB96" s="93"/>
      <c r="BC96" s="94"/>
      <c r="BD96" s="310" t="str">
        <f t="shared" si="18"/>
        <v>正确</v>
      </c>
    </row>
    <row r="97" s="1" customFormat="1" ht="33" customHeight="1" spans="1:56">
      <c r="A97" s="289">
        <f t="shared" si="10"/>
        <v>93</v>
      </c>
      <c r="B97" s="286"/>
      <c r="C97" s="49"/>
      <c r="D97" s="50"/>
      <c r="E97" s="286"/>
      <c r="F97" s="269">
        <f t="shared" si="11"/>
        <v>31</v>
      </c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311">
        <f t="shared" si="12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13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14"/>
        <v>0</v>
      </c>
      <c r="AT97" s="320">
        <f t="shared" si="15"/>
        <v>0</v>
      </c>
      <c r="AU97" s="320">
        <f t="shared" si="16"/>
        <v>0</v>
      </c>
      <c r="AV97" s="86"/>
      <c r="AW97" s="334"/>
      <c r="AX97" s="334"/>
      <c r="AY97" s="334"/>
      <c r="AZ97" s="334"/>
      <c r="BA97" s="320">
        <f t="shared" si="17"/>
        <v>0</v>
      </c>
      <c r="BB97" s="93"/>
      <c r="BC97" s="94"/>
      <c r="BD97" s="310" t="str">
        <f t="shared" si="18"/>
        <v>正确</v>
      </c>
    </row>
    <row r="98" s="1" customFormat="1" ht="33" customHeight="1" spans="1:56">
      <c r="A98" s="289">
        <f t="shared" si="10"/>
        <v>94</v>
      </c>
      <c r="B98" s="286"/>
      <c r="C98" s="49"/>
      <c r="D98" s="50"/>
      <c r="E98" s="286"/>
      <c r="F98" s="269">
        <f t="shared" si="11"/>
        <v>31</v>
      </c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311">
        <f t="shared" si="12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13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14"/>
        <v>0</v>
      </c>
      <c r="AT98" s="320">
        <f t="shared" si="15"/>
        <v>0</v>
      </c>
      <c r="AU98" s="320">
        <f t="shared" si="16"/>
        <v>0</v>
      </c>
      <c r="AV98" s="86"/>
      <c r="AW98" s="334"/>
      <c r="AX98" s="334"/>
      <c r="AY98" s="334"/>
      <c r="AZ98" s="334"/>
      <c r="BA98" s="320">
        <f t="shared" si="17"/>
        <v>0</v>
      </c>
      <c r="BB98" s="93"/>
      <c r="BC98" s="94"/>
      <c r="BD98" s="310" t="str">
        <f t="shared" si="18"/>
        <v>正确</v>
      </c>
    </row>
    <row r="99" s="1" customFormat="1" ht="33" customHeight="1" spans="1:56">
      <c r="A99" s="289">
        <f t="shared" si="10"/>
        <v>95</v>
      </c>
      <c r="B99" s="286"/>
      <c r="C99" s="49"/>
      <c r="D99" s="50"/>
      <c r="E99" s="286"/>
      <c r="F99" s="269">
        <f t="shared" si="11"/>
        <v>31</v>
      </c>
      <c r="G99" s="44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311">
        <f t="shared" si="12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13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14"/>
        <v>0</v>
      </c>
      <c r="AT99" s="320">
        <f t="shared" si="15"/>
        <v>0</v>
      </c>
      <c r="AU99" s="320">
        <f t="shared" si="16"/>
        <v>0</v>
      </c>
      <c r="AV99" s="86"/>
      <c r="AW99" s="334"/>
      <c r="AX99" s="334"/>
      <c r="AY99" s="334"/>
      <c r="AZ99" s="334"/>
      <c r="BA99" s="320">
        <f t="shared" si="17"/>
        <v>0</v>
      </c>
      <c r="BB99" s="93"/>
      <c r="BC99" s="94"/>
      <c r="BD99" s="310" t="str">
        <f t="shared" si="18"/>
        <v>正确</v>
      </c>
    </row>
    <row r="100" s="1" customFormat="1" ht="33" customHeight="1" spans="1:56">
      <c r="A100" s="289">
        <f t="shared" si="10"/>
        <v>96</v>
      </c>
      <c r="B100" s="286"/>
      <c r="C100" s="49"/>
      <c r="D100" s="50"/>
      <c r="E100" s="286"/>
      <c r="F100" s="269">
        <f t="shared" si="11"/>
        <v>31</v>
      </c>
      <c r="G100" s="44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311">
        <f t="shared" si="12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13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14"/>
        <v>0</v>
      </c>
      <c r="AT100" s="320">
        <f t="shared" si="15"/>
        <v>0</v>
      </c>
      <c r="AU100" s="320">
        <f t="shared" si="16"/>
        <v>0</v>
      </c>
      <c r="AV100" s="86"/>
      <c r="AW100" s="334"/>
      <c r="AX100" s="334"/>
      <c r="AY100" s="334"/>
      <c r="AZ100" s="334"/>
      <c r="BA100" s="320">
        <f t="shared" si="17"/>
        <v>0</v>
      </c>
      <c r="BB100" s="93"/>
      <c r="BC100" s="94"/>
      <c r="BD100" s="310" t="str">
        <f t="shared" si="18"/>
        <v>正确</v>
      </c>
    </row>
    <row r="101" s="1" customFormat="1" ht="33" customHeight="1" spans="1:56">
      <c r="A101" s="289">
        <f t="shared" si="10"/>
        <v>97</v>
      </c>
      <c r="B101" s="286"/>
      <c r="C101" s="49"/>
      <c r="D101" s="50"/>
      <c r="E101" s="286"/>
      <c r="F101" s="269">
        <f t="shared" si="11"/>
        <v>31</v>
      </c>
      <c r="G101" s="44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311">
        <f t="shared" si="12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13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14"/>
        <v>0</v>
      </c>
      <c r="AT101" s="320">
        <f t="shared" si="15"/>
        <v>0</v>
      </c>
      <c r="AU101" s="320">
        <f t="shared" si="16"/>
        <v>0</v>
      </c>
      <c r="AV101" s="86"/>
      <c r="AW101" s="334"/>
      <c r="AX101" s="334"/>
      <c r="AY101" s="334"/>
      <c r="AZ101" s="334"/>
      <c r="BA101" s="320">
        <f t="shared" si="17"/>
        <v>0</v>
      </c>
      <c r="BB101" s="93"/>
      <c r="BC101" s="94"/>
      <c r="BD101" s="310" t="str">
        <f t="shared" si="18"/>
        <v>正确</v>
      </c>
    </row>
    <row r="102" s="1" customFormat="1" ht="33" customHeight="1" spans="1:56">
      <c r="A102" s="289">
        <f t="shared" si="10"/>
        <v>98</v>
      </c>
      <c r="B102" s="286"/>
      <c r="C102" s="49"/>
      <c r="D102" s="50"/>
      <c r="E102" s="286"/>
      <c r="F102" s="269">
        <f t="shared" si="11"/>
        <v>31</v>
      </c>
      <c r="G102" s="44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311">
        <f t="shared" si="12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13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14"/>
        <v>0</v>
      </c>
      <c r="AT102" s="320">
        <f t="shared" si="15"/>
        <v>0</v>
      </c>
      <c r="AU102" s="320">
        <f t="shared" si="16"/>
        <v>0</v>
      </c>
      <c r="AV102" s="86"/>
      <c r="AW102" s="334"/>
      <c r="AX102" s="334"/>
      <c r="AY102" s="334"/>
      <c r="AZ102" s="334"/>
      <c r="BA102" s="320">
        <f t="shared" si="17"/>
        <v>0</v>
      </c>
      <c r="BB102" s="93"/>
      <c r="BC102" s="94"/>
      <c r="BD102" s="310" t="str">
        <f t="shared" si="18"/>
        <v>正确</v>
      </c>
    </row>
    <row r="103" s="1" customFormat="1" ht="33" customHeight="1" spans="1:56">
      <c r="A103" s="289">
        <f t="shared" si="10"/>
        <v>99</v>
      </c>
      <c r="B103" s="286"/>
      <c r="C103" s="49"/>
      <c r="D103" s="50"/>
      <c r="E103" s="286"/>
      <c r="F103" s="269">
        <f t="shared" si="11"/>
        <v>31</v>
      </c>
      <c r="G103" s="44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311">
        <f t="shared" si="12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13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14"/>
        <v>0</v>
      </c>
      <c r="AT103" s="320">
        <f t="shared" si="15"/>
        <v>0</v>
      </c>
      <c r="AU103" s="320">
        <f t="shared" si="16"/>
        <v>0</v>
      </c>
      <c r="AV103" s="86"/>
      <c r="AW103" s="334"/>
      <c r="AX103" s="334"/>
      <c r="AY103" s="334"/>
      <c r="AZ103" s="334"/>
      <c r="BA103" s="320">
        <f t="shared" si="17"/>
        <v>0</v>
      </c>
      <c r="BB103" s="93"/>
      <c r="BC103" s="94"/>
      <c r="BD103" s="310" t="str">
        <f t="shared" si="18"/>
        <v>正确</v>
      </c>
    </row>
    <row r="104" s="1" customFormat="1" ht="33" customHeight="1" spans="1:56">
      <c r="A104" s="289">
        <f t="shared" si="10"/>
        <v>100</v>
      </c>
      <c r="B104" s="286"/>
      <c r="C104" s="49"/>
      <c r="D104" s="50"/>
      <c r="E104" s="286"/>
      <c r="F104" s="269">
        <f t="shared" si="11"/>
        <v>31</v>
      </c>
      <c r="G104" s="44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311">
        <f t="shared" si="12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13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14"/>
        <v>0</v>
      </c>
      <c r="AT104" s="320">
        <f t="shared" si="15"/>
        <v>0</v>
      </c>
      <c r="AU104" s="320">
        <f t="shared" si="16"/>
        <v>0</v>
      </c>
      <c r="AV104" s="86"/>
      <c r="AW104" s="334"/>
      <c r="AX104" s="334"/>
      <c r="AY104" s="334"/>
      <c r="AZ104" s="334"/>
      <c r="BA104" s="320">
        <f t="shared" si="17"/>
        <v>0</v>
      </c>
      <c r="BB104" s="93"/>
      <c r="BC104" s="94"/>
      <c r="BD104" s="310" t="str">
        <f t="shared" si="18"/>
        <v>正确</v>
      </c>
    </row>
    <row r="105" s="1" customFormat="1" ht="33" customHeight="1" spans="1:56">
      <c r="A105" s="289">
        <f t="shared" si="10"/>
        <v>101</v>
      </c>
      <c r="B105" s="286"/>
      <c r="C105" s="49"/>
      <c r="D105" s="50"/>
      <c r="E105" s="286"/>
      <c r="F105" s="269">
        <f t="shared" si="11"/>
        <v>31</v>
      </c>
      <c r="G105" s="44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311">
        <f t="shared" si="12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13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14"/>
        <v>0</v>
      </c>
      <c r="AT105" s="320">
        <f t="shared" si="15"/>
        <v>0</v>
      </c>
      <c r="AU105" s="320">
        <f t="shared" si="16"/>
        <v>0</v>
      </c>
      <c r="AV105" s="86"/>
      <c r="AW105" s="334"/>
      <c r="AX105" s="334"/>
      <c r="AY105" s="334"/>
      <c r="AZ105" s="334"/>
      <c r="BA105" s="320">
        <f t="shared" si="17"/>
        <v>0</v>
      </c>
      <c r="BB105" s="93"/>
      <c r="BC105" s="94"/>
      <c r="BD105" s="310" t="str">
        <f t="shared" si="18"/>
        <v>正确</v>
      </c>
    </row>
    <row r="106" s="1" customFormat="1" ht="33" customHeight="1" spans="1:56">
      <c r="A106" s="289">
        <f t="shared" si="10"/>
        <v>102</v>
      </c>
      <c r="B106" s="286"/>
      <c r="C106" s="49"/>
      <c r="D106" s="50"/>
      <c r="E106" s="286"/>
      <c r="F106" s="269">
        <f t="shared" si="11"/>
        <v>31</v>
      </c>
      <c r="G106" s="44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311">
        <f t="shared" si="12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13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14"/>
        <v>0</v>
      </c>
      <c r="AT106" s="320">
        <f t="shared" si="15"/>
        <v>0</v>
      </c>
      <c r="AU106" s="320">
        <f t="shared" si="16"/>
        <v>0</v>
      </c>
      <c r="AV106" s="86"/>
      <c r="AW106" s="334"/>
      <c r="AX106" s="334"/>
      <c r="AY106" s="334"/>
      <c r="AZ106" s="334"/>
      <c r="BA106" s="320">
        <f t="shared" si="17"/>
        <v>0</v>
      </c>
      <c r="BB106" s="93"/>
      <c r="BC106" s="94"/>
      <c r="BD106" s="310" t="str">
        <f t="shared" si="18"/>
        <v>正确</v>
      </c>
    </row>
    <row r="107" s="1" customFormat="1" ht="33" customHeight="1" spans="1:56">
      <c r="A107" s="289">
        <f t="shared" si="10"/>
        <v>103</v>
      </c>
      <c r="B107" s="286"/>
      <c r="C107" s="49"/>
      <c r="D107" s="50"/>
      <c r="E107" s="286"/>
      <c r="F107" s="269">
        <f t="shared" si="11"/>
        <v>31</v>
      </c>
      <c r="G107" s="44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311">
        <f t="shared" si="12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13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14"/>
        <v>0</v>
      </c>
      <c r="AT107" s="320">
        <f t="shared" si="15"/>
        <v>0</v>
      </c>
      <c r="AU107" s="320">
        <f t="shared" si="16"/>
        <v>0</v>
      </c>
      <c r="AV107" s="86"/>
      <c r="AW107" s="334"/>
      <c r="AX107" s="334"/>
      <c r="AY107" s="334"/>
      <c r="AZ107" s="334"/>
      <c r="BA107" s="320">
        <f t="shared" si="17"/>
        <v>0</v>
      </c>
      <c r="BB107" s="93"/>
      <c r="BC107" s="94"/>
      <c r="BD107" s="310" t="str">
        <f t="shared" si="18"/>
        <v>正确</v>
      </c>
    </row>
    <row r="108" s="1" customFormat="1" ht="33" customHeight="1" spans="1:56">
      <c r="A108" s="289">
        <f t="shared" si="10"/>
        <v>104</v>
      </c>
      <c r="B108" s="286"/>
      <c r="C108" s="49"/>
      <c r="D108" s="50"/>
      <c r="E108" s="286"/>
      <c r="F108" s="269">
        <f t="shared" si="11"/>
        <v>31</v>
      </c>
      <c r="G108" s="44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311">
        <f t="shared" si="12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13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14"/>
        <v>0</v>
      </c>
      <c r="AT108" s="320">
        <f t="shared" si="15"/>
        <v>0</v>
      </c>
      <c r="AU108" s="320">
        <f t="shared" si="16"/>
        <v>0</v>
      </c>
      <c r="AV108" s="86"/>
      <c r="AW108" s="334"/>
      <c r="AX108" s="334"/>
      <c r="AY108" s="334"/>
      <c r="AZ108" s="334"/>
      <c r="BA108" s="320">
        <f t="shared" si="17"/>
        <v>0</v>
      </c>
      <c r="BB108" s="93"/>
      <c r="BC108" s="94"/>
      <c r="BD108" s="310" t="str">
        <f t="shared" si="18"/>
        <v>正确</v>
      </c>
    </row>
    <row r="109" s="1" customFormat="1" ht="33" customHeight="1" spans="1:56">
      <c r="A109" s="289">
        <f t="shared" si="10"/>
        <v>105</v>
      </c>
      <c r="B109" s="286"/>
      <c r="C109" s="49"/>
      <c r="D109" s="50"/>
      <c r="E109" s="286"/>
      <c r="F109" s="269">
        <f t="shared" si="11"/>
        <v>31</v>
      </c>
      <c r="G109" s="44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311">
        <f t="shared" si="12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13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14"/>
        <v>0</v>
      </c>
      <c r="AT109" s="320">
        <f t="shared" si="15"/>
        <v>0</v>
      </c>
      <c r="AU109" s="320">
        <f t="shared" si="16"/>
        <v>0</v>
      </c>
      <c r="AV109" s="86"/>
      <c r="AW109" s="334"/>
      <c r="AX109" s="334"/>
      <c r="AY109" s="334"/>
      <c r="AZ109" s="334"/>
      <c r="BA109" s="320">
        <f t="shared" si="17"/>
        <v>0</v>
      </c>
      <c r="BB109" s="93"/>
      <c r="BC109" s="94"/>
      <c r="BD109" s="310" t="str">
        <f t="shared" si="18"/>
        <v>正确</v>
      </c>
    </row>
    <row r="110" s="1" customFormat="1" ht="33" customHeight="1" spans="1:56">
      <c r="A110" s="289">
        <f t="shared" si="10"/>
        <v>106</v>
      </c>
      <c r="B110" s="286"/>
      <c r="C110" s="49"/>
      <c r="D110" s="50"/>
      <c r="E110" s="286"/>
      <c r="F110" s="269">
        <f t="shared" si="11"/>
        <v>31</v>
      </c>
      <c r="G110" s="44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311">
        <f t="shared" si="12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13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14"/>
        <v>0</v>
      </c>
      <c r="AT110" s="320">
        <f t="shared" si="15"/>
        <v>0</v>
      </c>
      <c r="AU110" s="320">
        <f t="shared" si="16"/>
        <v>0</v>
      </c>
      <c r="AV110" s="86"/>
      <c r="AW110" s="334"/>
      <c r="AX110" s="334"/>
      <c r="AY110" s="334"/>
      <c r="AZ110" s="334"/>
      <c r="BA110" s="320">
        <f t="shared" si="17"/>
        <v>0</v>
      </c>
      <c r="BB110" s="93"/>
      <c r="BC110" s="94"/>
      <c r="BD110" s="310" t="str">
        <f t="shared" si="18"/>
        <v>正确</v>
      </c>
    </row>
    <row r="111" s="1" customFormat="1" ht="33" customHeight="1" spans="1:56">
      <c r="A111" s="289">
        <f t="shared" si="10"/>
        <v>107</v>
      </c>
      <c r="B111" s="286"/>
      <c r="C111" s="49"/>
      <c r="D111" s="50"/>
      <c r="E111" s="286"/>
      <c r="F111" s="269">
        <f t="shared" si="11"/>
        <v>31</v>
      </c>
      <c r="G111" s="44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311">
        <f t="shared" si="12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13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14"/>
        <v>0</v>
      </c>
      <c r="AT111" s="320">
        <f t="shared" si="15"/>
        <v>0</v>
      </c>
      <c r="AU111" s="320">
        <f t="shared" si="16"/>
        <v>0</v>
      </c>
      <c r="AV111" s="86"/>
      <c r="AW111" s="334"/>
      <c r="AX111" s="334"/>
      <c r="AY111" s="334"/>
      <c r="AZ111" s="334"/>
      <c r="BA111" s="320">
        <f t="shared" si="17"/>
        <v>0</v>
      </c>
      <c r="BB111" s="93"/>
      <c r="BC111" s="94"/>
      <c r="BD111" s="310" t="str">
        <f t="shared" si="18"/>
        <v>正确</v>
      </c>
    </row>
    <row r="112" s="1" customFormat="1" ht="33" customHeight="1" spans="1:56">
      <c r="A112" s="289">
        <f t="shared" si="10"/>
        <v>108</v>
      </c>
      <c r="B112" s="286"/>
      <c r="C112" s="49"/>
      <c r="D112" s="50"/>
      <c r="E112" s="286"/>
      <c r="F112" s="269">
        <f t="shared" si="11"/>
        <v>31</v>
      </c>
      <c r="G112" s="44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311">
        <f t="shared" si="12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13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14"/>
        <v>0</v>
      </c>
      <c r="AT112" s="320">
        <f t="shared" si="15"/>
        <v>0</v>
      </c>
      <c r="AU112" s="320">
        <f t="shared" si="16"/>
        <v>0</v>
      </c>
      <c r="AV112" s="86"/>
      <c r="AW112" s="334"/>
      <c r="AX112" s="334"/>
      <c r="AY112" s="334"/>
      <c r="AZ112" s="334"/>
      <c r="BA112" s="320">
        <f t="shared" si="17"/>
        <v>0</v>
      </c>
      <c r="BB112" s="93"/>
      <c r="BC112" s="94"/>
      <c r="BD112" s="310" t="str">
        <f t="shared" si="18"/>
        <v>正确</v>
      </c>
    </row>
    <row r="113" s="1" customFormat="1" ht="33" customHeight="1" spans="1:56">
      <c r="A113" s="289">
        <f t="shared" si="10"/>
        <v>109</v>
      </c>
      <c r="B113" s="286"/>
      <c r="C113" s="49"/>
      <c r="D113" s="50"/>
      <c r="E113" s="286"/>
      <c r="F113" s="269">
        <f t="shared" si="11"/>
        <v>31</v>
      </c>
      <c r="G113" s="44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11">
        <f t="shared" si="12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13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14"/>
        <v>0</v>
      </c>
      <c r="AT113" s="320">
        <f t="shared" si="15"/>
        <v>0</v>
      </c>
      <c r="AU113" s="320">
        <f t="shared" si="16"/>
        <v>0</v>
      </c>
      <c r="AV113" s="86"/>
      <c r="AW113" s="334"/>
      <c r="AX113" s="334"/>
      <c r="AY113" s="334"/>
      <c r="AZ113" s="334"/>
      <c r="BA113" s="320">
        <f t="shared" si="17"/>
        <v>0</v>
      </c>
      <c r="BB113" s="93"/>
      <c r="BC113" s="94"/>
      <c r="BD113" s="310" t="str">
        <f t="shared" si="18"/>
        <v>正确</v>
      </c>
    </row>
    <row r="114" s="1" customFormat="1" ht="33" customHeight="1" spans="1:56">
      <c r="A114" s="289">
        <f t="shared" si="10"/>
        <v>110</v>
      </c>
      <c r="B114" s="286"/>
      <c r="C114" s="49"/>
      <c r="D114" s="50"/>
      <c r="E114" s="286"/>
      <c r="F114" s="269">
        <f t="shared" si="11"/>
        <v>31</v>
      </c>
      <c r="G114" s="44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311">
        <f t="shared" si="12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13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14"/>
        <v>0</v>
      </c>
      <c r="AT114" s="320">
        <f t="shared" si="15"/>
        <v>0</v>
      </c>
      <c r="AU114" s="320">
        <f t="shared" si="16"/>
        <v>0</v>
      </c>
      <c r="AV114" s="86"/>
      <c r="AW114" s="334"/>
      <c r="AX114" s="334"/>
      <c r="AY114" s="334"/>
      <c r="AZ114" s="334"/>
      <c r="BA114" s="320">
        <f t="shared" si="17"/>
        <v>0</v>
      </c>
      <c r="BB114" s="93"/>
      <c r="BC114" s="94"/>
      <c r="BD114" s="310" t="str">
        <f t="shared" si="18"/>
        <v>正确</v>
      </c>
    </row>
    <row r="115" s="1" customFormat="1" ht="33" customHeight="1" spans="1:56">
      <c r="A115" s="289">
        <f t="shared" si="10"/>
        <v>111</v>
      </c>
      <c r="B115" s="286"/>
      <c r="C115" s="49"/>
      <c r="D115" s="50"/>
      <c r="E115" s="286"/>
      <c r="F115" s="269">
        <f t="shared" si="11"/>
        <v>31</v>
      </c>
      <c r="G115" s="44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311">
        <f t="shared" si="12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13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14"/>
        <v>0</v>
      </c>
      <c r="AT115" s="320">
        <f t="shared" si="15"/>
        <v>0</v>
      </c>
      <c r="AU115" s="320">
        <f t="shared" si="16"/>
        <v>0</v>
      </c>
      <c r="AV115" s="86"/>
      <c r="AW115" s="334"/>
      <c r="AX115" s="334"/>
      <c r="AY115" s="334"/>
      <c r="AZ115" s="334"/>
      <c r="BA115" s="320">
        <f t="shared" si="17"/>
        <v>0</v>
      </c>
      <c r="BB115" s="93"/>
      <c r="BC115" s="94"/>
      <c r="BD115" s="310" t="str">
        <f t="shared" si="18"/>
        <v>正确</v>
      </c>
    </row>
    <row r="116" s="1" customFormat="1" ht="33" customHeight="1" spans="1:56">
      <c r="A116" s="289">
        <f t="shared" si="10"/>
        <v>112</v>
      </c>
      <c r="B116" s="286"/>
      <c r="C116" s="49"/>
      <c r="D116" s="50"/>
      <c r="E116" s="286"/>
      <c r="F116" s="269">
        <f t="shared" si="11"/>
        <v>31</v>
      </c>
      <c r="G116" s="44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311">
        <f t="shared" si="12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13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14"/>
        <v>0</v>
      </c>
      <c r="AT116" s="320">
        <f t="shared" si="15"/>
        <v>0</v>
      </c>
      <c r="AU116" s="320">
        <f t="shared" si="16"/>
        <v>0</v>
      </c>
      <c r="AV116" s="86"/>
      <c r="AW116" s="334"/>
      <c r="AX116" s="334"/>
      <c r="AY116" s="334"/>
      <c r="AZ116" s="334"/>
      <c r="BA116" s="320">
        <f t="shared" si="17"/>
        <v>0</v>
      </c>
      <c r="BB116" s="93"/>
      <c r="BC116" s="94"/>
      <c r="BD116" s="310" t="str">
        <f t="shared" si="18"/>
        <v>正确</v>
      </c>
    </row>
    <row r="117" s="1" customFormat="1" ht="33" customHeight="1" spans="1:56">
      <c r="A117" s="289">
        <f t="shared" si="10"/>
        <v>113</v>
      </c>
      <c r="B117" s="286"/>
      <c r="C117" s="49"/>
      <c r="D117" s="50"/>
      <c r="E117" s="286"/>
      <c r="F117" s="269">
        <f t="shared" si="11"/>
        <v>31</v>
      </c>
      <c r="G117" s="44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311">
        <f t="shared" si="12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13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14"/>
        <v>0</v>
      </c>
      <c r="AT117" s="320">
        <f t="shared" si="15"/>
        <v>0</v>
      </c>
      <c r="AU117" s="320">
        <f t="shared" si="16"/>
        <v>0</v>
      </c>
      <c r="AV117" s="86"/>
      <c r="AW117" s="334"/>
      <c r="AX117" s="334"/>
      <c r="AY117" s="334"/>
      <c r="AZ117" s="334"/>
      <c r="BA117" s="320">
        <f t="shared" si="17"/>
        <v>0</v>
      </c>
      <c r="BB117" s="93"/>
      <c r="BC117" s="94"/>
      <c r="BD117" s="310" t="str">
        <f t="shared" si="18"/>
        <v>正确</v>
      </c>
    </row>
    <row r="118" s="1" customFormat="1" ht="33" customHeight="1" spans="1:56">
      <c r="A118" s="289">
        <f t="shared" si="10"/>
        <v>114</v>
      </c>
      <c r="B118" s="286"/>
      <c r="C118" s="49"/>
      <c r="D118" s="50"/>
      <c r="E118" s="286"/>
      <c r="F118" s="269">
        <f t="shared" si="11"/>
        <v>31</v>
      </c>
      <c r="G118" s="44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311">
        <f t="shared" si="12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13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14"/>
        <v>0</v>
      </c>
      <c r="AT118" s="320">
        <f t="shared" si="15"/>
        <v>0</v>
      </c>
      <c r="AU118" s="320">
        <f t="shared" si="16"/>
        <v>0</v>
      </c>
      <c r="AV118" s="86"/>
      <c r="AW118" s="334"/>
      <c r="AX118" s="334"/>
      <c r="AY118" s="334"/>
      <c r="AZ118" s="334"/>
      <c r="BA118" s="320">
        <f t="shared" si="17"/>
        <v>0</v>
      </c>
      <c r="BB118" s="93"/>
      <c r="BC118" s="94"/>
      <c r="BD118" s="310" t="str">
        <f t="shared" si="18"/>
        <v>正确</v>
      </c>
    </row>
    <row r="119" s="1" customFormat="1" ht="33" customHeight="1" spans="1:56">
      <c r="A119" s="289">
        <f t="shared" si="10"/>
        <v>115</v>
      </c>
      <c r="B119" s="286"/>
      <c r="C119" s="49"/>
      <c r="D119" s="50"/>
      <c r="E119" s="286"/>
      <c r="F119" s="269">
        <f t="shared" si="11"/>
        <v>31</v>
      </c>
      <c r="G119" s="44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311">
        <f t="shared" si="12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13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14"/>
        <v>0</v>
      </c>
      <c r="AT119" s="320">
        <f t="shared" si="15"/>
        <v>0</v>
      </c>
      <c r="AU119" s="320">
        <f t="shared" si="16"/>
        <v>0</v>
      </c>
      <c r="AV119" s="86"/>
      <c r="AW119" s="334"/>
      <c r="AX119" s="334"/>
      <c r="AY119" s="334"/>
      <c r="AZ119" s="334"/>
      <c r="BA119" s="320">
        <f t="shared" si="17"/>
        <v>0</v>
      </c>
      <c r="BB119" s="93"/>
      <c r="BC119" s="94"/>
      <c r="BD119" s="310" t="str">
        <f t="shared" si="18"/>
        <v>正确</v>
      </c>
    </row>
    <row r="120" s="1" customFormat="1" ht="33" customHeight="1" spans="1:56">
      <c r="A120" s="289">
        <f t="shared" si="10"/>
        <v>116</v>
      </c>
      <c r="B120" s="286"/>
      <c r="C120" s="49"/>
      <c r="D120" s="50"/>
      <c r="E120" s="286"/>
      <c r="F120" s="269">
        <f t="shared" si="11"/>
        <v>31</v>
      </c>
      <c r="G120" s="44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311">
        <f t="shared" si="12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13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14"/>
        <v>0</v>
      </c>
      <c r="AT120" s="320">
        <f t="shared" si="15"/>
        <v>0</v>
      </c>
      <c r="AU120" s="320">
        <f t="shared" si="16"/>
        <v>0</v>
      </c>
      <c r="AV120" s="86"/>
      <c r="AW120" s="334"/>
      <c r="AX120" s="334"/>
      <c r="AY120" s="334"/>
      <c r="AZ120" s="334"/>
      <c r="BA120" s="320">
        <f t="shared" si="17"/>
        <v>0</v>
      </c>
      <c r="BB120" s="93"/>
      <c r="BC120" s="94"/>
      <c r="BD120" s="310" t="str">
        <f t="shared" si="18"/>
        <v>正确</v>
      </c>
    </row>
    <row r="121" s="1" customFormat="1" ht="33" customHeight="1" spans="1:56">
      <c r="A121" s="289">
        <f t="shared" si="10"/>
        <v>117</v>
      </c>
      <c r="B121" s="286"/>
      <c r="C121" s="49"/>
      <c r="D121" s="50"/>
      <c r="E121" s="286"/>
      <c r="F121" s="269">
        <f t="shared" si="11"/>
        <v>31</v>
      </c>
      <c r="G121" s="44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311">
        <f t="shared" si="12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13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14"/>
        <v>0</v>
      </c>
      <c r="AT121" s="320">
        <f t="shared" si="15"/>
        <v>0</v>
      </c>
      <c r="AU121" s="320">
        <f t="shared" si="16"/>
        <v>0</v>
      </c>
      <c r="AV121" s="86"/>
      <c r="AW121" s="334"/>
      <c r="AX121" s="334"/>
      <c r="AY121" s="334"/>
      <c r="AZ121" s="334"/>
      <c r="BA121" s="320">
        <f t="shared" si="17"/>
        <v>0</v>
      </c>
      <c r="BB121" s="93"/>
      <c r="BC121" s="94"/>
      <c r="BD121" s="310" t="str">
        <f t="shared" si="18"/>
        <v>正确</v>
      </c>
    </row>
    <row r="122" s="1" customFormat="1" ht="33" customHeight="1" spans="1:56">
      <c r="A122" s="289">
        <f t="shared" si="10"/>
        <v>118</v>
      </c>
      <c r="B122" s="286"/>
      <c r="C122" s="49"/>
      <c r="D122" s="50"/>
      <c r="E122" s="286"/>
      <c r="F122" s="269">
        <f t="shared" si="11"/>
        <v>31</v>
      </c>
      <c r="G122" s="44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311">
        <f t="shared" si="12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13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14"/>
        <v>0</v>
      </c>
      <c r="AT122" s="320">
        <f t="shared" si="15"/>
        <v>0</v>
      </c>
      <c r="AU122" s="320">
        <f t="shared" si="16"/>
        <v>0</v>
      </c>
      <c r="AV122" s="86"/>
      <c r="AW122" s="334"/>
      <c r="AX122" s="334"/>
      <c r="AY122" s="334"/>
      <c r="AZ122" s="334"/>
      <c r="BA122" s="320">
        <f t="shared" si="17"/>
        <v>0</v>
      </c>
      <c r="BB122" s="93"/>
      <c r="BC122" s="94"/>
      <c r="BD122" s="310" t="str">
        <f t="shared" si="18"/>
        <v>正确</v>
      </c>
    </row>
    <row r="123" s="1" customFormat="1" ht="33" customHeight="1" spans="1:56">
      <c r="A123" s="289">
        <f t="shared" si="10"/>
        <v>119</v>
      </c>
      <c r="B123" s="286"/>
      <c r="C123" s="49"/>
      <c r="D123" s="50"/>
      <c r="E123" s="286"/>
      <c r="F123" s="269">
        <f t="shared" si="11"/>
        <v>31</v>
      </c>
      <c r="G123" s="44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311">
        <f t="shared" si="12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13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14"/>
        <v>0</v>
      </c>
      <c r="AT123" s="320">
        <f t="shared" si="15"/>
        <v>0</v>
      </c>
      <c r="AU123" s="320">
        <f t="shared" si="16"/>
        <v>0</v>
      </c>
      <c r="AV123" s="86"/>
      <c r="AW123" s="334"/>
      <c r="AX123" s="334"/>
      <c r="AY123" s="334"/>
      <c r="AZ123" s="334"/>
      <c r="BA123" s="320">
        <f t="shared" si="17"/>
        <v>0</v>
      </c>
      <c r="BB123" s="93"/>
      <c r="BC123" s="94"/>
      <c r="BD123" s="310" t="str">
        <f t="shared" si="18"/>
        <v>正确</v>
      </c>
    </row>
    <row r="124" s="1" customFormat="1" ht="33" customHeight="1" spans="1:56">
      <c r="A124" s="289">
        <f t="shared" si="10"/>
        <v>120</v>
      </c>
      <c r="B124" s="286"/>
      <c r="C124" s="49"/>
      <c r="D124" s="50"/>
      <c r="E124" s="286"/>
      <c r="F124" s="269">
        <f t="shared" si="11"/>
        <v>31</v>
      </c>
      <c r="G124" s="44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311">
        <f t="shared" si="12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13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14"/>
        <v>0</v>
      </c>
      <c r="AT124" s="320">
        <f t="shared" si="15"/>
        <v>0</v>
      </c>
      <c r="AU124" s="320">
        <f t="shared" si="16"/>
        <v>0</v>
      </c>
      <c r="AV124" s="86"/>
      <c r="AW124" s="334"/>
      <c r="AX124" s="334"/>
      <c r="AY124" s="334"/>
      <c r="AZ124" s="334"/>
      <c r="BA124" s="320">
        <f t="shared" si="17"/>
        <v>0</v>
      </c>
      <c r="BB124" s="93"/>
      <c r="BC124" s="94"/>
      <c r="BD124" s="310" t="str">
        <f t="shared" si="18"/>
        <v>正确</v>
      </c>
    </row>
    <row r="125" s="1" customFormat="1" ht="33" customHeight="1" spans="1:56">
      <c r="A125" s="289">
        <f t="shared" si="10"/>
        <v>121</v>
      </c>
      <c r="B125" s="286"/>
      <c r="C125" s="49"/>
      <c r="D125" s="50"/>
      <c r="E125" s="286"/>
      <c r="F125" s="269">
        <f t="shared" si="11"/>
        <v>31</v>
      </c>
      <c r="G125" s="44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311">
        <f t="shared" si="12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13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14"/>
        <v>0</v>
      </c>
      <c r="AT125" s="320">
        <f t="shared" si="15"/>
        <v>0</v>
      </c>
      <c r="AU125" s="320">
        <f t="shared" si="16"/>
        <v>0</v>
      </c>
      <c r="AV125" s="86"/>
      <c r="AW125" s="334"/>
      <c r="AX125" s="334"/>
      <c r="AY125" s="334"/>
      <c r="AZ125" s="334"/>
      <c r="BA125" s="320">
        <f t="shared" si="17"/>
        <v>0</v>
      </c>
      <c r="BB125" s="93"/>
      <c r="BC125" s="94"/>
      <c r="BD125" s="310" t="str">
        <f t="shared" si="18"/>
        <v>正确</v>
      </c>
    </row>
    <row r="126" s="1" customFormat="1" ht="33" customHeight="1" spans="1:56">
      <c r="A126" s="289">
        <f t="shared" si="10"/>
        <v>122</v>
      </c>
      <c r="B126" s="286"/>
      <c r="C126" s="49"/>
      <c r="D126" s="50"/>
      <c r="E126" s="286"/>
      <c r="F126" s="269">
        <f t="shared" si="11"/>
        <v>31</v>
      </c>
      <c r="G126" s="44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311">
        <f t="shared" si="12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13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14"/>
        <v>0</v>
      </c>
      <c r="AT126" s="320">
        <f t="shared" si="15"/>
        <v>0</v>
      </c>
      <c r="AU126" s="320">
        <f t="shared" si="16"/>
        <v>0</v>
      </c>
      <c r="AV126" s="86"/>
      <c r="AW126" s="334"/>
      <c r="AX126" s="334"/>
      <c r="AY126" s="334"/>
      <c r="AZ126" s="334"/>
      <c r="BA126" s="320">
        <f t="shared" si="17"/>
        <v>0</v>
      </c>
      <c r="BB126" s="93"/>
      <c r="BC126" s="94"/>
      <c r="BD126" s="310" t="str">
        <f t="shared" si="18"/>
        <v>正确</v>
      </c>
    </row>
    <row r="127" s="1" customFormat="1" ht="33" customHeight="1" spans="1:56">
      <c r="A127" s="289">
        <f t="shared" si="10"/>
        <v>123</v>
      </c>
      <c r="B127" s="286"/>
      <c r="C127" s="49"/>
      <c r="D127" s="50"/>
      <c r="E127" s="286"/>
      <c r="F127" s="269">
        <f t="shared" si="11"/>
        <v>31</v>
      </c>
      <c r="G127" s="44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311">
        <f t="shared" si="12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13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14"/>
        <v>0</v>
      </c>
      <c r="AT127" s="320">
        <f t="shared" si="15"/>
        <v>0</v>
      </c>
      <c r="AU127" s="320">
        <f t="shared" si="16"/>
        <v>0</v>
      </c>
      <c r="AV127" s="86"/>
      <c r="AW127" s="334"/>
      <c r="AX127" s="334"/>
      <c r="AY127" s="334"/>
      <c r="AZ127" s="334"/>
      <c r="BA127" s="320">
        <f t="shared" si="17"/>
        <v>0</v>
      </c>
      <c r="BB127" s="93"/>
      <c r="BC127" s="94"/>
      <c r="BD127" s="310" t="str">
        <f t="shared" si="18"/>
        <v>正确</v>
      </c>
    </row>
    <row r="128" s="1" customFormat="1" ht="33" customHeight="1" spans="1:56">
      <c r="A128" s="289">
        <f t="shared" si="10"/>
        <v>124</v>
      </c>
      <c r="B128" s="286"/>
      <c r="C128" s="49"/>
      <c r="D128" s="50"/>
      <c r="E128" s="286"/>
      <c r="F128" s="269">
        <f t="shared" si="11"/>
        <v>31</v>
      </c>
      <c r="G128" s="44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311">
        <f t="shared" si="12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13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14"/>
        <v>0</v>
      </c>
      <c r="AT128" s="320">
        <f t="shared" si="15"/>
        <v>0</v>
      </c>
      <c r="AU128" s="320">
        <f t="shared" si="16"/>
        <v>0</v>
      </c>
      <c r="AV128" s="86"/>
      <c r="AW128" s="334"/>
      <c r="AX128" s="334"/>
      <c r="AY128" s="334"/>
      <c r="AZ128" s="334"/>
      <c r="BA128" s="320">
        <f t="shared" si="17"/>
        <v>0</v>
      </c>
      <c r="BB128" s="93"/>
      <c r="BC128" s="94"/>
      <c r="BD128" s="310" t="str">
        <f t="shared" si="18"/>
        <v>正确</v>
      </c>
    </row>
    <row r="129" s="1" customFormat="1" ht="33" customHeight="1" spans="1:56">
      <c r="A129" s="289">
        <f t="shared" si="10"/>
        <v>125</v>
      </c>
      <c r="B129" s="286"/>
      <c r="C129" s="49"/>
      <c r="D129" s="50"/>
      <c r="E129" s="286"/>
      <c r="F129" s="269">
        <f t="shared" si="11"/>
        <v>31</v>
      </c>
      <c r="G129" s="44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311">
        <f t="shared" si="12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13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14"/>
        <v>0</v>
      </c>
      <c r="AT129" s="320">
        <f t="shared" si="15"/>
        <v>0</v>
      </c>
      <c r="AU129" s="320">
        <f t="shared" si="16"/>
        <v>0</v>
      </c>
      <c r="AV129" s="86"/>
      <c r="AW129" s="334"/>
      <c r="AX129" s="334"/>
      <c r="AY129" s="334"/>
      <c r="AZ129" s="334"/>
      <c r="BA129" s="320">
        <f t="shared" si="17"/>
        <v>0</v>
      </c>
      <c r="BB129" s="93"/>
      <c r="BC129" s="94"/>
      <c r="BD129" s="310" t="str">
        <f t="shared" si="18"/>
        <v>正确</v>
      </c>
    </row>
    <row r="130" s="1" customFormat="1" ht="33" customHeight="1" spans="1:56">
      <c r="A130" s="289">
        <f t="shared" si="10"/>
        <v>126</v>
      </c>
      <c r="B130" s="286"/>
      <c r="C130" s="49"/>
      <c r="D130" s="50"/>
      <c r="E130" s="286"/>
      <c r="F130" s="269">
        <f t="shared" si="11"/>
        <v>31</v>
      </c>
      <c r="G130" s="44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311">
        <f t="shared" si="12"/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si="13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si="14"/>
        <v>0</v>
      </c>
      <c r="AT130" s="320">
        <f t="shared" si="15"/>
        <v>0</v>
      </c>
      <c r="AU130" s="320">
        <f t="shared" si="16"/>
        <v>0</v>
      </c>
      <c r="AV130" s="86"/>
      <c r="AW130" s="334"/>
      <c r="AX130" s="334"/>
      <c r="AY130" s="334"/>
      <c r="AZ130" s="334"/>
      <c r="BA130" s="320">
        <f t="shared" si="17"/>
        <v>0</v>
      </c>
      <c r="BB130" s="93"/>
      <c r="BC130" s="94"/>
      <c r="BD130" s="310" t="str">
        <f t="shared" si="18"/>
        <v>正确</v>
      </c>
    </row>
    <row r="131" s="1" customFormat="1" ht="33" customHeight="1" spans="1:56">
      <c r="A131" s="289">
        <f t="shared" si="10"/>
        <v>127</v>
      </c>
      <c r="B131" s="286"/>
      <c r="C131" s="49"/>
      <c r="D131" s="50"/>
      <c r="E131" s="286"/>
      <c r="F131" s="269">
        <f t="shared" si="11"/>
        <v>31</v>
      </c>
      <c r="G131" s="44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311">
        <f t="shared" si="12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13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14"/>
        <v>0</v>
      </c>
      <c r="AT131" s="320">
        <f t="shared" si="15"/>
        <v>0</v>
      </c>
      <c r="AU131" s="320">
        <f t="shared" si="16"/>
        <v>0</v>
      </c>
      <c r="AV131" s="86"/>
      <c r="AW131" s="334"/>
      <c r="AX131" s="334"/>
      <c r="AY131" s="334"/>
      <c r="AZ131" s="334"/>
      <c r="BA131" s="320">
        <f t="shared" si="17"/>
        <v>0</v>
      </c>
      <c r="BB131" s="93"/>
      <c r="BC131" s="94"/>
      <c r="BD131" s="310" t="str">
        <f t="shared" si="18"/>
        <v>正确</v>
      </c>
    </row>
    <row r="132" s="1" customFormat="1" ht="33" customHeight="1" spans="1:56">
      <c r="A132" s="289">
        <f t="shared" si="10"/>
        <v>128</v>
      </c>
      <c r="B132" s="286"/>
      <c r="C132" s="49"/>
      <c r="D132" s="50"/>
      <c r="E132" s="286"/>
      <c r="F132" s="269">
        <f t="shared" si="11"/>
        <v>31</v>
      </c>
      <c r="G132" s="44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311">
        <f t="shared" si="12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si="13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14"/>
        <v>0</v>
      </c>
      <c r="AT132" s="320">
        <f t="shared" si="15"/>
        <v>0</v>
      </c>
      <c r="AU132" s="320">
        <f t="shared" si="16"/>
        <v>0</v>
      </c>
      <c r="AV132" s="86"/>
      <c r="AW132" s="334"/>
      <c r="AX132" s="334"/>
      <c r="AY132" s="334"/>
      <c r="AZ132" s="334"/>
      <c r="BA132" s="320">
        <f t="shared" si="17"/>
        <v>0</v>
      </c>
      <c r="BB132" s="93"/>
      <c r="BC132" s="94"/>
      <c r="BD132" s="310" t="str">
        <f t="shared" si="18"/>
        <v>正确</v>
      </c>
    </row>
    <row r="133" s="1" customFormat="1" ht="33" customHeight="1" spans="1:56">
      <c r="A133" s="289">
        <f t="shared" ref="A133:A165" si="19">ROW()-4</f>
        <v>129</v>
      </c>
      <c r="B133" s="286"/>
      <c r="C133" s="49"/>
      <c r="D133" s="50"/>
      <c r="E133" s="286"/>
      <c r="F133" s="269">
        <f t="shared" si="11"/>
        <v>31</v>
      </c>
      <c r="G133" s="44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311">
        <f t="shared" si="12"/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si="13"/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si="14"/>
        <v>0</v>
      </c>
      <c r="AT133" s="320">
        <f t="shared" si="15"/>
        <v>0</v>
      </c>
      <c r="AU133" s="320">
        <f t="shared" si="16"/>
        <v>0</v>
      </c>
      <c r="AV133" s="86"/>
      <c r="AW133" s="334"/>
      <c r="AX133" s="334"/>
      <c r="AY133" s="334"/>
      <c r="AZ133" s="334"/>
      <c r="BA133" s="320">
        <f t="shared" si="17"/>
        <v>0</v>
      </c>
      <c r="BB133" s="93"/>
      <c r="BC133" s="94"/>
      <c r="BD133" s="310" t="str">
        <f t="shared" si="18"/>
        <v>正确</v>
      </c>
    </row>
    <row r="134" s="1" customFormat="1" ht="33" customHeight="1" spans="1:56">
      <c r="A134" s="289">
        <f t="shared" si="19"/>
        <v>130</v>
      </c>
      <c r="B134" s="286"/>
      <c r="C134" s="49"/>
      <c r="D134" s="50"/>
      <c r="E134" s="286"/>
      <c r="F134" s="269">
        <f t="shared" si="11"/>
        <v>31</v>
      </c>
      <c r="G134" s="44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311">
        <f t="shared" si="12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13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14"/>
        <v>0</v>
      </c>
      <c r="AT134" s="320">
        <f t="shared" si="15"/>
        <v>0</v>
      </c>
      <c r="AU134" s="320">
        <f t="shared" si="16"/>
        <v>0</v>
      </c>
      <c r="AV134" s="86"/>
      <c r="AW134" s="334"/>
      <c r="AX134" s="334"/>
      <c r="AY134" s="334"/>
      <c r="AZ134" s="334"/>
      <c r="BA134" s="320">
        <f t="shared" si="17"/>
        <v>0</v>
      </c>
      <c r="BB134" s="93"/>
      <c r="BC134" s="94"/>
      <c r="BD134" s="310" t="str">
        <f t="shared" si="18"/>
        <v>正确</v>
      </c>
    </row>
    <row r="135" s="1" customFormat="1" ht="33" customHeight="1" spans="1:56">
      <c r="A135" s="289">
        <f t="shared" si="19"/>
        <v>131</v>
      </c>
      <c r="B135" s="286"/>
      <c r="C135" s="49"/>
      <c r="D135" s="50"/>
      <c r="E135" s="286"/>
      <c r="F135" s="269">
        <f t="shared" si="11"/>
        <v>31</v>
      </c>
      <c r="G135" s="44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311">
        <f t="shared" si="12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13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14"/>
        <v>0</v>
      </c>
      <c r="AT135" s="320">
        <f t="shared" si="15"/>
        <v>0</v>
      </c>
      <c r="AU135" s="320">
        <f t="shared" si="16"/>
        <v>0</v>
      </c>
      <c r="AV135" s="86"/>
      <c r="AW135" s="334"/>
      <c r="AX135" s="334"/>
      <c r="AY135" s="334"/>
      <c r="AZ135" s="334"/>
      <c r="BA135" s="320">
        <f t="shared" si="17"/>
        <v>0</v>
      </c>
      <c r="BB135" s="93"/>
      <c r="BC135" s="94"/>
      <c r="BD135" s="310" t="str">
        <f t="shared" si="18"/>
        <v>正确</v>
      </c>
    </row>
    <row r="136" s="1" customFormat="1" ht="33" customHeight="1" spans="1:56">
      <c r="A136" s="289">
        <f t="shared" si="19"/>
        <v>132</v>
      </c>
      <c r="B136" s="286"/>
      <c r="C136" s="49"/>
      <c r="D136" s="50"/>
      <c r="E136" s="286"/>
      <c r="F136" s="269">
        <f t="shared" si="11"/>
        <v>31</v>
      </c>
      <c r="G136" s="44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311">
        <f t="shared" si="12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13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14"/>
        <v>0</v>
      </c>
      <c r="AT136" s="320">
        <f t="shared" si="15"/>
        <v>0</v>
      </c>
      <c r="AU136" s="320">
        <f t="shared" si="16"/>
        <v>0</v>
      </c>
      <c r="AV136" s="86"/>
      <c r="AW136" s="334"/>
      <c r="AX136" s="334"/>
      <c r="AY136" s="334"/>
      <c r="AZ136" s="334"/>
      <c r="BA136" s="320">
        <f t="shared" si="17"/>
        <v>0</v>
      </c>
      <c r="BB136" s="93"/>
      <c r="BC136" s="94"/>
      <c r="BD136" s="310" t="str">
        <f t="shared" si="18"/>
        <v>正确</v>
      </c>
    </row>
    <row r="137" s="1" customFormat="1" ht="33" customHeight="1" spans="1:56">
      <c r="A137" s="289">
        <f t="shared" si="19"/>
        <v>133</v>
      </c>
      <c r="B137" s="286"/>
      <c r="C137" s="49"/>
      <c r="D137" s="50"/>
      <c r="E137" s="286"/>
      <c r="F137" s="269">
        <f t="shared" si="11"/>
        <v>31</v>
      </c>
      <c r="G137" s="44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311">
        <f t="shared" si="12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13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14"/>
        <v>0</v>
      </c>
      <c r="AT137" s="320">
        <f t="shared" si="15"/>
        <v>0</v>
      </c>
      <c r="AU137" s="320">
        <f t="shared" si="16"/>
        <v>0</v>
      </c>
      <c r="AV137" s="86"/>
      <c r="AW137" s="334"/>
      <c r="AX137" s="334"/>
      <c r="AY137" s="334"/>
      <c r="AZ137" s="334"/>
      <c r="BA137" s="320">
        <f t="shared" si="17"/>
        <v>0</v>
      </c>
      <c r="BB137" s="93"/>
      <c r="BC137" s="94"/>
      <c r="BD137" s="310" t="str">
        <f t="shared" si="18"/>
        <v>正确</v>
      </c>
    </row>
    <row r="138" s="1" customFormat="1" ht="33" customHeight="1" spans="1:56">
      <c r="A138" s="289">
        <f t="shared" si="19"/>
        <v>134</v>
      </c>
      <c r="B138" s="286"/>
      <c r="C138" s="49"/>
      <c r="D138" s="50"/>
      <c r="E138" s="286"/>
      <c r="F138" s="269">
        <f t="shared" si="11"/>
        <v>31</v>
      </c>
      <c r="G138" s="44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311">
        <f t="shared" si="12"/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13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14"/>
        <v>0</v>
      </c>
      <c r="AT138" s="320">
        <f t="shared" si="15"/>
        <v>0</v>
      </c>
      <c r="AU138" s="320">
        <f t="shared" si="16"/>
        <v>0</v>
      </c>
      <c r="AV138" s="86"/>
      <c r="AW138" s="334"/>
      <c r="AX138" s="334"/>
      <c r="AY138" s="334"/>
      <c r="AZ138" s="334"/>
      <c r="BA138" s="320">
        <f t="shared" si="17"/>
        <v>0</v>
      </c>
      <c r="BB138" s="93"/>
      <c r="BC138" s="94"/>
      <c r="BD138" s="310" t="str">
        <f t="shared" si="18"/>
        <v>正确</v>
      </c>
    </row>
    <row r="139" s="1" customFormat="1" ht="33" customHeight="1" spans="1:56">
      <c r="A139" s="289">
        <f t="shared" si="19"/>
        <v>135</v>
      </c>
      <c r="B139" s="286"/>
      <c r="C139" s="49"/>
      <c r="D139" s="50"/>
      <c r="E139" s="286"/>
      <c r="F139" s="269">
        <f t="shared" si="11"/>
        <v>31</v>
      </c>
      <c r="G139" s="44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311">
        <f t="shared" si="12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13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14"/>
        <v>0</v>
      </c>
      <c r="AT139" s="320">
        <f t="shared" si="15"/>
        <v>0</v>
      </c>
      <c r="AU139" s="320">
        <f t="shared" si="16"/>
        <v>0</v>
      </c>
      <c r="AV139" s="86"/>
      <c r="AW139" s="334"/>
      <c r="AX139" s="334"/>
      <c r="AY139" s="334"/>
      <c r="AZ139" s="334"/>
      <c r="BA139" s="320">
        <f t="shared" si="17"/>
        <v>0</v>
      </c>
      <c r="BB139" s="93"/>
      <c r="BC139" s="94"/>
      <c r="BD139" s="310" t="str">
        <f t="shared" si="18"/>
        <v>正确</v>
      </c>
    </row>
    <row r="140" s="1" customFormat="1" ht="33" customHeight="1" spans="1:56">
      <c r="A140" s="289">
        <f t="shared" si="19"/>
        <v>136</v>
      </c>
      <c r="B140" s="286"/>
      <c r="C140" s="49"/>
      <c r="D140" s="50"/>
      <c r="E140" s="286"/>
      <c r="F140" s="269">
        <f t="shared" si="11"/>
        <v>31</v>
      </c>
      <c r="G140" s="44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311">
        <f t="shared" si="12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13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14"/>
        <v>0</v>
      </c>
      <c r="AT140" s="320">
        <f t="shared" si="15"/>
        <v>0</v>
      </c>
      <c r="AU140" s="320">
        <f t="shared" si="16"/>
        <v>0</v>
      </c>
      <c r="AV140" s="86"/>
      <c r="AW140" s="334"/>
      <c r="AX140" s="334"/>
      <c r="AY140" s="334"/>
      <c r="AZ140" s="334"/>
      <c r="BA140" s="320">
        <f t="shared" si="17"/>
        <v>0</v>
      </c>
      <c r="BB140" s="93"/>
      <c r="BC140" s="94"/>
      <c r="BD140" s="310" t="str">
        <f t="shared" si="18"/>
        <v>正确</v>
      </c>
    </row>
    <row r="141" s="1" customFormat="1" ht="33" customHeight="1" spans="1:56">
      <c r="A141" s="289">
        <f t="shared" si="19"/>
        <v>137</v>
      </c>
      <c r="B141" s="286"/>
      <c r="C141" s="49"/>
      <c r="D141" s="50"/>
      <c r="E141" s="286"/>
      <c r="F141" s="269">
        <f t="shared" ref="F141:F165" si="20">IF($C$2-D141+1&lt;$E$2,$C$2-D141+1,$E$2)</f>
        <v>31</v>
      </c>
      <c r="G141" s="44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311">
        <f t="shared" ref="S141:S165" si="21">P141+Q141-R141</f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ref="AC141:AC165" si="22">IF(G141="是",30,0)</f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ref="AS141:AS165" si="23">IFERROR(U141/$E$2*2*H141+I141*2,0)</f>
        <v>0</v>
      </c>
      <c r="AT141" s="320">
        <f t="shared" ref="AT141:AT165" si="24">IFERROR(U141/$E$2*(J141+K141*0.2+L141+M141*0.5),0)</f>
        <v>0</v>
      </c>
      <c r="AU141" s="320">
        <f t="shared" ref="AU141:AU165" si="25">ROUND(SUM(V141:AP141)-SUM(AQ141:AT141),2)</f>
        <v>0</v>
      </c>
      <c r="AV141" s="86"/>
      <c r="AW141" s="334"/>
      <c r="AX141" s="334"/>
      <c r="AY141" s="334"/>
      <c r="AZ141" s="334"/>
      <c r="BA141" s="320">
        <f t="shared" ref="BA141:BA165" si="26">ROUND(AU141-SUM(AV141:AZ141),2)</f>
        <v>0</v>
      </c>
      <c r="BB141" s="93"/>
      <c r="BC141" s="94"/>
      <c r="BD141" s="310" t="str">
        <f t="shared" ref="BD141:BD165" si="27">IF(U141-SUM(V141:AB141)=0,"正确","错误")</f>
        <v>正确</v>
      </c>
    </row>
    <row r="142" s="1" customFormat="1" ht="33" customHeight="1" spans="1:56">
      <c r="A142" s="289">
        <f t="shared" si="19"/>
        <v>138</v>
      </c>
      <c r="B142" s="286"/>
      <c r="C142" s="49"/>
      <c r="D142" s="50"/>
      <c r="E142" s="286"/>
      <c r="F142" s="269">
        <f t="shared" si="20"/>
        <v>31</v>
      </c>
      <c r="G142" s="44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311">
        <f t="shared" si="21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22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23"/>
        <v>0</v>
      </c>
      <c r="AT142" s="320">
        <f t="shared" si="24"/>
        <v>0</v>
      </c>
      <c r="AU142" s="320">
        <f t="shared" si="25"/>
        <v>0</v>
      </c>
      <c r="AV142" s="86"/>
      <c r="AW142" s="334"/>
      <c r="AX142" s="334"/>
      <c r="AY142" s="334"/>
      <c r="AZ142" s="334"/>
      <c r="BA142" s="320">
        <f t="shared" si="26"/>
        <v>0</v>
      </c>
      <c r="BB142" s="93"/>
      <c r="BC142" s="94"/>
      <c r="BD142" s="310" t="str">
        <f t="shared" si="27"/>
        <v>正确</v>
      </c>
    </row>
    <row r="143" s="1" customFormat="1" ht="33" customHeight="1" spans="1:56">
      <c r="A143" s="289">
        <f t="shared" si="19"/>
        <v>139</v>
      </c>
      <c r="B143" s="286"/>
      <c r="C143" s="49"/>
      <c r="D143" s="50"/>
      <c r="E143" s="286"/>
      <c r="F143" s="269">
        <f t="shared" si="20"/>
        <v>31</v>
      </c>
      <c r="G143" s="44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311">
        <f t="shared" si="21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22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23"/>
        <v>0</v>
      </c>
      <c r="AT143" s="320">
        <f t="shared" si="24"/>
        <v>0</v>
      </c>
      <c r="AU143" s="320">
        <f t="shared" si="25"/>
        <v>0</v>
      </c>
      <c r="AV143" s="86"/>
      <c r="AW143" s="334"/>
      <c r="AX143" s="334"/>
      <c r="AY143" s="334"/>
      <c r="AZ143" s="334"/>
      <c r="BA143" s="320">
        <f t="shared" si="26"/>
        <v>0</v>
      </c>
      <c r="BB143" s="93"/>
      <c r="BC143" s="94"/>
      <c r="BD143" s="310" t="str">
        <f t="shared" si="27"/>
        <v>正确</v>
      </c>
    </row>
    <row r="144" s="1" customFormat="1" ht="33" customHeight="1" spans="1:56">
      <c r="A144" s="289">
        <f t="shared" si="19"/>
        <v>140</v>
      </c>
      <c r="B144" s="286"/>
      <c r="C144" s="49"/>
      <c r="D144" s="50"/>
      <c r="E144" s="286"/>
      <c r="F144" s="269">
        <f t="shared" si="20"/>
        <v>31</v>
      </c>
      <c r="G144" s="44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311">
        <f t="shared" si="21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22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23"/>
        <v>0</v>
      </c>
      <c r="AT144" s="320">
        <f t="shared" si="24"/>
        <v>0</v>
      </c>
      <c r="AU144" s="320">
        <f t="shared" si="25"/>
        <v>0</v>
      </c>
      <c r="AV144" s="86"/>
      <c r="AW144" s="334"/>
      <c r="AX144" s="334"/>
      <c r="AY144" s="334"/>
      <c r="AZ144" s="334"/>
      <c r="BA144" s="320">
        <f t="shared" si="26"/>
        <v>0</v>
      </c>
      <c r="BB144" s="93"/>
      <c r="BC144" s="94"/>
      <c r="BD144" s="310" t="str">
        <f t="shared" si="27"/>
        <v>正确</v>
      </c>
    </row>
    <row r="145" s="1" customFormat="1" ht="33" customHeight="1" spans="1:56">
      <c r="A145" s="289">
        <f t="shared" si="19"/>
        <v>141</v>
      </c>
      <c r="B145" s="286"/>
      <c r="C145" s="49"/>
      <c r="D145" s="50"/>
      <c r="E145" s="286"/>
      <c r="F145" s="269">
        <f t="shared" si="20"/>
        <v>31</v>
      </c>
      <c r="G145" s="44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311">
        <f t="shared" si="21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22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23"/>
        <v>0</v>
      </c>
      <c r="AT145" s="320">
        <f t="shared" si="24"/>
        <v>0</v>
      </c>
      <c r="AU145" s="320">
        <f t="shared" si="25"/>
        <v>0</v>
      </c>
      <c r="AV145" s="86"/>
      <c r="AW145" s="334"/>
      <c r="AX145" s="334"/>
      <c r="AY145" s="334"/>
      <c r="AZ145" s="334"/>
      <c r="BA145" s="320">
        <f t="shared" si="26"/>
        <v>0</v>
      </c>
      <c r="BB145" s="93"/>
      <c r="BC145" s="94"/>
      <c r="BD145" s="310" t="str">
        <f t="shared" si="27"/>
        <v>正确</v>
      </c>
    </row>
    <row r="146" s="1" customFormat="1" ht="33" customHeight="1" spans="1:56">
      <c r="A146" s="289">
        <f t="shared" si="19"/>
        <v>142</v>
      </c>
      <c r="B146" s="286"/>
      <c r="C146" s="49"/>
      <c r="D146" s="50"/>
      <c r="E146" s="286"/>
      <c r="F146" s="269">
        <f t="shared" si="20"/>
        <v>31</v>
      </c>
      <c r="G146" s="44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311">
        <f t="shared" si="21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22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23"/>
        <v>0</v>
      </c>
      <c r="AT146" s="320">
        <f t="shared" si="24"/>
        <v>0</v>
      </c>
      <c r="AU146" s="320">
        <f t="shared" si="25"/>
        <v>0</v>
      </c>
      <c r="AV146" s="86"/>
      <c r="AW146" s="334"/>
      <c r="AX146" s="334"/>
      <c r="AY146" s="334"/>
      <c r="AZ146" s="334"/>
      <c r="BA146" s="320">
        <f t="shared" si="26"/>
        <v>0</v>
      </c>
      <c r="BB146" s="93"/>
      <c r="BC146" s="94"/>
      <c r="BD146" s="310" t="str">
        <f t="shared" si="27"/>
        <v>正确</v>
      </c>
    </row>
    <row r="147" s="1" customFormat="1" ht="33" customHeight="1" spans="1:56">
      <c r="A147" s="289">
        <f t="shared" si="19"/>
        <v>143</v>
      </c>
      <c r="B147" s="286"/>
      <c r="C147" s="49"/>
      <c r="D147" s="50"/>
      <c r="E147" s="286"/>
      <c r="F147" s="269">
        <f t="shared" si="20"/>
        <v>31</v>
      </c>
      <c r="G147" s="44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311">
        <f t="shared" si="21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22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23"/>
        <v>0</v>
      </c>
      <c r="AT147" s="320">
        <f t="shared" si="24"/>
        <v>0</v>
      </c>
      <c r="AU147" s="320">
        <f t="shared" si="25"/>
        <v>0</v>
      </c>
      <c r="AV147" s="86"/>
      <c r="AW147" s="334"/>
      <c r="AX147" s="334"/>
      <c r="AY147" s="334"/>
      <c r="AZ147" s="334"/>
      <c r="BA147" s="320">
        <f t="shared" si="26"/>
        <v>0</v>
      </c>
      <c r="BB147" s="93"/>
      <c r="BC147" s="94"/>
      <c r="BD147" s="310" t="str">
        <f t="shared" si="27"/>
        <v>正确</v>
      </c>
    </row>
    <row r="148" s="1" customFormat="1" ht="33" customHeight="1" spans="1:56">
      <c r="A148" s="289">
        <f t="shared" si="19"/>
        <v>144</v>
      </c>
      <c r="B148" s="286"/>
      <c r="C148" s="49"/>
      <c r="D148" s="50"/>
      <c r="E148" s="286"/>
      <c r="F148" s="269">
        <f t="shared" si="20"/>
        <v>31</v>
      </c>
      <c r="G148" s="44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311">
        <f t="shared" si="21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22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23"/>
        <v>0</v>
      </c>
      <c r="AT148" s="320">
        <f t="shared" si="24"/>
        <v>0</v>
      </c>
      <c r="AU148" s="320">
        <f t="shared" si="25"/>
        <v>0</v>
      </c>
      <c r="AV148" s="86"/>
      <c r="AW148" s="334"/>
      <c r="AX148" s="334"/>
      <c r="AY148" s="334"/>
      <c r="AZ148" s="334"/>
      <c r="BA148" s="320">
        <f t="shared" si="26"/>
        <v>0</v>
      </c>
      <c r="BB148" s="93"/>
      <c r="BC148" s="94"/>
      <c r="BD148" s="310" t="str">
        <f t="shared" si="27"/>
        <v>正确</v>
      </c>
    </row>
    <row r="149" s="1" customFormat="1" ht="33" customHeight="1" spans="1:56">
      <c r="A149" s="289">
        <f t="shared" si="19"/>
        <v>145</v>
      </c>
      <c r="B149" s="286"/>
      <c r="C149" s="49"/>
      <c r="D149" s="50"/>
      <c r="E149" s="286"/>
      <c r="F149" s="269">
        <f t="shared" si="20"/>
        <v>31</v>
      </c>
      <c r="G149" s="44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311">
        <f t="shared" si="21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22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23"/>
        <v>0</v>
      </c>
      <c r="AT149" s="320">
        <f t="shared" si="24"/>
        <v>0</v>
      </c>
      <c r="AU149" s="320">
        <f t="shared" si="25"/>
        <v>0</v>
      </c>
      <c r="AV149" s="86"/>
      <c r="AW149" s="334"/>
      <c r="AX149" s="334"/>
      <c r="AY149" s="334"/>
      <c r="AZ149" s="334"/>
      <c r="BA149" s="320">
        <f t="shared" si="26"/>
        <v>0</v>
      </c>
      <c r="BB149" s="93"/>
      <c r="BC149" s="94"/>
      <c r="BD149" s="310" t="str">
        <f t="shared" si="27"/>
        <v>正确</v>
      </c>
    </row>
    <row r="150" s="1" customFormat="1" ht="33" customHeight="1" spans="1:56">
      <c r="A150" s="289">
        <f t="shared" si="19"/>
        <v>146</v>
      </c>
      <c r="B150" s="286"/>
      <c r="C150" s="49"/>
      <c r="D150" s="50"/>
      <c r="E150" s="286"/>
      <c r="F150" s="269">
        <f t="shared" si="20"/>
        <v>31</v>
      </c>
      <c r="G150" s="44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311">
        <f t="shared" si="21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22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23"/>
        <v>0</v>
      </c>
      <c r="AT150" s="320">
        <f t="shared" si="24"/>
        <v>0</v>
      </c>
      <c r="AU150" s="320">
        <f t="shared" si="25"/>
        <v>0</v>
      </c>
      <c r="AV150" s="86"/>
      <c r="AW150" s="334"/>
      <c r="AX150" s="334"/>
      <c r="AY150" s="334"/>
      <c r="AZ150" s="334"/>
      <c r="BA150" s="320">
        <f t="shared" si="26"/>
        <v>0</v>
      </c>
      <c r="BB150" s="93"/>
      <c r="BC150" s="94"/>
      <c r="BD150" s="310" t="str">
        <f t="shared" si="27"/>
        <v>正确</v>
      </c>
    </row>
    <row r="151" s="1" customFormat="1" ht="33" customHeight="1" spans="1:56">
      <c r="A151" s="289">
        <f t="shared" si="19"/>
        <v>147</v>
      </c>
      <c r="B151" s="286"/>
      <c r="C151" s="49"/>
      <c r="D151" s="50"/>
      <c r="E151" s="286"/>
      <c r="F151" s="269">
        <f t="shared" si="20"/>
        <v>31</v>
      </c>
      <c r="G151" s="44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311">
        <f t="shared" si="21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22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23"/>
        <v>0</v>
      </c>
      <c r="AT151" s="320">
        <f t="shared" si="24"/>
        <v>0</v>
      </c>
      <c r="AU151" s="320">
        <f t="shared" si="25"/>
        <v>0</v>
      </c>
      <c r="AV151" s="86"/>
      <c r="AW151" s="334"/>
      <c r="AX151" s="334"/>
      <c r="AY151" s="334"/>
      <c r="AZ151" s="334"/>
      <c r="BA151" s="320">
        <f t="shared" si="26"/>
        <v>0</v>
      </c>
      <c r="BB151" s="93"/>
      <c r="BC151" s="94"/>
      <c r="BD151" s="310" t="str">
        <f t="shared" si="27"/>
        <v>正确</v>
      </c>
    </row>
    <row r="152" s="1" customFormat="1" ht="33" customHeight="1" spans="1:56">
      <c r="A152" s="289">
        <f t="shared" si="19"/>
        <v>148</v>
      </c>
      <c r="B152" s="286"/>
      <c r="C152" s="49"/>
      <c r="D152" s="50"/>
      <c r="E152" s="286"/>
      <c r="F152" s="269">
        <f t="shared" si="20"/>
        <v>31</v>
      </c>
      <c r="G152" s="44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311">
        <f t="shared" si="21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22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23"/>
        <v>0</v>
      </c>
      <c r="AT152" s="320">
        <f t="shared" si="24"/>
        <v>0</v>
      </c>
      <c r="AU152" s="320">
        <f t="shared" si="25"/>
        <v>0</v>
      </c>
      <c r="AV152" s="86"/>
      <c r="AW152" s="334"/>
      <c r="AX152" s="334"/>
      <c r="AY152" s="334"/>
      <c r="AZ152" s="334"/>
      <c r="BA152" s="320">
        <f t="shared" si="26"/>
        <v>0</v>
      </c>
      <c r="BB152" s="93"/>
      <c r="BC152" s="94"/>
      <c r="BD152" s="310" t="str">
        <f t="shared" si="27"/>
        <v>正确</v>
      </c>
    </row>
    <row r="153" s="1" customFormat="1" ht="33" customHeight="1" spans="1:56">
      <c r="A153" s="289">
        <f t="shared" si="19"/>
        <v>149</v>
      </c>
      <c r="B153" s="286"/>
      <c r="C153" s="49"/>
      <c r="D153" s="50"/>
      <c r="E153" s="286"/>
      <c r="F153" s="269">
        <f t="shared" si="20"/>
        <v>31</v>
      </c>
      <c r="G153" s="44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311">
        <f t="shared" si="21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22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23"/>
        <v>0</v>
      </c>
      <c r="AT153" s="320">
        <f t="shared" si="24"/>
        <v>0</v>
      </c>
      <c r="AU153" s="320">
        <f t="shared" si="25"/>
        <v>0</v>
      </c>
      <c r="AV153" s="86"/>
      <c r="AW153" s="334"/>
      <c r="AX153" s="334"/>
      <c r="AY153" s="334"/>
      <c r="AZ153" s="334"/>
      <c r="BA153" s="320">
        <f t="shared" si="26"/>
        <v>0</v>
      </c>
      <c r="BB153" s="93"/>
      <c r="BC153" s="94"/>
      <c r="BD153" s="310" t="str">
        <f t="shared" si="27"/>
        <v>正确</v>
      </c>
    </row>
    <row r="154" s="1" customFormat="1" ht="33" customHeight="1" spans="1:56">
      <c r="A154" s="289">
        <f t="shared" si="19"/>
        <v>150</v>
      </c>
      <c r="B154" s="286"/>
      <c r="C154" s="49"/>
      <c r="D154" s="50"/>
      <c r="E154" s="286"/>
      <c r="F154" s="269">
        <f t="shared" si="20"/>
        <v>31</v>
      </c>
      <c r="G154" s="44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311">
        <f t="shared" si="21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22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23"/>
        <v>0</v>
      </c>
      <c r="AT154" s="320">
        <f t="shared" si="24"/>
        <v>0</v>
      </c>
      <c r="AU154" s="320">
        <f t="shared" si="25"/>
        <v>0</v>
      </c>
      <c r="AV154" s="86"/>
      <c r="AW154" s="334"/>
      <c r="AX154" s="334"/>
      <c r="AY154" s="334"/>
      <c r="AZ154" s="334"/>
      <c r="BA154" s="320">
        <f t="shared" si="26"/>
        <v>0</v>
      </c>
      <c r="BB154" s="93"/>
      <c r="BC154" s="94"/>
      <c r="BD154" s="310" t="str">
        <f t="shared" si="27"/>
        <v>正确</v>
      </c>
    </row>
    <row r="155" s="1" customFormat="1" ht="33" customHeight="1" spans="1:56">
      <c r="A155" s="289">
        <f t="shared" si="19"/>
        <v>151</v>
      </c>
      <c r="B155" s="286"/>
      <c r="C155" s="49"/>
      <c r="D155" s="50"/>
      <c r="E155" s="286"/>
      <c r="F155" s="269">
        <f t="shared" si="20"/>
        <v>31</v>
      </c>
      <c r="G155" s="44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311">
        <f t="shared" si="21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22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23"/>
        <v>0</v>
      </c>
      <c r="AT155" s="320">
        <f t="shared" si="24"/>
        <v>0</v>
      </c>
      <c r="AU155" s="320">
        <f t="shared" si="25"/>
        <v>0</v>
      </c>
      <c r="AV155" s="86"/>
      <c r="AW155" s="334"/>
      <c r="AX155" s="334"/>
      <c r="AY155" s="334"/>
      <c r="AZ155" s="334"/>
      <c r="BA155" s="320">
        <f t="shared" si="26"/>
        <v>0</v>
      </c>
      <c r="BB155" s="93"/>
      <c r="BC155" s="94"/>
      <c r="BD155" s="310" t="str">
        <f t="shared" si="27"/>
        <v>正确</v>
      </c>
    </row>
    <row r="156" s="1" customFormat="1" ht="33" customHeight="1" spans="1:56">
      <c r="A156" s="289">
        <f t="shared" si="19"/>
        <v>152</v>
      </c>
      <c r="B156" s="286"/>
      <c r="C156" s="49"/>
      <c r="D156" s="50"/>
      <c r="E156" s="286"/>
      <c r="F156" s="269">
        <f t="shared" si="20"/>
        <v>31</v>
      </c>
      <c r="G156" s="44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311">
        <f t="shared" si="21"/>
        <v>0</v>
      </c>
      <c r="T156" s="74"/>
      <c r="U156" s="313"/>
      <c r="V156" s="71"/>
      <c r="W156" s="72"/>
      <c r="X156" s="72"/>
      <c r="Y156" s="72"/>
      <c r="Z156" s="72"/>
      <c r="AA156" s="72"/>
      <c r="AB156" s="78"/>
      <c r="AC156" s="320">
        <f t="shared" si="22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31">
        <f t="shared" si="23"/>
        <v>0</v>
      </c>
      <c r="AT156" s="320">
        <f t="shared" si="24"/>
        <v>0</v>
      </c>
      <c r="AU156" s="320">
        <f t="shared" si="25"/>
        <v>0</v>
      </c>
      <c r="AV156" s="86"/>
      <c r="AW156" s="334"/>
      <c r="AX156" s="334"/>
      <c r="AY156" s="334"/>
      <c r="AZ156" s="334"/>
      <c r="BA156" s="320">
        <f t="shared" si="26"/>
        <v>0</v>
      </c>
      <c r="BB156" s="93"/>
      <c r="BC156" s="94"/>
      <c r="BD156" s="310" t="str">
        <f t="shared" si="27"/>
        <v>正确</v>
      </c>
    </row>
    <row r="157" s="1" customFormat="1" ht="33" customHeight="1" spans="1:56">
      <c r="A157" s="289">
        <f t="shared" si="19"/>
        <v>153</v>
      </c>
      <c r="B157" s="286"/>
      <c r="C157" s="49"/>
      <c r="D157" s="50"/>
      <c r="E157" s="286"/>
      <c r="F157" s="269">
        <f t="shared" si="20"/>
        <v>31</v>
      </c>
      <c r="G157" s="44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311">
        <f t="shared" si="21"/>
        <v>0</v>
      </c>
      <c r="T157" s="74"/>
      <c r="U157" s="313"/>
      <c r="V157" s="71"/>
      <c r="W157" s="72"/>
      <c r="X157" s="72"/>
      <c r="Y157" s="72"/>
      <c r="Z157" s="72"/>
      <c r="AA157" s="72"/>
      <c r="AB157" s="78"/>
      <c r="AC157" s="320">
        <f t="shared" si="22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331">
        <f t="shared" si="23"/>
        <v>0</v>
      </c>
      <c r="AT157" s="320">
        <f t="shared" si="24"/>
        <v>0</v>
      </c>
      <c r="AU157" s="320">
        <f t="shared" si="25"/>
        <v>0</v>
      </c>
      <c r="AV157" s="86"/>
      <c r="AW157" s="334"/>
      <c r="AX157" s="334"/>
      <c r="AY157" s="334"/>
      <c r="AZ157" s="334"/>
      <c r="BA157" s="320">
        <f t="shared" si="26"/>
        <v>0</v>
      </c>
      <c r="BB157" s="93"/>
      <c r="BC157" s="94"/>
      <c r="BD157" s="310" t="str">
        <f t="shared" si="27"/>
        <v>正确</v>
      </c>
    </row>
    <row r="158" s="1" customFormat="1" ht="33" customHeight="1" spans="1:56">
      <c r="A158" s="289">
        <f t="shared" si="19"/>
        <v>154</v>
      </c>
      <c r="B158" s="286"/>
      <c r="C158" s="49"/>
      <c r="D158" s="50"/>
      <c r="E158" s="286"/>
      <c r="F158" s="269">
        <f t="shared" si="20"/>
        <v>31</v>
      </c>
      <c r="G158" s="44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311">
        <f t="shared" si="21"/>
        <v>0</v>
      </c>
      <c r="T158" s="74"/>
      <c r="U158" s="313"/>
      <c r="V158" s="71"/>
      <c r="W158" s="72"/>
      <c r="X158" s="72"/>
      <c r="Y158" s="72"/>
      <c r="Z158" s="72"/>
      <c r="AA158" s="72"/>
      <c r="AB158" s="78"/>
      <c r="AC158" s="320">
        <f t="shared" si="22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331">
        <f t="shared" si="23"/>
        <v>0</v>
      </c>
      <c r="AT158" s="320">
        <f t="shared" si="24"/>
        <v>0</v>
      </c>
      <c r="AU158" s="320">
        <f t="shared" si="25"/>
        <v>0</v>
      </c>
      <c r="AV158" s="86"/>
      <c r="AW158" s="334"/>
      <c r="AX158" s="334"/>
      <c r="AY158" s="334"/>
      <c r="AZ158" s="334"/>
      <c r="BA158" s="320">
        <f t="shared" si="26"/>
        <v>0</v>
      </c>
      <c r="BB158" s="93"/>
      <c r="BC158" s="94"/>
      <c r="BD158" s="310" t="str">
        <f t="shared" si="27"/>
        <v>正确</v>
      </c>
    </row>
    <row r="159" s="1" customFormat="1" ht="33" customHeight="1" spans="1:56">
      <c r="A159" s="289">
        <f t="shared" si="19"/>
        <v>155</v>
      </c>
      <c r="B159" s="286"/>
      <c r="C159" s="49"/>
      <c r="D159" s="50"/>
      <c r="E159" s="286"/>
      <c r="F159" s="269">
        <f t="shared" si="20"/>
        <v>31</v>
      </c>
      <c r="G159" s="44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311">
        <f t="shared" si="21"/>
        <v>0</v>
      </c>
      <c r="T159" s="74"/>
      <c r="U159" s="313"/>
      <c r="V159" s="71"/>
      <c r="W159" s="72"/>
      <c r="X159" s="72"/>
      <c r="Y159" s="72"/>
      <c r="Z159" s="72"/>
      <c r="AA159" s="72"/>
      <c r="AB159" s="78"/>
      <c r="AC159" s="320">
        <f t="shared" si="22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331">
        <f t="shared" si="23"/>
        <v>0</v>
      </c>
      <c r="AT159" s="320">
        <f t="shared" si="24"/>
        <v>0</v>
      </c>
      <c r="AU159" s="320">
        <f t="shared" si="25"/>
        <v>0</v>
      </c>
      <c r="AV159" s="86"/>
      <c r="AW159" s="334"/>
      <c r="AX159" s="334"/>
      <c r="AY159" s="334"/>
      <c r="AZ159" s="334"/>
      <c r="BA159" s="320">
        <f t="shared" si="26"/>
        <v>0</v>
      </c>
      <c r="BB159" s="93"/>
      <c r="BC159" s="94"/>
      <c r="BD159" s="310" t="str">
        <f t="shared" si="27"/>
        <v>正确</v>
      </c>
    </row>
    <row r="160" s="1" customFormat="1" ht="33" customHeight="1" spans="1:56">
      <c r="A160" s="289">
        <f t="shared" si="19"/>
        <v>156</v>
      </c>
      <c r="B160" s="286"/>
      <c r="C160" s="49"/>
      <c r="D160" s="50"/>
      <c r="E160" s="286"/>
      <c r="F160" s="269">
        <f t="shared" si="20"/>
        <v>31</v>
      </c>
      <c r="G160" s="44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311">
        <f t="shared" si="21"/>
        <v>0</v>
      </c>
      <c r="T160" s="74"/>
      <c r="U160" s="313"/>
      <c r="V160" s="71"/>
      <c r="W160" s="72"/>
      <c r="X160" s="72"/>
      <c r="Y160" s="72"/>
      <c r="Z160" s="72"/>
      <c r="AA160" s="72"/>
      <c r="AB160" s="78"/>
      <c r="AC160" s="320">
        <f t="shared" si="22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331">
        <f t="shared" si="23"/>
        <v>0</v>
      </c>
      <c r="AT160" s="320">
        <f t="shared" si="24"/>
        <v>0</v>
      </c>
      <c r="AU160" s="320">
        <f t="shared" si="25"/>
        <v>0</v>
      </c>
      <c r="AV160" s="86"/>
      <c r="AW160" s="334"/>
      <c r="AX160" s="334"/>
      <c r="AY160" s="334"/>
      <c r="AZ160" s="334"/>
      <c r="BA160" s="320">
        <f t="shared" si="26"/>
        <v>0</v>
      </c>
      <c r="BB160" s="93"/>
      <c r="BC160" s="94"/>
      <c r="BD160" s="310" t="str">
        <f t="shared" si="27"/>
        <v>正确</v>
      </c>
    </row>
    <row r="161" s="1" customFormat="1" ht="33" customHeight="1" spans="1:56">
      <c r="A161" s="289">
        <f t="shared" si="19"/>
        <v>157</v>
      </c>
      <c r="B161" s="286"/>
      <c r="C161" s="49"/>
      <c r="D161" s="50"/>
      <c r="E161" s="286"/>
      <c r="F161" s="269">
        <f t="shared" si="20"/>
        <v>31</v>
      </c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311">
        <f t="shared" si="21"/>
        <v>0</v>
      </c>
      <c r="T161" s="74"/>
      <c r="U161" s="313"/>
      <c r="V161" s="71"/>
      <c r="W161" s="72"/>
      <c r="X161" s="72"/>
      <c r="Y161" s="72"/>
      <c r="Z161" s="72"/>
      <c r="AA161" s="72"/>
      <c r="AB161" s="78"/>
      <c r="AC161" s="320">
        <f t="shared" si="22"/>
        <v>0</v>
      </c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331">
        <f t="shared" si="23"/>
        <v>0</v>
      </c>
      <c r="AT161" s="320">
        <f t="shared" si="24"/>
        <v>0</v>
      </c>
      <c r="AU161" s="320">
        <f t="shared" si="25"/>
        <v>0</v>
      </c>
      <c r="AV161" s="86"/>
      <c r="AW161" s="334"/>
      <c r="AX161" s="334"/>
      <c r="AY161" s="334"/>
      <c r="AZ161" s="334"/>
      <c r="BA161" s="320">
        <f t="shared" si="26"/>
        <v>0</v>
      </c>
      <c r="BB161" s="93"/>
      <c r="BC161" s="94"/>
      <c r="BD161" s="310" t="str">
        <f t="shared" si="27"/>
        <v>正确</v>
      </c>
    </row>
    <row r="162" s="1" customFormat="1" ht="33" customHeight="1" spans="1:56">
      <c r="A162" s="289">
        <f t="shared" si="19"/>
        <v>158</v>
      </c>
      <c r="B162" s="286"/>
      <c r="C162" s="49"/>
      <c r="D162" s="50"/>
      <c r="E162" s="286"/>
      <c r="F162" s="269">
        <f t="shared" si="20"/>
        <v>31</v>
      </c>
      <c r="G162" s="44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311">
        <f t="shared" si="21"/>
        <v>0</v>
      </c>
      <c r="T162" s="74"/>
      <c r="U162" s="313"/>
      <c r="V162" s="71"/>
      <c r="W162" s="72"/>
      <c r="X162" s="72"/>
      <c r="Y162" s="72"/>
      <c r="Z162" s="72"/>
      <c r="AA162" s="72"/>
      <c r="AB162" s="78"/>
      <c r="AC162" s="320">
        <f t="shared" si="22"/>
        <v>0</v>
      </c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331">
        <f t="shared" si="23"/>
        <v>0</v>
      </c>
      <c r="AT162" s="320">
        <f t="shared" si="24"/>
        <v>0</v>
      </c>
      <c r="AU162" s="320">
        <f t="shared" si="25"/>
        <v>0</v>
      </c>
      <c r="AV162" s="86"/>
      <c r="AW162" s="334"/>
      <c r="AX162" s="334"/>
      <c r="AY162" s="334"/>
      <c r="AZ162" s="334"/>
      <c r="BA162" s="320">
        <f t="shared" si="26"/>
        <v>0</v>
      </c>
      <c r="BB162" s="93"/>
      <c r="BC162" s="94"/>
      <c r="BD162" s="310" t="str">
        <f t="shared" si="27"/>
        <v>正确</v>
      </c>
    </row>
    <row r="163" s="1" customFormat="1" ht="33" customHeight="1" spans="1:56">
      <c r="A163" s="289">
        <f t="shared" si="19"/>
        <v>159</v>
      </c>
      <c r="B163" s="286"/>
      <c r="C163" s="49"/>
      <c r="D163" s="50"/>
      <c r="E163" s="286"/>
      <c r="F163" s="269">
        <f t="shared" si="20"/>
        <v>31</v>
      </c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311">
        <f t="shared" si="21"/>
        <v>0</v>
      </c>
      <c r="T163" s="74"/>
      <c r="U163" s="313"/>
      <c r="V163" s="71"/>
      <c r="W163" s="72"/>
      <c r="X163" s="72"/>
      <c r="Y163" s="72"/>
      <c r="Z163" s="72"/>
      <c r="AA163" s="72"/>
      <c r="AB163" s="78"/>
      <c r="AC163" s="320">
        <f t="shared" si="22"/>
        <v>0</v>
      </c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331">
        <f t="shared" si="23"/>
        <v>0</v>
      </c>
      <c r="AT163" s="320">
        <f t="shared" si="24"/>
        <v>0</v>
      </c>
      <c r="AU163" s="320">
        <f t="shared" si="25"/>
        <v>0</v>
      </c>
      <c r="AV163" s="86"/>
      <c r="AW163" s="334"/>
      <c r="AX163" s="334"/>
      <c r="AY163" s="334"/>
      <c r="AZ163" s="334"/>
      <c r="BA163" s="320">
        <f t="shared" si="26"/>
        <v>0</v>
      </c>
      <c r="BB163" s="93"/>
      <c r="BC163" s="94"/>
      <c r="BD163" s="310" t="str">
        <f t="shared" si="27"/>
        <v>正确</v>
      </c>
    </row>
    <row r="164" s="1" customFormat="1" ht="33" customHeight="1" spans="1:56">
      <c r="A164" s="289">
        <f t="shared" si="19"/>
        <v>160</v>
      </c>
      <c r="B164" s="286"/>
      <c r="C164" s="49"/>
      <c r="D164" s="50"/>
      <c r="E164" s="286"/>
      <c r="F164" s="269">
        <f t="shared" si="20"/>
        <v>31</v>
      </c>
      <c r="G164" s="44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311">
        <f t="shared" si="21"/>
        <v>0</v>
      </c>
      <c r="T164" s="74"/>
      <c r="U164" s="313"/>
      <c r="V164" s="71"/>
      <c r="W164" s="72"/>
      <c r="X164" s="72"/>
      <c r="Y164" s="72"/>
      <c r="Z164" s="72"/>
      <c r="AA164" s="72"/>
      <c r="AB164" s="78"/>
      <c r="AC164" s="320">
        <f t="shared" si="22"/>
        <v>0</v>
      </c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331">
        <f t="shared" si="23"/>
        <v>0</v>
      </c>
      <c r="AT164" s="320">
        <f t="shared" si="24"/>
        <v>0</v>
      </c>
      <c r="AU164" s="320">
        <f t="shared" si="25"/>
        <v>0</v>
      </c>
      <c r="AV164" s="86"/>
      <c r="AW164" s="334"/>
      <c r="AX164" s="334"/>
      <c r="AY164" s="334"/>
      <c r="AZ164" s="334"/>
      <c r="BA164" s="320">
        <f t="shared" si="26"/>
        <v>0</v>
      </c>
      <c r="BB164" s="93"/>
      <c r="BC164" s="94"/>
      <c r="BD164" s="310" t="str">
        <f t="shared" si="27"/>
        <v>正确</v>
      </c>
    </row>
    <row r="165" s="1" customFormat="1" ht="33" customHeight="1" spans="1:56">
      <c r="A165" s="289">
        <f t="shared" si="19"/>
        <v>161</v>
      </c>
      <c r="B165" s="286"/>
      <c r="C165" s="49"/>
      <c r="D165" s="50"/>
      <c r="E165" s="286"/>
      <c r="F165" s="269">
        <f t="shared" si="20"/>
        <v>31</v>
      </c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311">
        <f t="shared" si="21"/>
        <v>0</v>
      </c>
      <c r="T165" s="74"/>
      <c r="U165" s="313"/>
      <c r="V165" s="71"/>
      <c r="W165" s="72"/>
      <c r="X165" s="72"/>
      <c r="Y165" s="72"/>
      <c r="Z165" s="72"/>
      <c r="AA165" s="72"/>
      <c r="AB165" s="78"/>
      <c r="AC165" s="320">
        <f t="shared" si="22"/>
        <v>0</v>
      </c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331">
        <f t="shared" si="23"/>
        <v>0</v>
      </c>
      <c r="AT165" s="320">
        <f t="shared" si="24"/>
        <v>0</v>
      </c>
      <c r="AU165" s="320">
        <f t="shared" si="25"/>
        <v>0</v>
      </c>
      <c r="AV165" s="86"/>
      <c r="AW165" s="334"/>
      <c r="AX165" s="334"/>
      <c r="AY165" s="334"/>
      <c r="AZ165" s="334"/>
      <c r="BA165" s="320">
        <f t="shared" si="26"/>
        <v>0</v>
      </c>
      <c r="BB165" s="93"/>
      <c r="BC165" s="94"/>
      <c r="BD165" s="310" t="str">
        <f t="shared" si="27"/>
        <v>正确</v>
      </c>
    </row>
  </sheetData>
  <sheetProtection algorithmName="SHA-512" hashValue="65giVX35FDOyu9zRACzRuDmW2bB07nE1na9OzciYxMzR5aZfoiyf6cMf2LvywCap69xpsJvC3pb0zlZCdBTvOw==" saltValue="qkzJXuyiqMuRXiWAk8iObw==" spinCount="100000" sheet="1" formatCells="0" formatRows="0" deleteRows="0" autoFilter="0" objects="1"/>
  <autoFilter xmlns:etc="http://www.wps.cn/officeDocument/2017/etCustomData" ref="A4:BD165" etc:filterBottomFollowUsedRange="0">
    <extLst/>
  </autoFilter>
  <mergeCells count="2">
    <mergeCell ref="A1:BB1"/>
    <mergeCell ref="A4:E4"/>
  </mergeCells>
  <conditionalFormatting sqref="B5">
    <cfRule type="duplicateValues" dxfId="0" priority="32"/>
  </conditionalFormatting>
  <conditionalFormatting sqref="B47">
    <cfRule type="duplicateValues" dxfId="0" priority="29"/>
    <cfRule type="duplicateValues" dxfId="0" priority="30"/>
  </conditionalFormatting>
  <conditionalFormatting sqref="B58">
    <cfRule type="duplicateValues" dxfId="0" priority="25"/>
    <cfRule type="duplicateValues" dxfId="0" priority="26"/>
  </conditionalFormatting>
  <conditionalFormatting sqref="B6:B11">
    <cfRule type="duplicateValues" dxfId="0" priority="33"/>
  </conditionalFormatting>
  <conditionalFormatting sqref="B49:B56">
    <cfRule type="duplicateValues" dxfId="0" priority="27"/>
    <cfRule type="duplicateValues" dxfId="0" priority="28"/>
  </conditionalFormatting>
  <conditionalFormatting sqref="C84:C165">
    <cfRule type="duplicateValues" dxfId="0" priority="34"/>
  </conditionalFormatting>
  <conditionalFormatting sqref="B1:B46 B59:B1048576 B57 B48">
    <cfRule type="duplicateValues" dxfId="0" priority="31"/>
  </conditionalFormatting>
  <conditionalFormatting sqref="B12:B46 B59:B165 B57 B48">
    <cfRule type="duplicateValues" dxfId="0" priority="35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F164"/>
  <sheetViews>
    <sheetView zoomScale="80" zoomScaleNormal="80" workbookViewId="0">
      <pane xSplit="6" ySplit="4" topLeftCell="AX15" activePane="bottomRight" state="frozen"/>
      <selection/>
      <selection pane="topRight"/>
      <selection pane="bottomLeft"/>
      <selection pane="bottomRight" activeCell="B12" sqref="B12"/>
    </sheetView>
  </sheetViews>
  <sheetFormatPr defaultColWidth="12.7583333333333" defaultRowHeight="111" customHeight="1"/>
  <cols>
    <col min="1" max="1" width="8.5" style="248" customWidth="1"/>
    <col min="2" max="2" width="20.6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413" customWidth="1"/>
    <col min="13" max="13" width="9.25833333333333" style="1" customWidth="1"/>
    <col min="14" max="14" width="15.375" style="1" customWidth="1"/>
    <col min="15" max="15" width="8.75833333333333" style="413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16.3583333333333" style="413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333333333333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414" customWidth="1"/>
    <col min="63" max="16382" width="12.7583333333333" style="414" hidden="1" customWidth="1"/>
    <col min="16383" max="16384" width="12.7583333333333" style="414"/>
  </cols>
  <sheetData>
    <row r="1" s="1" customFormat="1" ht="31" customHeight="1" spans="1:56">
      <c r="A1" s="415" t="s">
        <v>489</v>
      </c>
      <c r="B1" s="14"/>
      <c r="C1" s="14"/>
      <c r="D1" s="14"/>
      <c r="E1" s="14"/>
      <c r="F1" s="416"/>
      <c r="G1" s="416"/>
      <c r="H1" s="14"/>
      <c r="I1" s="14"/>
      <c r="J1" s="14"/>
      <c r="K1" s="14"/>
      <c r="L1" s="456"/>
      <c r="M1" s="14"/>
      <c r="N1" s="14"/>
      <c r="O1" s="456"/>
      <c r="P1" s="14"/>
      <c r="Q1" s="14"/>
      <c r="R1" s="14"/>
      <c r="S1" s="14"/>
      <c r="T1" s="465"/>
      <c r="U1" s="466"/>
      <c r="V1" s="14"/>
      <c r="W1" s="14"/>
      <c r="X1" s="14"/>
      <c r="Y1" s="14"/>
      <c r="Z1" s="14"/>
      <c r="AA1" s="14"/>
      <c r="AB1" s="14"/>
      <c r="AC1" s="481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456"/>
      <c r="AS1" s="14"/>
      <c r="AT1" s="14"/>
      <c r="AU1" s="14"/>
      <c r="AV1" s="14"/>
      <c r="AW1" s="14"/>
      <c r="AX1" s="14"/>
      <c r="AY1" s="14"/>
      <c r="AZ1" s="14"/>
      <c r="BA1" s="14"/>
      <c r="BB1" s="491"/>
      <c r="BC1" s="11"/>
      <c r="BD1" s="14"/>
    </row>
    <row r="2" s="2" customFormat="1" ht="59" customHeight="1" spans="1:56">
      <c r="A2" s="417" t="s">
        <v>1</v>
      </c>
      <c r="B2" s="418" t="s">
        <v>2</v>
      </c>
      <c r="C2" s="419">
        <v>45900</v>
      </c>
      <c r="D2" s="420" t="s">
        <v>3</v>
      </c>
      <c r="E2" s="421">
        <v>31</v>
      </c>
      <c r="F2" s="417" t="s">
        <v>1</v>
      </c>
      <c r="G2" s="420" t="s">
        <v>4</v>
      </c>
      <c r="H2" s="420" t="s">
        <v>4</v>
      </c>
      <c r="I2" s="420" t="s">
        <v>4</v>
      </c>
      <c r="J2" s="420" t="s">
        <v>4</v>
      </c>
      <c r="K2" s="420" t="s">
        <v>4</v>
      </c>
      <c r="L2" s="457" t="s">
        <v>4</v>
      </c>
      <c r="M2" s="420" t="s">
        <v>4</v>
      </c>
      <c r="N2" s="420" t="s">
        <v>4</v>
      </c>
      <c r="O2" s="457" t="s">
        <v>4</v>
      </c>
      <c r="P2" s="420" t="s">
        <v>4</v>
      </c>
      <c r="Q2" s="420" t="s">
        <v>4</v>
      </c>
      <c r="R2" s="420" t="s">
        <v>4</v>
      </c>
      <c r="S2" s="417" t="s">
        <v>1</v>
      </c>
      <c r="T2" s="467" t="s">
        <v>5</v>
      </c>
      <c r="U2" s="468" t="s">
        <v>6</v>
      </c>
      <c r="V2" s="420" t="s">
        <v>7</v>
      </c>
      <c r="W2" s="420" t="s">
        <v>7</v>
      </c>
      <c r="X2" s="420" t="s">
        <v>7</v>
      </c>
      <c r="Y2" s="420" t="s">
        <v>7</v>
      </c>
      <c r="Z2" s="420" t="s">
        <v>7</v>
      </c>
      <c r="AA2" s="420" t="s">
        <v>7</v>
      </c>
      <c r="AB2" s="420" t="s">
        <v>7</v>
      </c>
      <c r="AC2" s="417" t="s">
        <v>8</v>
      </c>
      <c r="AD2" s="420" t="s">
        <v>7</v>
      </c>
      <c r="AE2" s="420" t="s">
        <v>7</v>
      </c>
      <c r="AF2" s="420" t="s">
        <v>7</v>
      </c>
      <c r="AG2" s="420" t="s">
        <v>7</v>
      </c>
      <c r="AH2" s="420" t="s">
        <v>7</v>
      </c>
      <c r="AI2" s="420" t="s">
        <v>7</v>
      </c>
      <c r="AJ2" s="420" t="s">
        <v>7</v>
      </c>
      <c r="AK2" s="420" t="s">
        <v>7</v>
      </c>
      <c r="AL2" s="420" t="s">
        <v>7</v>
      </c>
      <c r="AM2" s="420" t="s">
        <v>7</v>
      </c>
      <c r="AN2" s="420" t="s">
        <v>7</v>
      </c>
      <c r="AO2" s="420" t="s">
        <v>7</v>
      </c>
      <c r="AP2" s="420" t="s">
        <v>7</v>
      </c>
      <c r="AQ2" s="420" t="s">
        <v>9</v>
      </c>
      <c r="AR2" s="457" t="s">
        <v>9</v>
      </c>
      <c r="AS2" s="417" t="s">
        <v>10</v>
      </c>
      <c r="AT2" s="417" t="s">
        <v>10</v>
      </c>
      <c r="AU2" s="417" t="s">
        <v>11</v>
      </c>
      <c r="AV2" s="420" t="s">
        <v>12</v>
      </c>
      <c r="AW2" s="420" t="s">
        <v>12</v>
      </c>
      <c r="AX2" s="420" t="s">
        <v>12</v>
      </c>
      <c r="AY2" s="420" t="s">
        <v>13</v>
      </c>
      <c r="AZ2" s="420" t="s">
        <v>13</v>
      </c>
      <c r="BA2" s="417" t="s">
        <v>14</v>
      </c>
      <c r="BB2" s="420"/>
      <c r="BC2" s="88"/>
      <c r="BD2" s="417" t="s">
        <v>15</v>
      </c>
    </row>
    <row r="3" s="247" customFormat="1" ht="91" customHeight="1" spans="1:56">
      <c r="A3" s="422" t="s">
        <v>16</v>
      </c>
      <c r="B3" s="423" t="s">
        <v>17</v>
      </c>
      <c r="C3" s="423" t="s">
        <v>18</v>
      </c>
      <c r="D3" s="424" t="s">
        <v>19</v>
      </c>
      <c r="E3" s="423" t="s">
        <v>20</v>
      </c>
      <c r="F3" s="425" t="s">
        <v>21</v>
      </c>
      <c r="G3" s="426" t="s">
        <v>22</v>
      </c>
      <c r="H3" s="427" t="s">
        <v>23</v>
      </c>
      <c r="I3" s="426" t="s">
        <v>24</v>
      </c>
      <c r="J3" s="294" t="s">
        <v>25</v>
      </c>
      <c r="K3" s="426" t="s">
        <v>26</v>
      </c>
      <c r="L3" s="458" t="s">
        <v>27</v>
      </c>
      <c r="M3" s="426" t="s">
        <v>28</v>
      </c>
      <c r="N3" s="426" t="s">
        <v>29</v>
      </c>
      <c r="O3" s="458" t="s">
        <v>30</v>
      </c>
      <c r="P3" s="426" t="s">
        <v>31</v>
      </c>
      <c r="Q3" s="426" t="s">
        <v>32</v>
      </c>
      <c r="R3" s="426" t="s">
        <v>33</v>
      </c>
      <c r="S3" s="469" t="s">
        <v>34</v>
      </c>
      <c r="T3" s="470"/>
      <c r="U3" s="471" t="s">
        <v>35</v>
      </c>
      <c r="V3" s="472" t="s">
        <v>36</v>
      </c>
      <c r="W3" s="472" t="s">
        <v>37</v>
      </c>
      <c r="X3" s="472" t="s">
        <v>38</v>
      </c>
      <c r="Y3" s="472" t="s">
        <v>39</v>
      </c>
      <c r="Z3" s="472" t="s">
        <v>40</v>
      </c>
      <c r="AA3" s="472" t="s">
        <v>41</v>
      </c>
      <c r="AB3" s="472" t="s">
        <v>42</v>
      </c>
      <c r="AC3" s="482" t="s">
        <v>43</v>
      </c>
      <c r="AD3" s="483" t="s">
        <v>44</v>
      </c>
      <c r="AE3" s="483" t="s">
        <v>45</v>
      </c>
      <c r="AF3" s="483" t="s">
        <v>46</v>
      </c>
      <c r="AG3" s="483" t="s">
        <v>47</v>
      </c>
      <c r="AH3" s="483" t="s">
        <v>48</v>
      </c>
      <c r="AI3" s="483" t="s">
        <v>49</v>
      </c>
      <c r="AJ3" s="483" t="s">
        <v>50</v>
      </c>
      <c r="AK3" s="484" t="s">
        <v>51</v>
      </c>
      <c r="AL3" s="484" t="s">
        <v>52</v>
      </c>
      <c r="AM3" s="484" t="s">
        <v>53</v>
      </c>
      <c r="AN3" s="484" t="s">
        <v>54</v>
      </c>
      <c r="AO3" s="484" t="s">
        <v>55</v>
      </c>
      <c r="AP3" s="484" t="s">
        <v>56</v>
      </c>
      <c r="AQ3" s="485" t="s">
        <v>57</v>
      </c>
      <c r="AR3" s="486" t="s">
        <v>58</v>
      </c>
      <c r="AS3" s="487" t="s">
        <v>59</v>
      </c>
      <c r="AT3" s="487" t="s">
        <v>60</v>
      </c>
      <c r="AU3" s="487" t="s">
        <v>61</v>
      </c>
      <c r="AV3" s="488" t="s">
        <v>62</v>
      </c>
      <c r="AW3" s="488" t="s">
        <v>63</v>
      </c>
      <c r="AX3" s="488" t="s">
        <v>64</v>
      </c>
      <c r="AY3" s="492" t="s">
        <v>65</v>
      </c>
      <c r="AZ3" s="492" t="s">
        <v>66</v>
      </c>
      <c r="BA3" s="487" t="s">
        <v>67</v>
      </c>
      <c r="BB3" s="493" t="s">
        <v>68</v>
      </c>
      <c r="BC3" s="493" t="s">
        <v>69</v>
      </c>
      <c r="BD3" s="487" t="s">
        <v>70</v>
      </c>
    </row>
    <row r="4" s="97" customFormat="1" ht="55" customHeight="1" spans="1:58">
      <c r="A4" s="378" t="s">
        <v>71</v>
      </c>
      <c r="B4" s="260"/>
      <c r="C4" s="260"/>
      <c r="D4" s="260"/>
      <c r="E4" s="260"/>
      <c r="F4" s="379"/>
      <c r="G4" s="262"/>
      <c r="H4" s="263"/>
      <c r="I4" s="296"/>
      <c r="J4" s="296"/>
      <c r="K4" s="296"/>
      <c r="L4" s="459"/>
      <c r="M4" s="296"/>
      <c r="N4" s="296"/>
      <c r="O4" s="459"/>
      <c r="P4" s="296"/>
      <c r="Q4" s="296"/>
      <c r="R4" s="296"/>
      <c r="S4" s="296"/>
      <c r="T4" s="308"/>
      <c r="U4" s="309"/>
      <c r="V4" s="260">
        <f t="shared" ref="V4:BA4" si="0">SUBTOTAL(9,V5:V164)</f>
        <v>108090.64516129</v>
      </c>
      <c r="W4" s="260">
        <f t="shared" si="0"/>
        <v>21000</v>
      </c>
      <c r="X4" s="260">
        <f t="shared" si="0"/>
        <v>20500</v>
      </c>
      <c r="Y4" s="260">
        <f t="shared" si="0"/>
        <v>8200</v>
      </c>
      <c r="Z4" s="260">
        <f t="shared" si="0"/>
        <v>4100</v>
      </c>
      <c r="AA4" s="260">
        <f t="shared" si="0"/>
        <v>4800</v>
      </c>
      <c r="AB4" s="260">
        <f t="shared" si="0"/>
        <v>4400</v>
      </c>
      <c r="AC4" s="260">
        <f t="shared" si="0"/>
        <v>0</v>
      </c>
      <c r="AD4" s="260">
        <f t="shared" si="0"/>
        <v>0</v>
      </c>
      <c r="AE4" s="260">
        <f t="shared" si="0"/>
        <v>0</v>
      </c>
      <c r="AF4" s="260">
        <f t="shared" si="0"/>
        <v>7935.48387096775</v>
      </c>
      <c r="AG4" s="260">
        <f t="shared" si="0"/>
        <v>0</v>
      </c>
      <c r="AH4" s="260">
        <f t="shared" si="0"/>
        <v>0</v>
      </c>
      <c r="AI4" s="260">
        <f t="shared" si="0"/>
        <v>429.569892473119</v>
      </c>
      <c r="AJ4" s="260">
        <f t="shared" si="0"/>
        <v>0</v>
      </c>
      <c r="AK4" s="260">
        <f t="shared" si="0"/>
        <v>0</v>
      </c>
      <c r="AL4" s="260">
        <f t="shared" si="0"/>
        <v>0</v>
      </c>
      <c r="AM4" s="260">
        <f t="shared" si="0"/>
        <v>300</v>
      </c>
      <c r="AN4" s="260">
        <f t="shared" si="0"/>
        <v>0</v>
      </c>
      <c r="AO4" s="260">
        <f t="shared" si="0"/>
        <v>0</v>
      </c>
      <c r="AP4" s="260">
        <f t="shared" si="0"/>
        <v>0</v>
      </c>
      <c r="AQ4" s="260">
        <f t="shared" si="0"/>
        <v>0</v>
      </c>
      <c r="AR4" s="459">
        <f t="shared" si="0"/>
        <v>20943.5483870968</v>
      </c>
      <c r="AS4" s="260">
        <f t="shared" si="0"/>
        <v>0</v>
      </c>
      <c r="AT4" s="260">
        <f t="shared" si="0"/>
        <v>15467.7419354839</v>
      </c>
      <c r="AU4" s="260">
        <f t="shared" si="0"/>
        <v>143344.42</v>
      </c>
      <c r="AV4" s="260">
        <f t="shared" si="0"/>
        <v>1099.8</v>
      </c>
      <c r="AW4" s="260">
        <f t="shared" si="0"/>
        <v>104</v>
      </c>
      <c r="AX4" s="260">
        <f t="shared" si="0"/>
        <v>29.9</v>
      </c>
      <c r="AY4" s="260">
        <f t="shared" si="0"/>
        <v>0</v>
      </c>
      <c r="AZ4" s="260">
        <f t="shared" si="0"/>
        <v>0</v>
      </c>
      <c r="BA4" s="260">
        <f t="shared" si="0"/>
        <v>142110.72</v>
      </c>
      <c r="BB4" s="260"/>
      <c r="BC4" s="333"/>
      <c r="BD4" s="260"/>
      <c r="BE4" s="97" t="s">
        <v>74</v>
      </c>
      <c r="BF4" s="97" t="s">
        <v>75</v>
      </c>
    </row>
    <row r="5" s="1" customFormat="1" ht="40" customHeight="1" spans="1:56">
      <c r="A5" s="264">
        <f t="shared" ref="A5:A68" si="1">ROW()-4</f>
        <v>1</v>
      </c>
      <c r="B5" s="428" t="s">
        <v>490</v>
      </c>
      <c r="C5" s="429" t="s">
        <v>127</v>
      </c>
      <c r="D5" s="430">
        <v>45866</v>
      </c>
      <c r="E5" s="431" t="s">
        <v>116</v>
      </c>
      <c r="F5" s="432">
        <f t="shared" ref="F5:F68" si="2">IF($C$2-D5+1&lt;$E$2,$C$2-D5+1,$E$2)</f>
        <v>31</v>
      </c>
      <c r="G5" s="433" t="s">
        <v>79</v>
      </c>
      <c r="H5" s="434"/>
      <c r="I5" s="434"/>
      <c r="J5" s="434"/>
      <c r="K5" s="434"/>
      <c r="L5" s="460"/>
      <c r="M5" s="434"/>
      <c r="N5" s="434"/>
      <c r="O5" s="460"/>
      <c r="P5" s="434"/>
      <c r="Q5" s="434"/>
      <c r="R5" s="434"/>
      <c r="S5" s="473">
        <f t="shared" ref="S5:S68" si="3">P5+Q5-R5</f>
        <v>0</v>
      </c>
      <c r="T5" s="474"/>
      <c r="U5" s="313" t="s">
        <v>129</v>
      </c>
      <c r="V5" s="71">
        <v>2000</v>
      </c>
      <c r="W5" s="48">
        <v>1000</v>
      </c>
      <c r="X5" s="48">
        <v>500</v>
      </c>
      <c r="Y5" s="48">
        <v>200</v>
      </c>
      <c r="Z5" s="48">
        <v>100</v>
      </c>
      <c r="AA5" s="48">
        <v>500</v>
      </c>
      <c r="AB5" s="93">
        <v>400</v>
      </c>
      <c r="AC5" s="296">
        <f t="shared" ref="AC5:AC68" si="4">IF(G5="是",30,0)</f>
        <v>0</v>
      </c>
      <c r="AD5" s="93"/>
      <c r="AE5" s="93"/>
      <c r="AF5" s="93"/>
      <c r="AG5" s="93"/>
      <c r="AH5" s="93"/>
      <c r="AI5" s="93"/>
      <c r="AJ5" s="93"/>
      <c r="AK5" s="93"/>
      <c r="AL5" s="93"/>
      <c r="AM5" s="93">
        <v>300</v>
      </c>
      <c r="AN5" s="93"/>
      <c r="AO5" s="93"/>
      <c r="AP5" s="93"/>
      <c r="AQ5" s="93"/>
      <c r="AR5" s="489"/>
      <c r="AS5" s="490">
        <f t="shared" ref="AS5:AS68" si="5">IFERROR(U5/$E$2*2*H5+I5*2,0)</f>
        <v>0</v>
      </c>
      <c r="AT5" s="296">
        <f t="shared" ref="AT5:AT68" si="6">IFERROR(U5/$E$2*(J5+K5*0.2+L5+M5*0.5),0)</f>
        <v>0</v>
      </c>
      <c r="AU5" s="296">
        <f t="shared" ref="AU5:AU68" si="7">ROUND(SUM(V5:AP5)-SUM(AQ5:AT5),2)</f>
        <v>5000</v>
      </c>
      <c r="AV5" s="86">
        <f>VLOOKUP(B5,'[5]2025.08'!$B:$Q,16,0)</f>
        <v>549.9</v>
      </c>
      <c r="AW5" s="334">
        <f>VLOOKUP(B5,'[5]2025.08'!$B:$T,19,0)</f>
        <v>104</v>
      </c>
      <c r="AX5" s="334"/>
      <c r="AY5" s="334"/>
      <c r="AZ5" s="334"/>
      <c r="BA5" s="296">
        <f t="shared" ref="BA5:BA68" si="8">ROUND(AU5-SUM(AV5:AZ5),2)</f>
        <v>4346.1</v>
      </c>
      <c r="BB5" s="93"/>
      <c r="BC5" s="48"/>
      <c r="BD5" s="260" t="str">
        <f t="shared" ref="BD5:BD68" si="9">IF(U5-SUM(V5:AB5)=0,"正确","错误")</f>
        <v>正确</v>
      </c>
    </row>
    <row r="6" s="1" customFormat="1" ht="40" customHeight="1" spans="1:56">
      <c r="A6" s="289">
        <f t="shared" si="1"/>
        <v>2</v>
      </c>
      <c r="B6" s="435" t="s">
        <v>491</v>
      </c>
      <c r="C6" s="429" t="s">
        <v>377</v>
      </c>
      <c r="D6" s="430">
        <v>45853</v>
      </c>
      <c r="E6" s="436" t="s">
        <v>116</v>
      </c>
      <c r="F6" s="437">
        <f t="shared" si="2"/>
        <v>31</v>
      </c>
      <c r="G6" s="433" t="s">
        <v>79</v>
      </c>
      <c r="H6" s="434"/>
      <c r="I6" s="434"/>
      <c r="J6" s="434"/>
      <c r="K6" s="434"/>
      <c r="L6" s="460"/>
      <c r="M6" s="434"/>
      <c r="N6" s="434"/>
      <c r="O6" s="461"/>
      <c r="P6" s="434"/>
      <c r="Q6" s="434"/>
      <c r="R6" s="434"/>
      <c r="S6" s="473">
        <f t="shared" si="3"/>
        <v>0</v>
      </c>
      <c r="T6" s="474"/>
      <c r="U6" s="313" t="s">
        <v>294</v>
      </c>
      <c r="V6" s="71">
        <v>2000</v>
      </c>
      <c r="W6" s="48">
        <v>500</v>
      </c>
      <c r="X6" s="48">
        <v>500</v>
      </c>
      <c r="Y6" s="48">
        <v>200</v>
      </c>
      <c r="Z6" s="48">
        <v>100</v>
      </c>
      <c r="AA6" s="48">
        <v>400</v>
      </c>
      <c r="AB6" s="93">
        <v>100</v>
      </c>
      <c r="AC6" s="296">
        <f t="shared" si="4"/>
        <v>0</v>
      </c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489"/>
      <c r="AS6" s="490">
        <f t="shared" si="5"/>
        <v>0</v>
      </c>
      <c r="AT6" s="296">
        <f t="shared" si="6"/>
        <v>0</v>
      </c>
      <c r="AU6" s="296">
        <f t="shared" si="7"/>
        <v>3800</v>
      </c>
      <c r="AV6" s="86">
        <f>VLOOKUP(B6,'[5]2025.08'!$B:$Q,16,0)</f>
        <v>549.9</v>
      </c>
      <c r="AW6" s="334"/>
      <c r="AX6" s="334"/>
      <c r="AY6" s="334"/>
      <c r="AZ6" s="334"/>
      <c r="BA6" s="296">
        <f t="shared" si="8"/>
        <v>3250.1</v>
      </c>
      <c r="BB6" s="93"/>
      <c r="BC6" s="48"/>
      <c r="BD6" s="260" t="str">
        <f t="shared" si="9"/>
        <v>正确</v>
      </c>
    </row>
    <row r="7" s="1" customFormat="1" ht="40" customHeight="1" spans="1:56">
      <c r="A7" s="289">
        <f t="shared" si="1"/>
        <v>3</v>
      </c>
      <c r="B7" s="438" t="s">
        <v>492</v>
      </c>
      <c r="C7" s="429" t="s">
        <v>254</v>
      </c>
      <c r="D7" s="430">
        <v>45582</v>
      </c>
      <c r="E7" s="439" t="s">
        <v>78</v>
      </c>
      <c r="F7" s="437">
        <f t="shared" si="2"/>
        <v>31</v>
      </c>
      <c r="G7" s="433" t="s">
        <v>79</v>
      </c>
      <c r="H7" s="434"/>
      <c r="I7" s="434"/>
      <c r="J7" s="434"/>
      <c r="K7" s="434"/>
      <c r="L7" s="460"/>
      <c r="M7" s="434"/>
      <c r="N7" s="434"/>
      <c r="O7" s="462"/>
      <c r="P7" s="434"/>
      <c r="Q7" s="434"/>
      <c r="R7" s="434"/>
      <c r="S7" s="473">
        <f t="shared" si="3"/>
        <v>0</v>
      </c>
      <c r="T7" s="475" t="s">
        <v>493</v>
      </c>
      <c r="U7" s="313" t="s">
        <v>494</v>
      </c>
      <c r="V7" s="71"/>
      <c r="W7" s="48"/>
      <c r="X7" s="48"/>
      <c r="Y7" s="48"/>
      <c r="Z7" s="48"/>
      <c r="AA7" s="48"/>
      <c r="AB7" s="93"/>
      <c r="AC7" s="296">
        <f t="shared" si="4"/>
        <v>0</v>
      </c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489"/>
      <c r="AS7" s="490">
        <f t="shared" si="5"/>
        <v>0</v>
      </c>
      <c r="AT7" s="296">
        <f t="shared" si="6"/>
        <v>0</v>
      </c>
      <c r="AU7" s="296">
        <f t="shared" si="7"/>
        <v>0</v>
      </c>
      <c r="AV7" s="86"/>
      <c r="AW7" s="334"/>
      <c r="AX7" s="334"/>
      <c r="AY7" s="334"/>
      <c r="AZ7" s="334"/>
      <c r="BA7" s="296">
        <f t="shared" si="8"/>
        <v>0</v>
      </c>
      <c r="BB7" s="93"/>
      <c r="BC7" s="48"/>
      <c r="BD7" s="260" t="str">
        <f t="shared" si="9"/>
        <v>正确</v>
      </c>
    </row>
    <row r="8" s="1" customFormat="1" ht="40" customHeight="1" spans="1:56">
      <c r="A8" s="289">
        <f t="shared" si="1"/>
        <v>4</v>
      </c>
      <c r="B8" s="438" t="s">
        <v>495</v>
      </c>
      <c r="C8" s="429" t="s">
        <v>254</v>
      </c>
      <c r="D8" s="430">
        <v>45582</v>
      </c>
      <c r="E8" s="439" t="s">
        <v>78</v>
      </c>
      <c r="F8" s="437">
        <f t="shared" si="2"/>
        <v>31</v>
      </c>
      <c r="G8" s="433" t="s">
        <v>79</v>
      </c>
      <c r="H8" s="434"/>
      <c r="I8" s="434"/>
      <c r="J8" s="434"/>
      <c r="K8" s="434"/>
      <c r="L8" s="460"/>
      <c r="M8" s="434"/>
      <c r="N8" s="434"/>
      <c r="O8" s="462"/>
      <c r="P8" s="434"/>
      <c r="Q8" s="434"/>
      <c r="R8" s="434"/>
      <c r="S8" s="473">
        <f t="shared" si="3"/>
        <v>0</v>
      </c>
      <c r="T8" s="475" t="s">
        <v>496</v>
      </c>
      <c r="U8" s="313" t="s">
        <v>497</v>
      </c>
      <c r="V8" s="71">
        <f>270*13</f>
        <v>3510</v>
      </c>
      <c r="W8" s="48"/>
      <c r="X8" s="48"/>
      <c r="Y8" s="48"/>
      <c r="Z8" s="48"/>
      <c r="AA8" s="48"/>
      <c r="AB8" s="93"/>
      <c r="AC8" s="296">
        <f t="shared" si="4"/>
        <v>0</v>
      </c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489"/>
      <c r="AS8" s="490">
        <f t="shared" si="5"/>
        <v>0</v>
      </c>
      <c r="AT8" s="296">
        <f t="shared" si="6"/>
        <v>0</v>
      </c>
      <c r="AU8" s="296">
        <f t="shared" si="7"/>
        <v>3510</v>
      </c>
      <c r="AV8" s="86"/>
      <c r="AW8" s="334"/>
      <c r="AX8" s="334"/>
      <c r="AY8" s="334"/>
      <c r="AZ8" s="334"/>
      <c r="BA8" s="296">
        <f t="shared" si="8"/>
        <v>3510</v>
      </c>
      <c r="BB8" s="93"/>
      <c r="BC8" s="48"/>
      <c r="BD8" s="260" t="str">
        <f t="shared" si="9"/>
        <v>正确</v>
      </c>
    </row>
    <row r="9" s="1" customFormat="1" ht="40" customHeight="1" spans="1:56">
      <c r="A9" s="289">
        <f t="shared" si="1"/>
        <v>5</v>
      </c>
      <c r="B9" s="438" t="s">
        <v>498</v>
      </c>
      <c r="C9" s="438" t="s">
        <v>190</v>
      </c>
      <c r="D9" s="430">
        <v>45581</v>
      </c>
      <c r="E9" s="48" t="s">
        <v>78</v>
      </c>
      <c r="F9" s="437">
        <f t="shared" si="2"/>
        <v>31</v>
      </c>
      <c r="G9" s="433" t="s">
        <v>79</v>
      </c>
      <c r="H9" s="434"/>
      <c r="I9" s="434"/>
      <c r="J9" s="434"/>
      <c r="L9" s="460"/>
      <c r="M9" s="434"/>
      <c r="N9" s="434"/>
      <c r="O9" s="462">
        <v>8</v>
      </c>
      <c r="P9" s="434"/>
      <c r="Q9" s="434"/>
      <c r="R9" s="434"/>
      <c r="S9" s="473">
        <f t="shared" si="3"/>
        <v>0</v>
      </c>
      <c r="T9" s="474" t="s">
        <v>499</v>
      </c>
      <c r="U9" s="313" t="s">
        <v>133</v>
      </c>
      <c r="V9" s="71">
        <v>2000</v>
      </c>
      <c r="W9" s="48">
        <v>500</v>
      </c>
      <c r="X9" s="48">
        <v>500</v>
      </c>
      <c r="Y9" s="48">
        <v>200</v>
      </c>
      <c r="Z9" s="48">
        <v>100</v>
      </c>
      <c r="AA9" s="48">
        <v>100</v>
      </c>
      <c r="AB9" s="93">
        <v>100</v>
      </c>
      <c r="AC9" s="296">
        <f t="shared" si="4"/>
        <v>0</v>
      </c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446">
        <f>U9/31*O9*0.5</f>
        <v>451.612903225806</v>
      </c>
      <c r="AS9" s="490">
        <f t="shared" si="5"/>
        <v>0</v>
      </c>
      <c r="AT9" s="296">
        <f t="shared" si="6"/>
        <v>0</v>
      </c>
      <c r="AU9" s="296">
        <f t="shared" si="7"/>
        <v>3048.39</v>
      </c>
      <c r="AV9" s="86"/>
      <c r="AW9" s="334"/>
      <c r="AX9" s="334"/>
      <c r="AY9" s="334"/>
      <c r="AZ9" s="334"/>
      <c r="BA9" s="296">
        <f t="shared" si="8"/>
        <v>3048.39</v>
      </c>
      <c r="BB9" s="93"/>
      <c r="BC9" s="48"/>
      <c r="BD9" s="260" t="str">
        <f t="shared" si="9"/>
        <v>正确</v>
      </c>
    </row>
    <row r="10" s="1" customFormat="1" ht="58" customHeight="1" spans="1:56">
      <c r="A10" s="289">
        <f t="shared" si="1"/>
        <v>6</v>
      </c>
      <c r="B10" s="440" t="s">
        <v>500</v>
      </c>
      <c r="C10" s="438" t="s">
        <v>190</v>
      </c>
      <c r="D10" s="441">
        <v>45581</v>
      </c>
      <c r="E10" s="442" t="s">
        <v>265</v>
      </c>
      <c r="F10" s="437">
        <f t="shared" si="2"/>
        <v>31</v>
      </c>
      <c r="G10" s="443" t="s">
        <v>79</v>
      </c>
      <c r="H10" s="444"/>
      <c r="I10" s="444"/>
      <c r="J10" s="444"/>
      <c r="K10" s="444"/>
      <c r="L10" s="463"/>
      <c r="M10" s="444"/>
      <c r="N10" s="444"/>
      <c r="O10" s="464">
        <v>8</v>
      </c>
      <c r="P10" s="444"/>
      <c r="Q10" s="444"/>
      <c r="R10" s="444"/>
      <c r="S10" s="473">
        <f t="shared" si="3"/>
        <v>0</v>
      </c>
      <c r="T10" s="476" t="s">
        <v>501</v>
      </c>
      <c r="U10" s="313" t="s">
        <v>133</v>
      </c>
      <c r="V10" s="71">
        <v>2000</v>
      </c>
      <c r="W10" s="48">
        <v>500</v>
      </c>
      <c r="X10" s="48">
        <v>500</v>
      </c>
      <c r="Y10" s="48">
        <v>200</v>
      </c>
      <c r="Z10" s="48">
        <v>100</v>
      </c>
      <c r="AA10" s="48">
        <v>100</v>
      </c>
      <c r="AB10" s="93">
        <v>100</v>
      </c>
      <c r="AC10" s="296">
        <f t="shared" si="4"/>
        <v>0</v>
      </c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446">
        <f t="shared" ref="AR10:AR55" si="10">U10/31*O10*0.5</f>
        <v>451.612903225806</v>
      </c>
      <c r="AS10" s="490">
        <f t="shared" si="5"/>
        <v>0</v>
      </c>
      <c r="AT10" s="296">
        <f t="shared" si="6"/>
        <v>0</v>
      </c>
      <c r="AU10" s="296">
        <f t="shared" si="7"/>
        <v>3048.39</v>
      </c>
      <c r="AV10" s="86"/>
      <c r="AW10" s="334"/>
      <c r="AX10" s="334"/>
      <c r="AY10" s="334"/>
      <c r="AZ10" s="334"/>
      <c r="BA10" s="296">
        <f t="shared" si="8"/>
        <v>3048.39</v>
      </c>
      <c r="BB10" s="93"/>
      <c r="BC10" s="446"/>
      <c r="BD10" s="260" t="str">
        <f t="shared" si="9"/>
        <v>正确</v>
      </c>
    </row>
    <row r="11" s="1" customFormat="1" ht="40" customHeight="1" spans="1:56">
      <c r="A11" s="289">
        <f t="shared" si="1"/>
        <v>7</v>
      </c>
      <c r="B11" s="438" t="s">
        <v>502</v>
      </c>
      <c r="C11" s="438" t="s">
        <v>190</v>
      </c>
      <c r="D11" s="430">
        <v>45581</v>
      </c>
      <c r="E11" s="48" t="s">
        <v>78</v>
      </c>
      <c r="F11" s="437">
        <f t="shared" si="2"/>
        <v>31</v>
      </c>
      <c r="G11" s="433" t="s">
        <v>79</v>
      </c>
      <c r="H11" s="434"/>
      <c r="I11" s="434"/>
      <c r="J11" s="434"/>
      <c r="K11" s="434"/>
      <c r="L11" s="460"/>
      <c r="M11" s="434"/>
      <c r="N11" s="434"/>
      <c r="O11" s="460">
        <v>8</v>
      </c>
      <c r="P11" s="434"/>
      <c r="Q11" s="434"/>
      <c r="R11" s="434"/>
      <c r="S11" s="473">
        <f t="shared" si="3"/>
        <v>0</v>
      </c>
      <c r="T11" s="474" t="s">
        <v>499</v>
      </c>
      <c r="U11" s="313" t="s">
        <v>133</v>
      </c>
      <c r="V11" s="71">
        <v>2000</v>
      </c>
      <c r="W11" s="48">
        <v>500</v>
      </c>
      <c r="X11" s="48">
        <v>500</v>
      </c>
      <c r="Y11" s="48">
        <v>200</v>
      </c>
      <c r="Z11" s="48">
        <v>100</v>
      </c>
      <c r="AA11" s="48">
        <v>100</v>
      </c>
      <c r="AB11" s="93">
        <v>100</v>
      </c>
      <c r="AC11" s="296">
        <f t="shared" si="4"/>
        <v>0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446">
        <f t="shared" si="10"/>
        <v>451.612903225806</v>
      </c>
      <c r="AS11" s="490">
        <f t="shared" si="5"/>
        <v>0</v>
      </c>
      <c r="AT11" s="296">
        <f t="shared" si="6"/>
        <v>0</v>
      </c>
      <c r="AU11" s="296">
        <f t="shared" si="7"/>
        <v>3048.39</v>
      </c>
      <c r="AV11" s="86"/>
      <c r="AW11" s="334"/>
      <c r="AX11" s="334"/>
      <c r="AY11" s="334"/>
      <c r="AZ11" s="334"/>
      <c r="BA11" s="296">
        <f t="shared" si="8"/>
        <v>3048.39</v>
      </c>
      <c r="BB11" s="93"/>
      <c r="BC11" s="48"/>
      <c r="BD11" s="260" t="str">
        <f t="shared" si="9"/>
        <v>正确</v>
      </c>
    </row>
    <row r="12" s="1" customFormat="1" ht="56" customHeight="1" spans="1:56">
      <c r="A12" s="289">
        <f t="shared" si="1"/>
        <v>8</v>
      </c>
      <c r="B12" s="438" t="s">
        <v>503</v>
      </c>
      <c r="C12" s="438" t="s">
        <v>190</v>
      </c>
      <c r="D12" s="430">
        <v>45581</v>
      </c>
      <c r="E12" s="48" t="s">
        <v>78</v>
      </c>
      <c r="F12" s="437">
        <f t="shared" si="2"/>
        <v>31</v>
      </c>
      <c r="G12" s="433" t="s">
        <v>79</v>
      </c>
      <c r="H12" s="434"/>
      <c r="I12" s="434"/>
      <c r="J12" s="434"/>
      <c r="K12" s="434"/>
      <c r="L12" s="460"/>
      <c r="M12" s="434"/>
      <c r="N12" s="434"/>
      <c r="O12" s="460">
        <v>8</v>
      </c>
      <c r="P12" s="434"/>
      <c r="Q12" s="434"/>
      <c r="R12" s="434"/>
      <c r="S12" s="473">
        <f t="shared" si="3"/>
        <v>0</v>
      </c>
      <c r="T12" s="474" t="s">
        <v>504</v>
      </c>
      <c r="U12" s="313" t="s">
        <v>133</v>
      </c>
      <c r="V12" s="71">
        <v>2000</v>
      </c>
      <c r="W12" s="48">
        <v>500</v>
      </c>
      <c r="X12" s="48">
        <v>500</v>
      </c>
      <c r="Y12" s="48">
        <v>200</v>
      </c>
      <c r="Z12" s="48">
        <v>100</v>
      </c>
      <c r="AA12" s="48">
        <v>100</v>
      </c>
      <c r="AB12" s="93">
        <v>100</v>
      </c>
      <c r="AC12" s="296">
        <f t="shared" si="4"/>
        <v>0</v>
      </c>
      <c r="AD12" s="93"/>
      <c r="AE12" s="93"/>
      <c r="AF12" s="93">
        <f>1500/31*8*0.5+1500/31*23</f>
        <v>1306.45161290323</v>
      </c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446">
        <f t="shared" si="10"/>
        <v>451.612903225806</v>
      </c>
      <c r="AS12" s="490">
        <f t="shared" si="5"/>
        <v>0</v>
      </c>
      <c r="AT12" s="296">
        <f t="shared" si="6"/>
        <v>0</v>
      </c>
      <c r="AU12" s="296">
        <f t="shared" si="7"/>
        <v>4354.84</v>
      </c>
      <c r="AV12" s="86"/>
      <c r="AW12" s="334"/>
      <c r="AX12" s="334">
        <f>VLOOKUP(B12,[6]个人所得税扣缴申报表!$B$1:$AO$65536,40,0)</f>
        <v>1.83</v>
      </c>
      <c r="AY12" s="334"/>
      <c r="AZ12" s="334"/>
      <c r="BA12" s="296">
        <f t="shared" si="8"/>
        <v>4353.01</v>
      </c>
      <c r="BB12" s="93"/>
      <c r="BC12" s="48" t="s">
        <v>505</v>
      </c>
      <c r="BD12" s="260" t="str">
        <f t="shared" si="9"/>
        <v>正确</v>
      </c>
    </row>
    <row r="13" s="1" customFormat="1" ht="40" customHeight="1" spans="1:56">
      <c r="A13" s="289">
        <f t="shared" si="1"/>
        <v>9</v>
      </c>
      <c r="B13" s="438" t="s">
        <v>506</v>
      </c>
      <c r="C13" s="438" t="s">
        <v>190</v>
      </c>
      <c r="D13" s="430">
        <v>45581</v>
      </c>
      <c r="E13" s="48" t="s">
        <v>78</v>
      </c>
      <c r="F13" s="437">
        <f t="shared" si="2"/>
        <v>31</v>
      </c>
      <c r="G13" s="433" t="s">
        <v>79</v>
      </c>
      <c r="H13" s="434"/>
      <c r="I13" s="434"/>
      <c r="J13" s="434"/>
      <c r="K13" s="434"/>
      <c r="L13" s="460"/>
      <c r="M13" s="434"/>
      <c r="N13" s="434"/>
      <c r="O13" s="460">
        <v>8</v>
      </c>
      <c r="P13" s="434"/>
      <c r="Q13" s="434"/>
      <c r="R13" s="434"/>
      <c r="S13" s="473">
        <f t="shared" si="3"/>
        <v>0</v>
      </c>
      <c r="T13" s="474" t="s">
        <v>507</v>
      </c>
      <c r="U13" s="313" t="s">
        <v>133</v>
      </c>
      <c r="V13" s="71">
        <v>2000</v>
      </c>
      <c r="W13" s="48">
        <v>500</v>
      </c>
      <c r="X13" s="48">
        <v>500</v>
      </c>
      <c r="Y13" s="48">
        <v>200</v>
      </c>
      <c r="Z13" s="48">
        <v>100</v>
      </c>
      <c r="AA13" s="48">
        <v>100</v>
      </c>
      <c r="AB13" s="93">
        <v>100</v>
      </c>
      <c r="AC13" s="296">
        <f t="shared" si="4"/>
        <v>0</v>
      </c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446">
        <f t="shared" si="10"/>
        <v>451.612903225806</v>
      </c>
      <c r="AS13" s="490">
        <f t="shared" si="5"/>
        <v>0</v>
      </c>
      <c r="AT13" s="296">
        <f t="shared" si="6"/>
        <v>0</v>
      </c>
      <c r="AU13" s="296">
        <f t="shared" si="7"/>
        <v>3048.39</v>
      </c>
      <c r="AV13" s="86"/>
      <c r="AW13" s="334"/>
      <c r="AX13" s="334"/>
      <c r="AY13" s="334"/>
      <c r="AZ13" s="334"/>
      <c r="BA13" s="296">
        <f t="shared" si="8"/>
        <v>3048.39</v>
      </c>
      <c r="BB13" s="93"/>
      <c r="BC13" s="48"/>
      <c r="BD13" s="260" t="str">
        <f t="shared" si="9"/>
        <v>正确</v>
      </c>
    </row>
    <row r="14" s="1" customFormat="1" ht="59" customHeight="1" spans="1:56">
      <c r="A14" s="289">
        <f t="shared" si="1"/>
        <v>10</v>
      </c>
      <c r="B14" s="440" t="s">
        <v>508</v>
      </c>
      <c r="C14" s="438" t="s">
        <v>190</v>
      </c>
      <c r="D14" s="430">
        <v>45583</v>
      </c>
      <c r="E14" s="442" t="s">
        <v>265</v>
      </c>
      <c r="F14" s="437">
        <f t="shared" si="2"/>
        <v>31</v>
      </c>
      <c r="G14" s="433" t="s">
        <v>79</v>
      </c>
      <c r="H14" s="434"/>
      <c r="I14" s="434"/>
      <c r="J14" s="434">
        <v>10</v>
      </c>
      <c r="K14" s="434"/>
      <c r="L14" s="460">
        <v>1</v>
      </c>
      <c r="M14" s="434"/>
      <c r="N14" s="434"/>
      <c r="O14" s="460">
        <v>8</v>
      </c>
      <c r="P14" s="434"/>
      <c r="Q14" s="434"/>
      <c r="R14" s="434"/>
      <c r="S14" s="473">
        <f t="shared" si="3"/>
        <v>0</v>
      </c>
      <c r="T14" s="477" t="s">
        <v>509</v>
      </c>
      <c r="U14" s="313" t="s">
        <v>133</v>
      </c>
      <c r="V14" s="71">
        <v>2000</v>
      </c>
      <c r="W14" s="48">
        <v>500</v>
      </c>
      <c r="X14" s="48">
        <v>500</v>
      </c>
      <c r="Y14" s="48">
        <v>200</v>
      </c>
      <c r="Z14" s="48">
        <v>100</v>
      </c>
      <c r="AA14" s="48">
        <v>100</v>
      </c>
      <c r="AB14" s="93">
        <v>100</v>
      </c>
      <c r="AC14" s="296">
        <f t="shared" si="4"/>
        <v>0</v>
      </c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446">
        <f t="shared" si="10"/>
        <v>451.612903225806</v>
      </c>
      <c r="AS14" s="490">
        <f t="shared" si="5"/>
        <v>0</v>
      </c>
      <c r="AT14" s="296">
        <f t="shared" si="6"/>
        <v>1241.93548387097</v>
      </c>
      <c r="AU14" s="296">
        <f t="shared" si="7"/>
        <v>1806.45</v>
      </c>
      <c r="AV14" s="86"/>
      <c r="AW14" s="334"/>
      <c r="AX14" s="334"/>
      <c r="AY14" s="334"/>
      <c r="AZ14" s="334"/>
      <c r="BA14" s="296">
        <f t="shared" si="8"/>
        <v>1806.45</v>
      </c>
      <c r="BB14" s="93"/>
      <c r="BC14" s="48"/>
      <c r="BD14" s="260" t="str">
        <f t="shared" si="9"/>
        <v>正确</v>
      </c>
    </row>
    <row r="15" s="1" customFormat="1" ht="40" customHeight="1" spans="1:56">
      <c r="A15" s="289">
        <f t="shared" si="1"/>
        <v>11</v>
      </c>
      <c r="B15" s="438" t="s">
        <v>510</v>
      </c>
      <c r="C15" s="438" t="s">
        <v>190</v>
      </c>
      <c r="D15" s="430">
        <v>45583</v>
      </c>
      <c r="E15" s="48" t="s">
        <v>78</v>
      </c>
      <c r="F15" s="437">
        <f t="shared" si="2"/>
        <v>31</v>
      </c>
      <c r="G15" s="433" t="s">
        <v>79</v>
      </c>
      <c r="H15" s="434"/>
      <c r="I15" s="434"/>
      <c r="J15" s="434"/>
      <c r="K15" s="434"/>
      <c r="L15" s="460"/>
      <c r="M15" s="434"/>
      <c r="N15" s="434"/>
      <c r="O15" s="460">
        <v>8</v>
      </c>
      <c r="P15" s="434"/>
      <c r="Q15" s="434"/>
      <c r="R15" s="434"/>
      <c r="S15" s="473">
        <f t="shared" si="3"/>
        <v>0</v>
      </c>
      <c r="T15" s="474" t="s">
        <v>511</v>
      </c>
      <c r="U15" s="313" t="s">
        <v>133</v>
      </c>
      <c r="V15" s="71">
        <v>2000</v>
      </c>
      <c r="W15" s="48">
        <v>500</v>
      </c>
      <c r="X15" s="48">
        <v>500</v>
      </c>
      <c r="Y15" s="48">
        <v>200</v>
      </c>
      <c r="Z15" s="48">
        <v>100</v>
      </c>
      <c r="AA15" s="48">
        <v>100</v>
      </c>
      <c r="AB15" s="93">
        <v>100</v>
      </c>
      <c r="AC15" s="296">
        <f t="shared" si="4"/>
        <v>0</v>
      </c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446">
        <f t="shared" si="10"/>
        <v>451.612903225806</v>
      </c>
      <c r="AS15" s="490">
        <f t="shared" si="5"/>
        <v>0</v>
      </c>
      <c r="AT15" s="296">
        <f t="shared" si="6"/>
        <v>0</v>
      </c>
      <c r="AU15" s="296">
        <f t="shared" si="7"/>
        <v>3048.39</v>
      </c>
      <c r="AV15" s="86"/>
      <c r="AW15" s="334"/>
      <c r="AX15" s="334"/>
      <c r="AY15" s="334"/>
      <c r="AZ15" s="334"/>
      <c r="BA15" s="296">
        <f t="shared" si="8"/>
        <v>3048.39</v>
      </c>
      <c r="BB15" s="93"/>
      <c r="BC15" s="48"/>
      <c r="BD15" s="260" t="str">
        <f t="shared" si="9"/>
        <v>正确</v>
      </c>
    </row>
    <row r="16" s="1" customFormat="1" ht="40" customHeight="1" spans="1:56">
      <c r="A16" s="289">
        <f t="shared" si="1"/>
        <v>12</v>
      </c>
      <c r="B16" s="438" t="s">
        <v>512</v>
      </c>
      <c r="C16" s="438" t="s">
        <v>190</v>
      </c>
      <c r="D16" s="430">
        <v>45583</v>
      </c>
      <c r="E16" s="48" t="s">
        <v>78</v>
      </c>
      <c r="F16" s="437">
        <f t="shared" si="2"/>
        <v>31</v>
      </c>
      <c r="G16" s="433" t="s">
        <v>79</v>
      </c>
      <c r="H16" s="434"/>
      <c r="I16" s="434"/>
      <c r="J16" s="434"/>
      <c r="K16" s="434"/>
      <c r="L16" s="460"/>
      <c r="M16" s="434"/>
      <c r="N16" s="434"/>
      <c r="O16" s="460">
        <v>8</v>
      </c>
      <c r="P16" s="434"/>
      <c r="Q16" s="434"/>
      <c r="R16" s="434"/>
      <c r="S16" s="473">
        <f t="shared" si="3"/>
        <v>0</v>
      </c>
      <c r="T16" s="474" t="s">
        <v>499</v>
      </c>
      <c r="U16" s="313" t="s">
        <v>133</v>
      </c>
      <c r="V16" s="71">
        <v>2000</v>
      </c>
      <c r="W16" s="48">
        <v>500</v>
      </c>
      <c r="X16" s="48">
        <v>500</v>
      </c>
      <c r="Y16" s="48">
        <v>200</v>
      </c>
      <c r="Z16" s="48">
        <v>100</v>
      </c>
      <c r="AA16" s="48">
        <v>100</v>
      </c>
      <c r="AB16" s="93">
        <v>100</v>
      </c>
      <c r="AC16" s="296">
        <f t="shared" si="4"/>
        <v>0</v>
      </c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446">
        <f t="shared" si="10"/>
        <v>451.612903225806</v>
      </c>
      <c r="AS16" s="490">
        <f t="shared" si="5"/>
        <v>0</v>
      </c>
      <c r="AT16" s="296">
        <f t="shared" si="6"/>
        <v>0</v>
      </c>
      <c r="AU16" s="296">
        <f t="shared" si="7"/>
        <v>3048.39</v>
      </c>
      <c r="AV16" s="86"/>
      <c r="AW16" s="334"/>
      <c r="AX16" s="334"/>
      <c r="AY16" s="334"/>
      <c r="AZ16" s="334"/>
      <c r="BA16" s="296">
        <f t="shared" si="8"/>
        <v>3048.39</v>
      </c>
      <c r="BB16" s="93"/>
      <c r="BC16" s="48"/>
      <c r="BD16" s="260" t="str">
        <f t="shared" si="9"/>
        <v>正确</v>
      </c>
    </row>
    <row r="17" s="1" customFormat="1" ht="40" customHeight="1" spans="1:56">
      <c r="A17" s="289">
        <f t="shared" si="1"/>
        <v>13</v>
      </c>
      <c r="B17" s="445" t="s">
        <v>513</v>
      </c>
      <c r="C17" s="438" t="s">
        <v>190</v>
      </c>
      <c r="D17" s="441">
        <v>45581</v>
      </c>
      <c r="E17" s="446" t="s">
        <v>78</v>
      </c>
      <c r="F17" s="437">
        <f t="shared" si="2"/>
        <v>31</v>
      </c>
      <c r="G17" s="443" t="s">
        <v>79</v>
      </c>
      <c r="H17" s="444"/>
      <c r="I17" s="444"/>
      <c r="J17" s="444"/>
      <c r="K17" s="444"/>
      <c r="L17" s="463"/>
      <c r="M17" s="444"/>
      <c r="N17" s="444"/>
      <c r="O17" s="463">
        <v>8</v>
      </c>
      <c r="P17" s="444"/>
      <c r="Q17" s="444"/>
      <c r="R17" s="444"/>
      <c r="S17" s="473">
        <f t="shared" si="3"/>
        <v>0</v>
      </c>
      <c r="T17" s="474" t="s">
        <v>514</v>
      </c>
      <c r="U17" s="313" t="s">
        <v>133</v>
      </c>
      <c r="V17" s="71">
        <v>2000</v>
      </c>
      <c r="W17" s="48">
        <v>500</v>
      </c>
      <c r="X17" s="48">
        <v>500</v>
      </c>
      <c r="Y17" s="48">
        <v>200</v>
      </c>
      <c r="Z17" s="48">
        <v>100</v>
      </c>
      <c r="AA17" s="48">
        <v>100</v>
      </c>
      <c r="AB17" s="93">
        <v>100</v>
      </c>
      <c r="AC17" s="296">
        <f t="shared" si="4"/>
        <v>0</v>
      </c>
      <c r="AD17" s="334"/>
      <c r="AE17" s="334"/>
      <c r="AF17" s="334"/>
      <c r="AG17" s="334"/>
      <c r="AH17" s="334"/>
      <c r="AI17" s="334">
        <f>3500/31</f>
        <v>112.903225806452</v>
      </c>
      <c r="AJ17" s="334"/>
      <c r="AK17" s="334"/>
      <c r="AL17" s="334"/>
      <c r="AM17" s="334"/>
      <c r="AN17" s="334"/>
      <c r="AO17" s="334"/>
      <c r="AP17" s="334"/>
      <c r="AQ17" s="334"/>
      <c r="AR17" s="446">
        <f t="shared" si="10"/>
        <v>451.612903225806</v>
      </c>
      <c r="AS17" s="490">
        <f t="shared" si="5"/>
        <v>0</v>
      </c>
      <c r="AT17" s="296">
        <f t="shared" si="6"/>
        <v>0</v>
      </c>
      <c r="AU17" s="296">
        <f t="shared" si="7"/>
        <v>3161.29</v>
      </c>
      <c r="AV17" s="86"/>
      <c r="AW17" s="334"/>
      <c r="AX17" s="334"/>
      <c r="AY17" s="334"/>
      <c r="AZ17" s="334"/>
      <c r="BA17" s="296">
        <f t="shared" si="8"/>
        <v>3161.29</v>
      </c>
      <c r="BB17" s="93"/>
      <c r="BC17" s="48" t="s">
        <v>515</v>
      </c>
      <c r="BD17" s="260" t="str">
        <f t="shared" si="9"/>
        <v>正确</v>
      </c>
    </row>
    <row r="18" s="1" customFormat="1" ht="49" customHeight="1" spans="1:56">
      <c r="A18" s="289">
        <f t="shared" si="1"/>
        <v>14</v>
      </c>
      <c r="B18" s="438" t="s">
        <v>516</v>
      </c>
      <c r="C18" s="438" t="s">
        <v>190</v>
      </c>
      <c r="D18" s="430">
        <v>45581</v>
      </c>
      <c r="E18" s="48" t="s">
        <v>78</v>
      </c>
      <c r="F18" s="437">
        <f t="shared" si="2"/>
        <v>31</v>
      </c>
      <c r="G18" s="433" t="s">
        <v>79</v>
      </c>
      <c r="H18" s="434"/>
      <c r="I18" s="434"/>
      <c r="J18" s="434"/>
      <c r="K18" s="434"/>
      <c r="L18" s="460">
        <v>1</v>
      </c>
      <c r="M18" s="434"/>
      <c r="N18" s="434"/>
      <c r="O18" s="460">
        <v>10</v>
      </c>
      <c r="P18" s="434"/>
      <c r="Q18" s="434"/>
      <c r="R18" s="434"/>
      <c r="S18" s="473">
        <f t="shared" si="3"/>
        <v>0</v>
      </c>
      <c r="T18" s="474" t="s">
        <v>517</v>
      </c>
      <c r="U18" s="313" t="s">
        <v>133</v>
      </c>
      <c r="V18" s="71">
        <v>2000</v>
      </c>
      <c r="W18" s="48">
        <v>500</v>
      </c>
      <c r="X18" s="48">
        <v>500</v>
      </c>
      <c r="Y18" s="48">
        <v>200</v>
      </c>
      <c r="Z18" s="48">
        <v>100</v>
      </c>
      <c r="AA18" s="48">
        <v>100</v>
      </c>
      <c r="AB18" s="93">
        <v>100</v>
      </c>
      <c r="AC18" s="296">
        <f t="shared" si="4"/>
        <v>0</v>
      </c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446">
        <f t="shared" si="10"/>
        <v>564.516129032258</v>
      </c>
      <c r="AS18" s="490">
        <f t="shared" si="5"/>
        <v>0</v>
      </c>
      <c r="AT18" s="296">
        <f t="shared" si="6"/>
        <v>112.903225806452</v>
      </c>
      <c r="AU18" s="296">
        <f t="shared" si="7"/>
        <v>2822.58</v>
      </c>
      <c r="AV18" s="86"/>
      <c r="AW18" s="334"/>
      <c r="AX18" s="334"/>
      <c r="AY18" s="334"/>
      <c r="AZ18" s="334"/>
      <c r="BA18" s="296">
        <f t="shared" si="8"/>
        <v>2822.58</v>
      </c>
      <c r="BB18" s="93"/>
      <c r="BC18" s="48"/>
      <c r="BD18" s="260" t="str">
        <f t="shared" si="9"/>
        <v>正确</v>
      </c>
    </row>
    <row r="19" s="1" customFormat="1" ht="52" customHeight="1" spans="1:56">
      <c r="A19" s="289">
        <f t="shared" si="1"/>
        <v>15</v>
      </c>
      <c r="B19" s="438" t="s">
        <v>518</v>
      </c>
      <c r="C19" s="438" t="s">
        <v>190</v>
      </c>
      <c r="D19" s="430">
        <v>45584</v>
      </c>
      <c r="E19" s="48" t="s">
        <v>78</v>
      </c>
      <c r="F19" s="437">
        <f t="shared" si="2"/>
        <v>31</v>
      </c>
      <c r="G19" s="433" t="s">
        <v>79</v>
      </c>
      <c r="H19" s="434"/>
      <c r="I19" s="434"/>
      <c r="J19" s="434"/>
      <c r="K19" s="434"/>
      <c r="L19" s="460"/>
      <c r="M19" s="434"/>
      <c r="N19" s="434"/>
      <c r="O19" s="460">
        <v>13</v>
      </c>
      <c r="P19" s="434"/>
      <c r="Q19" s="434"/>
      <c r="R19" s="434"/>
      <c r="S19" s="473">
        <f t="shared" si="3"/>
        <v>0</v>
      </c>
      <c r="T19" s="474" t="s">
        <v>519</v>
      </c>
      <c r="U19" s="313" t="s">
        <v>133</v>
      </c>
      <c r="V19" s="71">
        <v>2000</v>
      </c>
      <c r="W19" s="48">
        <v>500</v>
      </c>
      <c r="X19" s="48">
        <v>500</v>
      </c>
      <c r="Y19" s="48">
        <v>200</v>
      </c>
      <c r="Z19" s="48">
        <v>100</v>
      </c>
      <c r="AA19" s="48">
        <v>100</v>
      </c>
      <c r="AB19" s="93">
        <v>100</v>
      </c>
      <c r="AC19" s="296">
        <f t="shared" si="4"/>
        <v>0</v>
      </c>
      <c r="AD19" s="93"/>
      <c r="AE19" s="93"/>
      <c r="AF19" s="93"/>
      <c r="AG19" s="93"/>
      <c r="AH19" s="93"/>
      <c r="AI19" s="93">
        <f>3500/30*0.5</f>
        <v>58.3333333333333</v>
      </c>
      <c r="AJ19" s="93"/>
      <c r="AK19" s="93"/>
      <c r="AL19" s="93"/>
      <c r="AM19" s="93"/>
      <c r="AN19" s="93"/>
      <c r="AO19" s="93"/>
      <c r="AP19" s="93"/>
      <c r="AQ19" s="93"/>
      <c r="AR19" s="446">
        <f t="shared" si="10"/>
        <v>733.870967741935</v>
      </c>
      <c r="AS19" s="490">
        <f t="shared" si="5"/>
        <v>0</v>
      </c>
      <c r="AT19" s="296">
        <f t="shared" si="6"/>
        <v>0</v>
      </c>
      <c r="AU19" s="296">
        <f t="shared" si="7"/>
        <v>2824.46</v>
      </c>
      <c r="AV19" s="86"/>
      <c r="AW19" s="334"/>
      <c r="AX19" s="334"/>
      <c r="AY19" s="334"/>
      <c r="AZ19" s="334"/>
      <c r="BA19" s="296">
        <f t="shared" si="8"/>
        <v>2824.46</v>
      </c>
      <c r="BB19" s="93"/>
      <c r="BC19" s="494" t="s">
        <v>520</v>
      </c>
      <c r="BD19" s="260" t="str">
        <f t="shared" si="9"/>
        <v>正确</v>
      </c>
    </row>
    <row r="20" s="1" customFormat="1" ht="66" customHeight="1" spans="1:56">
      <c r="A20" s="289">
        <f t="shared" si="1"/>
        <v>16</v>
      </c>
      <c r="B20" s="440" t="s">
        <v>521</v>
      </c>
      <c r="C20" s="438" t="s">
        <v>190</v>
      </c>
      <c r="D20" s="441">
        <v>45586</v>
      </c>
      <c r="E20" s="442" t="s">
        <v>265</v>
      </c>
      <c r="F20" s="437">
        <f t="shared" si="2"/>
        <v>31</v>
      </c>
      <c r="G20" s="443" t="s">
        <v>79</v>
      </c>
      <c r="H20" s="444"/>
      <c r="I20" s="444"/>
      <c r="J20" s="444">
        <v>5</v>
      </c>
      <c r="K20" s="444"/>
      <c r="L20" s="463">
        <v>1.5</v>
      </c>
      <c r="M20" s="444"/>
      <c r="N20" s="444"/>
      <c r="O20" s="463">
        <v>8</v>
      </c>
      <c r="P20" s="444"/>
      <c r="Q20" s="444"/>
      <c r="R20" s="444"/>
      <c r="S20" s="473">
        <f t="shared" si="3"/>
        <v>0</v>
      </c>
      <c r="T20" s="477" t="s">
        <v>522</v>
      </c>
      <c r="U20" s="313" t="s">
        <v>133</v>
      </c>
      <c r="V20" s="71">
        <v>2000</v>
      </c>
      <c r="W20" s="48">
        <v>500</v>
      </c>
      <c r="X20" s="48">
        <v>500</v>
      </c>
      <c r="Y20" s="48">
        <v>200</v>
      </c>
      <c r="Z20" s="48">
        <v>100</v>
      </c>
      <c r="AA20" s="48">
        <v>100</v>
      </c>
      <c r="AB20" s="93">
        <v>100</v>
      </c>
      <c r="AC20" s="296">
        <f t="shared" si="4"/>
        <v>0</v>
      </c>
      <c r="AD20" s="334"/>
      <c r="AE20" s="334"/>
      <c r="AF20" s="334"/>
      <c r="AG20" s="334"/>
      <c r="AH20" s="334"/>
      <c r="AI20" s="100"/>
      <c r="AJ20" s="334"/>
      <c r="AK20" s="334"/>
      <c r="AL20" s="334"/>
      <c r="AM20" s="334"/>
      <c r="AN20" s="334"/>
      <c r="AO20" s="334"/>
      <c r="AP20" s="334"/>
      <c r="AQ20" s="334"/>
      <c r="AR20" s="446">
        <f t="shared" si="10"/>
        <v>451.612903225806</v>
      </c>
      <c r="AS20" s="490">
        <f t="shared" si="5"/>
        <v>0</v>
      </c>
      <c r="AT20" s="296">
        <f t="shared" si="6"/>
        <v>733.870967741935</v>
      </c>
      <c r="AU20" s="296">
        <f t="shared" si="7"/>
        <v>2314.52</v>
      </c>
      <c r="AV20" s="86"/>
      <c r="AW20" s="334"/>
      <c r="AX20" s="334"/>
      <c r="AY20" s="334"/>
      <c r="AZ20" s="334"/>
      <c r="BA20" s="296">
        <f t="shared" si="8"/>
        <v>2314.52</v>
      </c>
      <c r="BB20" s="93"/>
      <c r="BC20" s="446"/>
      <c r="BD20" s="260" t="str">
        <f t="shared" si="9"/>
        <v>正确</v>
      </c>
    </row>
    <row r="21" s="1" customFormat="1" ht="40" customHeight="1" spans="1:56">
      <c r="A21" s="289">
        <f t="shared" si="1"/>
        <v>17</v>
      </c>
      <c r="B21" s="438" t="s">
        <v>523</v>
      </c>
      <c r="C21" s="438" t="s">
        <v>190</v>
      </c>
      <c r="D21" s="430">
        <v>45588</v>
      </c>
      <c r="E21" s="48" t="s">
        <v>78</v>
      </c>
      <c r="F21" s="437">
        <f t="shared" si="2"/>
        <v>31</v>
      </c>
      <c r="G21" s="433" t="s">
        <v>79</v>
      </c>
      <c r="H21" s="434"/>
      <c r="I21" s="434"/>
      <c r="J21" s="434"/>
      <c r="K21" s="434"/>
      <c r="L21" s="460"/>
      <c r="M21" s="434"/>
      <c r="N21" s="434"/>
      <c r="O21" s="460">
        <v>13</v>
      </c>
      <c r="P21" s="434"/>
      <c r="Q21" s="434"/>
      <c r="R21" s="434"/>
      <c r="S21" s="473">
        <f t="shared" si="3"/>
        <v>0</v>
      </c>
      <c r="T21" s="474" t="s">
        <v>524</v>
      </c>
      <c r="U21" s="313" t="s">
        <v>133</v>
      </c>
      <c r="V21" s="71">
        <v>2000</v>
      </c>
      <c r="W21" s="48">
        <v>500</v>
      </c>
      <c r="X21" s="48">
        <v>500</v>
      </c>
      <c r="Y21" s="48">
        <v>200</v>
      </c>
      <c r="Z21" s="48">
        <v>100</v>
      </c>
      <c r="AA21" s="48">
        <v>100</v>
      </c>
      <c r="AB21" s="93">
        <v>100</v>
      </c>
      <c r="AC21" s="296">
        <f t="shared" si="4"/>
        <v>0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446">
        <f t="shared" si="10"/>
        <v>733.870967741935</v>
      </c>
      <c r="AS21" s="490">
        <f t="shared" si="5"/>
        <v>0</v>
      </c>
      <c r="AT21" s="296">
        <f t="shared" si="6"/>
        <v>0</v>
      </c>
      <c r="AU21" s="296">
        <f t="shared" si="7"/>
        <v>2766.13</v>
      </c>
      <c r="AV21" s="86"/>
      <c r="AW21" s="334"/>
      <c r="AX21" s="334"/>
      <c r="AY21" s="334"/>
      <c r="AZ21" s="334"/>
      <c r="BA21" s="296">
        <f t="shared" si="8"/>
        <v>2766.13</v>
      </c>
      <c r="BB21" s="93"/>
      <c r="BC21" s="48"/>
      <c r="BD21" s="260" t="str">
        <f t="shared" si="9"/>
        <v>正确</v>
      </c>
    </row>
    <row r="22" s="1" customFormat="1" ht="40" customHeight="1" spans="1:56">
      <c r="A22" s="289">
        <f t="shared" si="1"/>
        <v>18</v>
      </c>
      <c r="B22" s="438" t="s">
        <v>525</v>
      </c>
      <c r="C22" s="438" t="s">
        <v>190</v>
      </c>
      <c r="D22" s="430">
        <v>45596</v>
      </c>
      <c r="E22" s="48" t="s">
        <v>78</v>
      </c>
      <c r="F22" s="437">
        <f t="shared" si="2"/>
        <v>31</v>
      </c>
      <c r="G22" s="433" t="s">
        <v>79</v>
      </c>
      <c r="H22" s="434"/>
      <c r="I22" s="434"/>
      <c r="J22" s="434"/>
      <c r="K22" s="434"/>
      <c r="L22" s="460"/>
      <c r="M22" s="434"/>
      <c r="N22" s="434"/>
      <c r="O22" s="460">
        <v>10</v>
      </c>
      <c r="P22" s="434"/>
      <c r="Q22" s="434"/>
      <c r="R22" s="434"/>
      <c r="S22" s="473">
        <f t="shared" si="3"/>
        <v>0</v>
      </c>
      <c r="T22" s="474" t="s">
        <v>526</v>
      </c>
      <c r="U22" s="313" t="s">
        <v>133</v>
      </c>
      <c r="V22" s="71">
        <v>2000</v>
      </c>
      <c r="W22" s="48">
        <v>500</v>
      </c>
      <c r="X22" s="48">
        <v>500</v>
      </c>
      <c r="Y22" s="48">
        <v>200</v>
      </c>
      <c r="Z22" s="48">
        <v>100</v>
      </c>
      <c r="AA22" s="48">
        <v>100</v>
      </c>
      <c r="AB22" s="93">
        <v>100</v>
      </c>
      <c r="AC22" s="296">
        <f t="shared" si="4"/>
        <v>0</v>
      </c>
      <c r="AD22" s="93"/>
      <c r="AE22" s="93"/>
      <c r="AF22" s="93"/>
      <c r="AG22" s="93"/>
      <c r="AH22" s="93"/>
      <c r="AI22" s="93">
        <v>100</v>
      </c>
      <c r="AJ22" s="93"/>
      <c r="AK22" s="93"/>
      <c r="AL22" s="93"/>
      <c r="AM22" s="93"/>
      <c r="AN22" s="93"/>
      <c r="AO22" s="93"/>
      <c r="AP22" s="93"/>
      <c r="AQ22" s="93"/>
      <c r="AR22" s="446">
        <f t="shared" si="10"/>
        <v>564.516129032258</v>
      </c>
      <c r="AS22" s="490">
        <f t="shared" si="5"/>
        <v>0</v>
      </c>
      <c r="AT22" s="296">
        <f t="shared" si="6"/>
        <v>0</v>
      </c>
      <c r="AU22" s="296">
        <f t="shared" si="7"/>
        <v>3035.48</v>
      </c>
      <c r="AV22" s="86"/>
      <c r="AW22" s="334"/>
      <c r="AX22" s="334"/>
      <c r="AY22" s="334"/>
      <c r="AZ22" s="334"/>
      <c r="BA22" s="296">
        <f t="shared" si="8"/>
        <v>3035.48</v>
      </c>
      <c r="BB22" s="93"/>
      <c r="BC22" s="48" t="s">
        <v>527</v>
      </c>
      <c r="BD22" s="260" t="str">
        <f t="shared" si="9"/>
        <v>正确</v>
      </c>
    </row>
    <row r="23" s="1" customFormat="1" ht="40" customHeight="1" spans="1:56">
      <c r="A23" s="289">
        <f t="shared" si="1"/>
        <v>19</v>
      </c>
      <c r="B23" s="438" t="s">
        <v>528</v>
      </c>
      <c r="C23" s="438" t="s">
        <v>190</v>
      </c>
      <c r="D23" s="430">
        <v>45596</v>
      </c>
      <c r="E23" s="48" t="s">
        <v>78</v>
      </c>
      <c r="F23" s="437">
        <f t="shared" si="2"/>
        <v>31</v>
      </c>
      <c r="G23" s="433" t="s">
        <v>79</v>
      </c>
      <c r="H23" s="434"/>
      <c r="I23" s="434"/>
      <c r="J23" s="434"/>
      <c r="K23" s="434"/>
      <c r="L23" s="460"/>
      <c r="M23" s="434"/>
      <c r="N23" s="434"/>
      <c r="O23" s="460">
        <v>10</v>
      </c>
      <c r="P23" s="434"/>
      <c r="Q23" s="434"/>
      <c r="R23" s="434"/>
      <c r="S23" s="473">
        <f t="shared" si="3"/>
        <v>0</v>
      </c>
      <c r="T23" s="474" t="s">
        <v>529</v>
      </c>
      <c r="U23" s="313" t="s">
        <v>133</v>
      </c>
      <c r="V23" s="71">
        <v>2000</v>
      </c>
      <c r="W23" s="48">
        <v>500</v>
      </c>
      <c r="X23" s="48">
        <v>500</v>
      </c>
      <c r="Y23" s="48">
        <v>200</v>
      </c>
      <c r="Z23" s="48">
        <v>100</v>
      </c>
      <c r="AA23" s="48">
        <v>100</v>
      </c>
      <c r="AB23" s="93">
        <v>100</v>
      </c>
      <c r="AC23" s="296">
        <f t="shared" si="4"/>
        <v>0</v>
      </c>
      <c r="AD23" s="93"/>
      <c r="AE23" s="93"/>
      <c r="AF23" s="93"/>
      <c r="AG23" s="93"/>
      <c r="AH23" s="93"/>
      <c r="AI23" s="93">
        <f>3500/30*0.5</f>
        <v>58.3333333333333</v>
      </c>
      <c r="AJ23" s="93"/>
      <c r="AK23" s="93"/>
      <c r="AL23" s="93"/>
      <c r="AM23" s="93"/>
      <c r="AN23" s="93"/>
      <c r="AO23" s="93"/>
      <c r="AP23" s="93"/>
      <c r="AQ23" s="93"/>
      <c r="AR23" s="446">
        <f t="shared" si="10"/>
        <v>564.516129032258</v>
      </c>
      <c r="AS23" s="490">
        <f t="shared" si="5"/>
        <v>0</v>
      </c>
      <c r="AT23" s="296">
        <f t="shared" si="6"/>
        <v>0</v>
      </c>
      <c r="AU23" s="296">
        <f t="shared" si="7"/>
        <v>2993.82</v>
      </c>
      <c r="AV23" s="86"/>
      <c r="AW23" s="334"/>
      <c r="AX23" s="334"/>
      <c r="AY23" s="334"/>
      <c r="AZ23" s="334"/>
      <c r="BA23" s="296">
        <f t="shared" si="8"/>
        <v>2993.82</v>
      </c>
      <c r="BB23" s="93"/>
      <c r="BC23" s="48" t="s">
        <v>530</v>
      </c>
      <c r="BD23" s="260" t="str">
        <f t="shared" si="9"/>
        <v>正确</v>
      </c>
    </row>
    <row r="24" s="1" customFormat="1" ht="40" customHeight="1" spans="1:56">
      <c r="A24" s="289">
        <f t="shared" si="1"/>
        <v>20</v>
      </c>
      <c r="B24" s="438" t="s">
        <v>531</v>
      </c>
      <c r="C24" s="438" t="s">
        <v>190</v>
      </c>
      <c r="D24" s="430">
        <v>45596</v>
      </c>
      <c r="E24" s="48" t="s">
        <v>78</v>
      </c>
      <c r="F24" s="437">
        <f t="shared" si="2"/>
        <v>31</v>
      </c>
      <c r="G24" s="433" t="s">
        <v>79</v>
      </c>
      <c r="H24" s="434"/>
      <c r="I24" s="434"/>
      <c r="J24" s="434"/>
      <c r="K24" s="434"/>
      <c r="L24" s="460"/>
      <c r="M24" s="434"/>
      <c r="N24" s="434"/>
      <c r="O24" s="463">
        <v>10</v>
      </c>
      <c r="P24" s="434"/>
      <c r="Q24" s="434"/>
      <c r="R24" s="434"/>
      <c r="S24" s="473">
        <f t="shared" si="3"/>
        <v>0</v>
      </c>
      <c r="T24" s="474" t="s">
        <v>532</v>
      </c>
      <c r="U24" s="313" t="s">
        <v>133</v>
      </c>
      <c r="V24" s="71">
        <v>2000</v>
      </c>
      <c r="W24" s="48">
        <v>500</v>
      </c>
      <c r="X24" s="48">
        <v>500</v>
      </c>
      <c r="Y24" s="48">
        <v>200</v>
      </c>
      <c r="Z24" s="48">
        <v>100</v>
      </c>
      <c r="AA24" s="48">
        <v>100</v>
      </c>
      <c r="AB24" s="93">
        <v>100</v>
      </c>
      <c r="AC24" s="296">
        <f t="shared" si="4"/>
        <v>0</v>
      </c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446">
        <f t="shared" si="10"/>
        <v>564.516129032258</v>
      </c>
      <c r="AS24" s="490">
        <f t="shared" si="5"/>
        <v>0</v>
      </c>
      <c r="AT24" s="296">
        <f t="shared" si="6"/>
        <v>0</v>
      </c>
      <c r="AU24" s="296">
        <f t="shared" si="7"/>
        <v>2935.48</v>
      </c>
      <c r="AV24" s="86"/>
      <c r="AW24" s="334"/>
      <c r="AX24" s="334"/>
      <c r="AY24" s="334"/>
      <c r="AZ24" s="334"/>
      <c r="BA24" s="296">
        <f t="shared" si="8"/>
        <v>2935.48</v>
      </c>
      <c r="BB24" s="93"/>
      <c r="BC24" s="48"/>
      <c r="BD24" s="260" t="str">
        <f t="shared" si="9"/>
        <v>正确</v>
      </c>
    </row>
    <row r="25" s="1" customFormat="1" ht="40" customHeight="1" spans="1:56">
      <c r="A25" s="289">
        <f t="shared" si="1"/>
        <v>21</v>
      </c>
      <c r="B25" s="438" t="s">
        <v>533</v>
      </c>
      <c r="C25" s="438" t="s">
        <v>190</v>
      </c>
      <c r="D25" s="430">
        <v>45597</v>
      </c>
      <c r="E25" s="48" t="s">
        <v>78</v>
      </c>
      <c r="F25" s="437">
        <f t="shared" si="2"/>
        <v>31</v>
      </c>
      <c r="G25" s="433" t="s">
        <v>79</v>
      </c>
      <c r="H25" s="434"/>
      <c r="I25" s="434"/>
      <c r="J25" s="434"/>
      <c r="K25" s="434"/>
      <c r="L25" s="460"/>
      <c r="M25" s="434"/>
      <c r="N25" s="434"/>
      <c r="O25" s="460">
        <v>10</v>
      </c>
      <c r="P25" s="434"/>
      <c r="Q25" s="434"/>
      <c r="R25" s="434"/>
      <c r="S25" s="473">
        <f t="shared" si="3"/>
        <v>0</v>
      </c>
      <c r="T25" s="474" t="s">
        <v>532</v>
      </c>
      <c r="U25" s="313" t="s">
        <v>133</v>
      </c>
      <c r="V25" s="71">
        <v>2000</v>
      </c>
      <c r="W25" s="48">
        <v>500</v>
      </c>
      <c r="X25" s="48">
        <v>500</v>
      </c>
      <c r="Y25" s="48">
        <v>200</v>
      </c>
      <c r="Z25" s="48">
        <v>100</v>
      </c>
      <c r="AA25" s="48">
        <v>100</v>
      </c>
      <c r="AB25" s="93">
        <v>100</v>
      </c>
      <c r="AC25" s="296">
        <f t="shared" si="4"/>
        <v>0</v>
      </c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446">
        <f t="shared" si="10"/>
        <v>564.516129032258</v>
      </c>
      <c r="AS25" s="490">
        <f t="shared" si="5"/>
        <v>0</v>
      </c>
      <c r="AT25" s="296">
        <f t="shared" si="6"/>
        <v>0</v>
      </c>
      <c r="AU25" s="296">
        <f t="shared" si="7"/>
        <v>2935.48</v>
      </c>
      <c r="AV25" s="86"/>
      <c r="AW25" s="334"/>
      <c r="AX25" s="334"/>
      <c r="AY25" s="334"/>
      <c r="AZ25" s="334"/>
      <c r="BA25" s="296">
        <f t="shared" si="8"/>
        <v>2935.48</v>
      </c>
      <c r="BB25" s="93"/>
      <c r="BC25" s="48"/>
      <c r="BD25" s="260" t="str">
        <f t="shared" si="9"/>
        <v>正确</v>
      </c>
    </row>
    <row r="26" s="1" customFormat="1" ht="40" customHeight="1" spans="1:56">
      <c r="A26" s="289">
        <f t="shared" si="1"/>
        <v>22</v>
      </c>
      <c r="B26" s="438" t="s">
        <v>534</v>
      </c>
      <c r="C26" s="438" t="s">
        <v>190</v>
      </c>
      <c r="D26" s="430">
        <v>45603</v>
      </c>
      <c r="E26" s="48" t="s">
        <v>78</v>
      </c>
      <c r="F26" s="437">
        <f t="shared" si="2"/>
        <v>31</v>
      </c>
      <c r="G26" s="433" t="s">
        <v>79</v>
      </c>
      <c r="H26" s="434"/>
      <c r="I26" s="434"/>
      <c r="J26" s="434"/>
      <c r="K26" s="434"/>
      <c r="L26" s="460"/>
      <c r="M26" s="434"/>
      <c r="N26" s="434"/>
      <c r="O26" s="460">
        <v>8</v>
      </c>
      <c r="P26" s="434"/>
      <c r="Q26" s="434"/>
      <c r="R26" s="434"/>
      <c r="S26" s="473">
        <f t="shared" si="3"/>
        <v>0</v>
      </c>
      <c r="T26" s="474" t="s">
        <v>499</v>
      </c>
      <c r="U26" s="313" t="s">
        <v>133</v>
      </c>
      <c r="V26" s="71">
        <v>2000</v>
      </c>
      <c r="W26" s="48">
        <v>500</v>
      </c>
      <c r="X26" s="48">
        <v>500</v>
      </c>
      <c r="Y26" s="48">
        <v>200</v>
      </c>
      <c r="Z26" s="48">
        <v>100</v>
      </c>
      <c r="AA26" s="48">
        <v>100</v>
      </c>
      <c r="AB26" s="93">
        <v>100</v>
      </c>
      <c r="AC26" s="296">
        <f t="shared" si="4"/>
        <v>0</v>
      </c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446">
        <f t="shared" si="10"/>
        <v>451.612903225806</v>
      </c>
      <c r="AS26" s="490">
        <f t="shared" si="5"/>
        <v>0</v>
      </c>
      <c r="AT26" s="296">
        <f t="shared" si="6"/>
        <v>0</v>
      </c>
      <c r="AU26" s="296">
        <f t="shared" si="7"/>
        <v>3048.39</v>
      </c>
      <c r="AV26" s="86"/>
      <c r="AW26" s="334"/>
      <c r="AX26" s="334"/>
      <c r="AY26" s="334"/>
      <c r="AZ26" s="334"/>
      <c r="BA26" s="296">
        <f t="shared" si="8"/>
        <v>3048.39</v>
      </c>
      <c r="BB26" s="93"/>
      <c r="BC26" s="48"/>
      <c r="BD26" s="260" t="str">
        <f t="shared" si="9"/>
        <v>正确</v>
      </c>
    </row>
    <row r="27" s="1" customFormat="1" ht="55" customHeight="1" spans="1:56">
      <c r="A27" s="289">
        <f t="shared" si="1"/>
        <v>23</v>
      </c>
      <c r="B27" s="445" t="s">
        <v>535</v>
      </c>
      <c r="C27" s="438" t="s">
        <v>190</v>
      </c>
      <c r="D27" s="441">
        <v>45620</v>
      </c>
      <c r="E27" s="446" t="s">
        <v>78</v>
      </c>
      <c r="F27" s="437">
        <f t="shared" si="2"/>
        <v>31</v>
      </c>
      <c r="G27" s="443" t="s">
        <v>79</v>
      </c>
      <c r="H27" s="444"/>
      <c r="I27" s="444"/>
      <c r="J27" s="444"/>
      <c r="K27" s="444"/>
      <c r="L27" s="463"/>
      <c r="M27" s="444"/>
      <c r="N27" s="444"/>
      <c r="O27" s="463">
        <v>10</v>
      </c>
      <c r="P27" s="444"/>
      <c r="Q27" s="444"/>
      <c r="R27" s="444"/>
      <c r="S27" s="473">
        <f t="shared" si="3"/>
        <v>0</v>
      </c>
      <c r="T27" s="476" t="s">
        <v>526</v>
      </c>
      <c r="U27" s="313" t="s">
        <v>133</v>
      </c>
      <c r="V27" s="71">
        <v>2000</v>
      </c>
      <c r="W27" s="48">
        <v>500</v>
      </c>
      <c r="X27" s="48">
        <v>500</v>
      </c>
      <c r="Y27" s="48">
        <v>200</v>
      </c>
      <c r="Z27" s="48">
        <v>100</v>
      </c>
      <c r="AA27" s="48">
        <v>100</v>
      </c>
      <c r="AB27" s="93">
        <v>100</v>
      </c>
      <c r="AC27" s="296">
        <f t="shared" si="4"/>
        <v>0</v>
      </c>
      <c r="AD27" s="334"/>
      <c r="AE27" s="334"/>
      <c r="AF27" s="334">
        <f>2500/31*10*0.5+2500/31*21</f>
        <v>2096.77419354839</v>
      </c>
      <c r="AG27" s="334"/>
      <c r="AH27" s="334"/>
      <c r="AI27" s="334"/>
      <c r="AJ27" s="334"/>
      <c r="AK27" s="334"/>
      <c r="AL27" s="334"/>
      <c r="AM27" s="334"/>
      <c r="AN27" s="334"/>
      <c r="AO27" s="334"/>
      <c r="AP27" s="334"/>
      <c r="AQ27" s="334"/>
      <c r="AR27" s="446">
        <f t="shared" si="10"/>
        <v>564.516129032258</v>
      </c>
      <c r="AS27" s="490">
        <f t="shared" si="5"/>
        <v>0</v>
      </c>
      <c r="AT27" s="296">
        <f t="shared" si="6"/>
        <v>0</v>
      </c>
      <c r="AU27" s="296">
        <f t="shared" si="7"/>
        <v>5032.26</v>
      </c>
      <c r="AV27" s="86"/>
      <c r="AW27" s="334"/>
      <c r="AX27" s="334">
        <f>VLOOKUP(B27,[6]个人所得税扣缴申报表!$B$1:$AO$65536,40,0)</f>
        <v>28.07</v>
      </c>
      <c r="AY27" s="334"/>
      <c r="AZ27" s="334"/>
      <c r="BA27" s="296">
        <f t="shared" si="8"/>
        <v>5004.19</v>
      </c>
      <c r="BB27" s="93"/>
      <c r="BC27" s="476" t="s">
        <v>536</v>
      </c>
      <c r="BD27" s="260" t="str">
        <f t="shared" si="9"/>
        <v>正确</v>
      </c>
    </row>
    <row r="28" s="1" customFormat="1" ht="40" customHeight="1" spans="1:56">
      <c r="A28" s="289">
        <f t="shared" si="1"/>
        <v>24</v>
      </c>
      <c r="B28" s="438" t="s">
        <v>537</v>
      </c>
      <c r="C28" s="438" t="s">
        <v>190</v>
      </c>
      <c r="D28" s="430">
        <v>45620</v>
      </c>
      <c r="E28" s="48" t="s">
        <v>78</v>
      </c>
      <c r="F28" s="437">
        <f t="shared" si="2"/>
        <v>31</v>
      </c>
      <c r="G28" s="433" t="s">
        <v>79</v>
      </c>
      <c r="H28" s="434"/>
      <c r="I28" s="434"/>
      <c r="J28" s="434"/>
      <c r="K28" s="434"/>
      <c r="L28" s="460"/>
      <c r="M28" s="434"/>
      <c r="N28" s="434"/>
      <c r="O28" s="460">
        <v>15</v>
      </c>
      <c r="P28" s="434"/>
      <c r="Q28" s="434"/>
      <c r="R28" s="434"/>
      <c r="S28" s="473">
        <f t="shared" si="3"/>
        <v>0</v>
      </c>
      <c r="T28" s="476" t="s">
        <v>538</v>
      </c>
      <c r="U28" s="313" t="s">
        <v>133</v>
      </c>
      <c r="V28" s="71">
        <v>2000</v>
      </c>
      <c r="W28" s="48">
        <v>500</v>
      </c>
      <c r="X28" s="48">
        <v>500</v>
      </c>
      <c r="Y28" s="48">
        <v>200</v>
      </c>
      <c r="Z28" s="48">
        <v>100</v>
      </c>
      <c r="AA28" s="48">
        <v>100</v>
      </c>
      <c r="AB28" s="93">
        <v>100</v>
      </c>
      <c r="AC28" s="296">
        <f t="shared" si="4"/>
        <v>0</v>
      </c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446">
        <f t="shared" si="10"/>
        <v>846.774193548387</v>
      </c>
      <c r="AS28" s="490">
        <f t="shared" si="5"/>
        <v>0</v>
      </c>
      <c r="AT28" s="296">
        <f t="shared" si="6"/>
        <v>0</v>
      </c>
      <c r="AU28" s="296">
        <f t="shared" si="7"/>
        <v>2653.23</v>
      </c>
      <c r="AV28" s="86"/>
      <c r="AW28" s="334"/>
      <c r="AX28" s="334"/>
      <c r="AY28" s="334"/>
      <c r="AZ28" s="334"/>
      <c r="BA28" s="296">
        <f t="shared" si="8"/>
        <v>2653.23</v>
      </c>
      <c r="BB28" s="93"/>
      <c r="BC28" s="48"/>
      <c r="BD28" s="260" t="str">
        <f t="shared" si="9"/>
        <v>正确</v>
      </c>
    </row>
    <row r="29" s="1" customFormat="1" ht="40" customHeight="1" spans="1:56">
      <c r="A29" s="289">
        <f t="shared" si="1"/>
        <v>25</v>
      </c>
      <c r="B29" s="438" t="s">
        <v>539</v>
      </c>
      <c r="C29" s="438" t="s">
        <v>190</v>
      </c>
      <c r="D29" s="430">
        <v>45620</v>
      </c>
      <c r="E29" s="48" t="s">
        <v>78</v>
      </c>
      <c r="F29" s="437">
        <f t="shared" si="2"/>
        <v>31</v>
      </c>
      <c r="G29" s="433" t="s">
        <v>79</v>
      </c>
      <c r="H29" s="434"/>
      <c r="I29" s="434"/>
      <c r="J29" s="434"/>
      <c r="K29" s="434"/>
      <c r="L29" s="460"/>
      <c r="M29" s="434"/>
      <c r="N29" s="434"/>
      <c r="O29" s="460">
        <v>13</v>
      </c>
      <c r="P29" s="434"/>
      <c r="Q29" s="434"/>
      <c r="R29" s="434"/>
      <c r="S29" s="473">
        <f t="shared" si="3"/>
        <v>0</v>
      </c>
      <c r="T29" s="474" t="s">
        <v>540</v>
      </c>
      <c r="U29" s="313" t="s">
        <v>133</v>
      </c>
      <c r="V29" s="71">
        <v>2000</v>
      </c>
      <c r="W29" s="48">
        <v>500</v>
      </c>
      <c r="X29" s="48">
        <v>500</v>
      </c>
      <c r="Y29" s="48">
        <v>200</v>
      </c>
      <c r="Z29" s="48">
        <v>100</v>
      </c>
      <c r="AA29" s="48">
        <v>100</v>
      </c>
      <c r="AB29" s="93">
        <v>100</v>
      </c>
      <c r="AC29" s="296">
        <f t="shared" si="4"/>
        <v>0</v>
      </c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446">
        <f t="shared" si="10"/>
        <v>733.870967741935</v>
      </c>
      <c r="AS29" s="490">
        <f t="shared" si="5"/>
        <v>0</v>
      </c>
      <c r="AT29" s="296">
        <f t="shared" si="6"/>
        <v>0</v>
      </c>
      <c r="AU29" s="296">
        <f t="shared" si="7"/>
        <v>2766.13</v>
      </c>
      <c r="AV29" s="86"/>
      <c r="AW29" s="334"/>
      <c r="AX29" s="334"/>
      <c r="AY29" s="334"/>
      <c r="AZ29" s="334"/>
      <c r="BA29" s="296">
        <f t="shared" si="8"/>
        <v>2766.13</v>
      </c>
      <c r="BB29" s="93"/>
      <c r="BC29" s="48"/>
      <c r="BD29" s="260" t="str">
        <f t="shared" si="9"/>
        <v>正确</v>
      </c>
    </row>
    <row r="30" s="1" customFormat="1" ht="63" customHeight="1" spans="1:56">
      <c r="A30" s="289">
        <f t="shared" si="1"/>
        <v>26</v>
      </c>
      <c r="B30" s="438" t="s">
        <v>541</v>
      </c>
      <c r="C30" s="438" t="s">
        <v>190</v>
      </c>
      <c r="D30" s="430">
        <v>45627</v>
      </c>
      <c r="E30" s="48" t="s">
        <v>78</v>
      </c>
      <c r="F30" s="437">
        <f t="shared" si="2"/>
        <v>31</v>
      </c>
      <c r="G30" s="433" t="s">
        <v>79</v>
      </c>
      <c r="H30" s="434"/>
      <c r="I30" s="434"/>
      <c r="J30" s="434"/>
      <c r="K30" s="434"/>
      <c r="L30" s="460">
        <v>2.5</v>
      </c>
      <c r="M30" s="434"/>
      <c r="N30" s="434"/>
      <c r="O30" s="460">
        <v>10</v>
      </c>
      <c r="P30" s="434"/>
      <c r="Q30" s="434"/>
      <c r="R30" s="434"/>
      <c r="S30" s="473">
        <f t="shared" si="3"/>
        <v>0</v>
      </c>
      <c r="T30" s="476" t="s">
        <v>542</v>
      </c>
      <c r="U30" s="313" t="s">
        <v>133</v>
      </c>
      <c r="V30" s="71">
        <v>2000</v>
      </c>
      <c r="W30" s="48">
        <v>500</v>
      </c>
      <c r="X30" s="48">
        <v>500</v>
      </c>
      <c r="Y30" s="48">
        <v>200</v>
      </c>
      <c r="Z30" s="48">
        <v>100</v>
      </c>
      <c r="AA30" s="48">
        <v>100</v>
      </c>
      <c r="AB30" s="93">
        <v>100</v>
      </c>
      <c r="AC30" s="296">
        <f t="shared" si="4"/>
        <v>0</v>
      </c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446">
        <f t="shared" si="10"/>
        <v>564.516129032258</v>
      </c>
      <c r="AS30" s="490">
        <f t="shared" si="5"/>
        <v>0</v>
      </c>
      <c r="AT30" s="296">
        <f t="shared" si="6"/>
        <v>282.258064516129</v>
      </c>
      <c r="AU30" s="296">
        <f t="shared" si="7"/>
        <v>2653.23</v>
      </c>
      <c r="AV30" s="86"/>
      <c r="AW30" s="334"/>
      <c r="AX30" s="334"/>
      <c r="AY30" s="334"/>
      <c r="AZ30" s="334"/>
      <c r="BA30" s="296">
        <f t="shared" si="8"/>
        <v>2653.23</v>
      </c>
      <c r="BB30" s="93"/>
      <c r="BC30" s="48"/>
      <c r="BD30" s="260" t="str">
        <f t="shared" si="9"/>
        <v>正确</v>
      </c>
    </row>
    <row r="31" s="1" customFormat="1" ht="40" customHeight="1" spans="1:56">
      <c r="A31" s="289">
        <f t="shared" si="1"/>
        <v>27</v>
      </c>
      <c r="B31" s="438" t="s">
        <v>543</v>
      </c>
      <c r="C31" s="438" t="s">
        <v>190</v>
      </c>
      <c r="D31" s="430">
        <v>45633</v>
      </c>
      <c r="E31" s="48" t="s">
        <v>78</v>
      </c>
      <c r="F31" s="437">
        <f t="shared" si="2"/>
        <v>31</v>
      </c>
      <c r="G31" s="433" t="s">
        <v>79</v>
      </c>
      <c r="H31" s="434"/>
      <c r="I31" s="434"/>
      <c r="J31" s="434"/>
      <c r="K31" s="434"/>
      <c r="L31" s="460"/>
      <c r="M31" s="434"/>
      <c r="N31" s="434"/>
      <c r="O31" s="460">
        <v>13</v>
      </c>
      <c r="P31" s="434"/>
      <c r="Q31" s="434"/>
      <c r="R31" s="434"/>
      <c r="S31" s="473">
        <f t="shared" si="3"/>
        <v>0</v>
      </c>
      <c r="T31" s="474" t="s">
        <v>544</v>
      </c>
      <c r="U31" s="313" t="s">
        <v>133</v>
      </c>
      <c r="V31" s="71">
        <v>2000</v>
      </c>
      <c r="W31" s="48">
        <v>500</v>
      </c>
      <c r="X31" s="48">
        <v>500</v>
      </c>
      <c r="Y31" s="48">
        <v>200</v>
      </c>
      <c r="Z31" s="48">
        <v>100</v>
      </c>
      <c r="AA31" s="48">
        <v>100</v>
      </c>
      <c r="AB31" s="93">
        <v>100</v>
      </c>
      <c r="AC31" s="296">
        <f t="shared" si="4"/>
        <v>0</v>
      </c>
      <c r="AD31" s="93"/>
      <c r="AE31" s="93"/>
      <c r="AF31" s="93"/>
      <c r="AG31" s="93"/>
      <c r="AH31" s="93"/>
      <c r="AI31" s="93">
        <v>100</v>
      </c>
      <c r="AJ31" s="93"/>
      <c r="AK31" s="93"/>
      <c r="AL31" s="93"/>
      <c r="AM31" s="93"/>
      <c r="AN31" s="93"/>
      <c r="AO31" s="93"/>
      <c r="AP31" s="93"/>
      <c r="AQ31" s="93"/>
      <c r="AR31" s="446">
        <f t="shared" si="10"/>
        <v>733.870967741935</v>
      </c>
      <c r="AS31" s="490">
        <f t="shared" si="5"/>
        <v>0</v>
      </c>
      <c r="AT31" s="296">
        <f t="shared" si="6"/>
        <v>0</v>
      </c>
      <c r="AU31" s="296">
        <f t="shared" si="7"/>
        <v>2866.13</v>
      </c>
      <c r="AV31" s="86"/>
      <c r="AW31" s="334"/>
      <c r="AX31" s="334"/>
      <c r="AY31" s="334"/>
      <c r="AZ31" s="334"/>
      <c r="BA31" s="296">
        <f t="shared" si="8"/>
        <v>2866.13</v>
      </c>
      <c r="BB31" s="93"/>
      <c r="BC31" s="495" t="s">
        <v>545</v>
      </c>
      <c r="BD31" s="260" t="str">
        <f t="shared" si="9"/>
        <v>正确</v>
      </c>
    </row>
    <row r="32" s="1" customFormat="1" ht="40" customHeight="1" spans="1:56">
      <c r="A32" s="289">
        <f t="shared" si="1"/>
        <v>28</v>
      </c>
      <c r="B32" s="438" t="s">
        <v>546</v>
      </c>
      <c r="C32" s="438" t="s">
        <v>190</v>
      </c>
      <c r="D32" s="430">
        <v>45634</v>
      </c>
      <c r="E32" s="48" t="s">
        <v>78</v>
      </c>
      <c r="F32" s="437">
        <f t="shared" si="2"/>
        <v>31</v>
      </c>
      <c r="G32" s="433" t="s">
        <v>79</v>
      </c>
      <c r="H32" s="434"/>
      <c r="I32" s="434"/>
      <c r="J32" s="434"/>
      <c r="K32" s="434"/>
      <c r="L32" s="460"/>
      <c r="M32" s="434"/>
      <c r="N32" s="434"/>
      <c r="O32" s="460">
        <v>8</v>
      </c>
      <c r="P32" s="434"/>
      <c r="Q32" s="434"/>
      <c r="R32" s="434"/>
      <c r="S32" s="473">
        <f t="shared" si="3"/>
        <v>0</v>
      </c>
      <c r="T32" s="474" t="s">
        <v>547</v>
      </c>
      <c r="U32" s="313" t="s">
        <v>133</v>
      </c>
      <c r="V32" s="71">
        <v>2000</v>
      </c>
      <c r="W32" s="48">
        <v>500</v>
      </c>
      <c r="X32" s="48">
        <v>500</v>
      </c>
      <c r="Y32" s="48">
        <v>200</v>
      </c>
      <c r="Z32" s="48">
        <v>100</v>
      </c>
      <c r="AA32" s="48">
        <v>100</v>
      </c>
      <c r="AB32" s="93">
        <v>100</v>
      </c>
      <c r="AC32" s="296">
        <f t="shared" si="4"/>
        <v>0</v>
      </c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446">
        <f t="shared" si="10"/>
        <v>451.612903225806</v>
      </c>
      <c r="AS32" s="490">
        <f t="shared" si="5"/>
        <v>0</v>
      </c>
      <c r="AT32" s="296">
        <f t="shared" si="6"/>
        <v>0</v>
      </c>
      <c r="AU32" s="296">
        <f t="shared" si="7"/>
        <v>3048.39</v>
      </c>
      <c r="AV32" s="86"/>
      <c r="AW32" s="334"/>
      <c r="AX32" s="334"/>
      <c r="AY32" s="334"/>
      <c r="AZ32" s="334"/>
      <c r="BA32" s="296">
        <f t="shared" si="8"/>
        <v>3048.39</v>
      </c>
      <c r="BB32" s="93"/>
      <c r="BC32" s="48"/>
      <c r="BD32" s="260" t="str">
        <f t="shared" si="9"/>
        <v>正确</v>
      </c>
    </row>
    <row r="33" s="1" customFormat="1" ht="40" customHeight="1" spans="1:56">
      <c r="A33" s="289">
        <f t="shared" si="1"/>
        <v>29</v>
      </c>
      <c r="B33" s="438" t="s">
        <v>548</v>
      </c>
      <c r="C33" s="438" t="s">
        <v>190</v>
      </c>
      <c r="D33" s="430">
        <v>45702</v>
      </c>
      <c r="E33" s="48" t="s">
        <v>78</v>
      </c>
      <c r="F33" s="437">
        <f t="shared" si="2"/>
        <v>31</v>
      </c>
      <c r="G33" s="433" t="s">
        <v>79</v>
      </c>
      <c r="H33" s="434"/>
      <c r="I33" s="434"/>
      <c r="J33" s="434"/>
      <c r="K33" s="434"/>
      <c r="L33" s="460"/>
      <c r="M33" s="434"/>
      <c r="N33" s="434"/>
      <c r="O33" s="460">
        <v>10</v>
      </c>
      <c r="P33" s="434"/>
      <c r="Q33" s="434"/>
      <c r="R33" s="434"/>
      <c r="S33" s="473">
        <f t="shared" si="3"/>
        <v>0</v>
      </c>
      <c r="T33" s="476" t="s">
        <v>549</v>
      </c>
      <c r="U33" s="313" t="s">
        <v>133</v>
      </c>
      <c r="V33" s="71">
        <v>2000</v>
      </c>
      <c r="W33" s="48">
        <v>500</v>
      </c>
      <c r="X33" s="48">
        <v>500</v>
      </c>
      <c r="Y33" s="48">
        <v>200</v>
      </c>
      <c r="Z33" s="48">
        <v>100</v>
      </c>
      <c r="AA33" s="48">
        <v>100</v>
      </c>
      <c r="AB33" s="93">
        <v>100</v>
      </c>
      <c r="AC33" s="296">
        <f t="shared" si="4"/>
        <v>0</v>
      </c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446">
        <f t="shared" si="10"/>
        <v>564.516129032258</v>
      </c>
      <c r="AS33" s="490">
        <f t="shared" si="5"/>
        <v>0</v>
      </c>
      <c r="AT33" s="296">
        <f t="shared" si="6"/>
        <v>0</v>
      </c>
      <c r="AU33" s="296">
        <f t="shared" si="7"/>
        <v>2935.48</v>
      </c>
      <c r="AV33" s="86"/>
      <c r="AW33" s="334"/>
      <c r="AX33" s="334"/>
      <c r="AY33" s="334"/>
      <c r="AZ33" s="334"/>
      <c r="BA33" s="296">
        <f t="shared" si="8"/>
        <v>2935.48</v>
      </c>
      <c r="BB33" s="93"/>
      <c r="BC33" s="48"/>
      <c r="BD33" s="260" t="str">
        <f t="shared" si="9"/>
        <v>正确</v>
      </c>
    </row>
    <row r="34" s="1" customFormat="1" ht="60" customHeight="1" spans="1:56">
      <c r="A34" s="289">
        <f t="shared" si="1"/>
        <v>30</v>
      </c>
      <c r="B34" s="438" t="s">
        <v>550</v>
      </c>
      <c r="C34" s="438" t="s">
        <v>190</v>
      </c>
      <c r="D34" s="430">
        <v>45701</v>
      </c>
      <c r="E34" s="48" t="s">
        <v>78</v>
      </c>
      <c r="F34" s="437">
        <f t="shared" si="2"/>
        <v>31</v>
      </c>
      <c r="G34" s="433" t="s">
        <v>79</v>
      </c>
      <c r="H34" s="434"/>
      <c r="I34" s="434"/>
      <c r="J34" s="434"/>
      <c r="K34" s="434"/>
      <c r="L34" s="460">
        <v>1</v>
      </c>
      <c r="M34" s="434"/>
      <c r="N34" s="434"/>
      <c r="O34" s="460">
        <v>10</v>
      </c>
      <c r="P34" s="434"/>
      <c r="Q34" s="434"/>
      <c r="R34" s="434"/>
      <c r="S34" s="473">
        <f t="shared" si="3"/>
        <v>0</v>
      </c>
      <c r="T34" s="476" t="s">
        <v>551</v>
      </c>
      <c r="U34" s="313" t="s">
        <v>133</v>
      </c>
      <c r="V34" s="71">
        <v>2000</v>
      </c>
      <c r="W34" s="48">
        <v>500</v>
      </c>
      <c r="X34" s="48">
        <v>500</v>
      </c>
      <c r="Y34" s="48">
        <v>200</v>
      </c>
      <c r="Z34" s="48">
        <v>100</v>
      </c>
      <c r="AA34" s="48">
        <v>100</v>
      </c>
      <c r="AB34" s="93">
        <v>100</v>
      </c>
      <c r="AC34" s="296">
        <f t="shared" si="4"/>
        <v>0</v>
      </c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446">
        <f t="shared" si="10"/>
        <v>564.516129032258</v>
      </c>
      <c r="AS34" s="490">
        <f t="shared" si="5"/>
        <v>0</v>
      </c>
      <c r="AT34" s="296">
        <f t="shared" si="6"/>
        <v>112.903225806452</v>
      </c>
      <c r="AU34" s="296">
        <f t="shared" si="7"/>
        <v>2822.58</v>
      </c>
      <c r="AV34" s="86"/>
      <c r="AW34" s="334"/>
      <c r="AX34" s="334"/>
      <c r="AY34" s="334"/>
      <c r="AZ34" s="334"/>
      <c r="BA34" s="296">
        <f t="shared" si="8"/>
        <v>2822.58</v>
      </c>
      <c r="BB34" s="93"/>
      <c r="BC34" s="48"/>
      <c r="BD34" s="260" t="str">
        <f t="shared" si="9"/>
        <v>正确</v>
      </c>
    </row>
    <row r="35" s="1" customFormat="1" ht="40" customHeight="1" spans="1:56">
      <c r="A35" s="289">
        <f t="shared" si="1"/>
        <v>31</v>
      </c>
      <c r="B35" s="440" t="s">
        <v>552</v>
      </c>
      <c r="C35" s="438" t="s">
        <v>190</v>
      </c>
      <c r="D35" s="430">
        <v>45698</v>
      </c>
      <c r="E35" s="442" t="s">
        <v>265</v>
      </c>
      <c r="F35" s="437">
        <f t="shared" si="2"/>
        <v>31</v>
      </c>
      <c r="G35" s="433" t="s">
        <v>79</v>
      </c>
      <c r="H35" s="434"/>
      <c r="I35" s="434"/>
      <c r="J35" s="434">
        <v>31</v>
      </c>
      <c r="K35" s="434"/>
      <c r="L35" s="460"/>
      <c r="M35" s="434"/>
      <c r="N35" s="434"/>
      <c r="O35" s="460">
        <v>0</v>
      </c>
      <c r="P35" s="434"/>
      <c r="Q35" s="434"/>
      <c r="R35" s="434"/>
      <c r="S35" s="473">
        <f t="shared" si="3"/>
        <v>0</v>
      </c>
      <c r="T35" s="477" t="s">
        <v>553</v>
      </c>
      <c r="U35" s="313" t="s">
        <v>133</v>
      </c>
      <c r="V35" s="71">
        <v>2000</v>
      </c>
      <c r="W35" s="48">
        <v>500</v>
      </c>
      <c r="X35" s="48">
        <v>500</v>
      </c>
      <c r="Y35" s="48">
        <v>200</v>
      </c>
      <c r="Z35" s="48">
        <v>100</v>
      </c>
      <c r="AA35" s="48">
        <v>100</v>
      </c>
      <c r="AB35" s="93">
        <v>100</v>
      </c>
      <c r="AC35" s="296">
        <f t="shared" si="4"/>
        <v>0</v>
      </c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446"/>
      <c r="AS35" s="490">
        <f t="shared" si="5"/>
        <v>0</v>
      </c>
      <c r="AT35" s="296">
        <f t="shared" si="6"/>
        <v>3500</v>
      </c>
      <c r="AU35" s="296">
        <f t="shared" si="7"/>
        <v>0</v>
      </c>
      <c r="AV35" s="86"/>
      <c r="AW35" s="334"/>
      <c r="AX35" s="334"/>
      <c r="AY35" s="334"/>
      <c r="AZ35" s="334"/>
      <c r="BA35" s="296">
        <f t="shared" si="8"/>
        <v>0</v>
      </c>
      <c r="BB35" s="93"/>
      <c r="BC35" s="48"/>
      <c r="BD35" s="260" t="str">
        <f t="shared" si="9"/>
        <v>正确</v>
      </c>
    </row>
    <row r="36" s="1" customFormat="1" ht="40" customHeight="1" spans="1:56">
      <c r="A36" s="289">
        <f t="shared" si="1"/>
        <v>32</v>
      </c>
      <c r="B36" s="438" t="s">
        <v>554</v>
      </c>
      <c r="C36" s="438" t="s">
        <v>190</v>
      </c>
      <c r="D36" s="430">
        <v>45346</v>
      </c>
      <c r="E36" s="48" t="s">
        <v>78</v>
      </c>
      <c r="F36" s="437">
        <f t="shared" si="2"/>
        <v>31</v>
      </c>
      <c r="G36" s="433" t="s">
        <v>79</v>
      </c>
      <c r="H36" s="434"/>
      <c r="I36" s="434"/>
      <c r="J36" s="434"/>
      <c r="K36" s="434"/>
      <c r="L36" s="460"/>
      <c r="M36" s="434"/>
      <c r="N36" s="434"/>
      <c r="O36" s="460">
        <v>13</v>
      </c>
      <c r="P36" s="434"/>
      <c r="Q36" s="434"/>
      <c r="R36" s="434"/>
      <c r="S36" s="473">
        <f t="shared" si="3"/>
        <v>0</v>
      </c>
      <c r="T36" s="474" t="s">
        <v>524</v>
      </c>
      <c r="U36" s="313" t="s">
        <v>133</v>
      </c>
      <c r="V36" s="71">
        <v>2000</v>
      </c>
      <c r="W36" s="48">
        <v>500</v>
      </c>
      <c r="X36" s="48">
        <v>500</v>
      </c>
      <c r="Y36" s="48">
        <v>200</v>
      </c>
      <c r="Z36" s="48">
        <v>100</v>
      </c>
      <c r="AA36" s="48">
        <v>100</v>
      </c>
      <c r="AB36" s="93">
        <v>100</v>
      </c>
      <c r="AC36" s="296">
        <f t="shared" si="4"/>
        <v>0</v>
      </c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446">
        <f t="shared" si="10"/>
        <v>733.870967741935</v>
      </c>
      <c r="AS36" s="490">
        <f t="shared" si="5"/>
        <v>0</v>
      </c>
      <c r="AT36" s="296">
        <f t="shared" si="6"/>
        <v>0</v>
      </c>
      <c r="AU36" s="296">
        <f t="shared" si="7"/>
        <v>2766.13</v>
      </c>
      <c r="AV36" s="86"/>
      <c r="AW36" s="334"/>
      <c r="AX36" s="334"/>
      <c r="AY36" s="334"/>
      <c r="AZ36" s="334"/>
      <c r="BA36" s="296">
        <f t="shared" si="8"/>
        <v>2766.13</v>
      </c>
      <c r="BB36" s="93"/>
      <c r="BC36" s="48"/>
      <c r="BD36" s="260" t="str">
        <f t="shared" si="9"/>
        <v>正确</v>
      </c>
    </row>
    <row r="37" s="1" customFormat="1" ht="40" customHeight="1" spans="1:56">
      <c r="A37" s="289">
        <f t="shared" si="1"/>
        <v>33</v>
      </c>
      <c r="B37" s="438" t="s">
        <v>555</v>
      </c>
      <c r="C37" s="438" t="s">
        <v>190</v>
      </c>
      <c r="D37" s="430">
        <v>45719</v>
      </c>
      <c r="E37" s="48" t="s">
        <v>78</v>
      </c>
      <c r="F37" s="437">
        <f t="shared" si="2"/>
        <v>31</v>
      </c>
      <c r="G37" s="433" t="s">
        <v>79</v>
      </c>
      <c r="H37" s="434"/>
      <c r="I37" s="434"/>
      <c r="J37" s="434"/>
      <c r="K37" s="434"/>
      <c r="L37" s="460"/>
      <c r="M37" s="434"/>
      <c r="N37" s="434"/>
      <c r="O37" s="460">
        <v>10</v>
      </c>
      <c r="P37" s="434"/>
      <c r="Q37" s="434"/>
      <c r="R37" s="434"/>
      <c r="S37" s="473">
        <f t="shared" si="3"/>
        <v>0</v>
      </c>
      <c r="T37" s="474" t="s">
        <v>529</v>
      </c>
      <c r="U37" s="313" t="s">
        <v>133</v>
      </c>
      <c r="V37" s="71">
        <v>2000</v>
      </c>
      <c r="W37" s="48">
        <v>500</v>
      </c>
      <c r="X37" s="48">
        <v>500</v>
      </c>
      <c r="Y37" s="48">
        <v>200</v>
      </c>
      <c r="Z37" s="48">
        <v>100</v>
      </c>
      <c r="AA37" s="48">
        <v>100</v>
      </c>
      <c r="AB37" s="93">
        <v>100</v>
      </c>
      <c r="AC37" s="296">
        <f t="shared" si="4"/>
        <v>0</v>
      </c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446">
        <f t="shared" si="10"/>
        <v>564.516129032258</v>
      </c>
      <c r="AS37" s="490">
        <f t="shared" si="5"/>
        <v>0</v>
      </c>
      <c r="AT37" s="296">
        <f t="shared" si="6"/>
        <v>0</v>
      </c>
      <c r="AU37" s="296">
        <f t="shared" si="7"/>
        <v>2935.48</v>
      </c>
      <c r="AV37" s="86"/>
      <c r="AW37" s="334"/>
      <c r="AX37" s="334"/>
      <c r="AY37" s="334"/>
      <c r="AZ37" s="334"/>
      <c r="BA37" s="296">
        <f t="shared" si="8"/>
        <v>2935.48</v>
      </c>
      <c r="BB37" s="93"/>
      <c r="BC37" s="48"/>
      <c r="BD37" s="260" t="str">
        <f t="shared" si="9"/>
        <v>正确</v>
      </c>
    </row>
    <row r="38" s="1" customFormat="1" ht="40" customHeight="1" spans="1:56">
      <c r="A38" s="289">
        <f t="shared" si="1"/>
        <v>34</v>
      </c>
      <c r="B38" s="438" t="s">
        <v>556</v>
      </c>
      <c r="C38" s="438" t="s">
        <v>190</v>
      </c>
      <c r="D38" s="430">
        <v>45727</v>
      </c>
      <c r="E38" s="48" t="s">
        <v>78</v>
      </c>
      <c r="F38" s="437">
        <f t="shared" si="2"/>
        <v>31</v>
      </c>
      <c r="G38" s="433" t="s">
        <v>79</v>
      </c>
      <c r="H38" s="434"/>
      <c r="I38" s="434"/>
      <c r="J38" s="434"/>
      <c r="K38" s="434"/>
      <c r="L38" s="460"/>
      <c r="M38" s="434"/>
      <c r="N38" s="434"/>
      <c r="O38" s="460">
        <v>10</v>
      </c>
      <c r="P38" s="434"/>
      <c r="Q38" s="434"/>
      <c r="R38" s="434"/>
      <c r="S38" s="473">
        <f t="shared" si="3"/>
        <v>0</v>
      </c>
      <c r="T38" s="476" t="s">
        <v>529</v>
      </c>
      <c r="U38" s="313" t="s">
        <v>133</v>
      </c>
      <c r="V38" s="71">
        <v>2000</v>
      </c>
      <c r="W38" s="48">
        <v>500</v>
      </c>
      <c r="X38" s="48">
        <v>500</v>
      </c>
      <c r="Y38" s="48">
        <v>200</v>
      </c>
      <c r="Z38" s="48">
        <v>100</v>
      </c>
      <c r="AA38" s="48">
        <v>100</v>
      </c>
      <c r="AB38" s="93">
        <v>100</v>
      </c>
      <c r="AC38" s="296">
        <f t="shared" si="4"/>
        <v>0</v>
      </c>
      <c r="AD38" s="93"/>
      <c r="AE38" s="93"/>
      <c r="AF38" s="93">
        <f>2500/31*21</f>
        <v>1693.54838709677</v>
      </c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446">
        <f t="shared" si="10"/>
        <v>564.516129032258</v>
      </c>
      <c r="AS38" s="490">
        <f t="shared" si="5"/>
        <v>0</v>
      </c>
      <c r="AT38" s="296">
        <f t="shared" si="6"/>
        <v>0</v>
      </c>
      <c r="AU38" s="296">
        <f t="shared" si="7"/>
        <v>4629.03</v>
      </c>
      <c r="AV38" s="86"/>
      <c r="AW38" s="334"/>
      <c r="AX38" s="334"/>
      <c r="AY38" s="334"/>
      <c r="AZ38" s="334"/>
      <c r="BA38" s="296">
        <f t="shared" si="8"/>
        <v>4629.03</v>
      </c>
      <c r="BB38" s="93"/>
      <c r="BC38" s="48" t="s">
        <v>557</v>
      </c>
      <c r="BD38" s="260" t="str">
        <f t="shared" si="9"/>
        <v>正确</v>
      </c>
    </row>
    <row r="39" s="1" customFormat="1" ht="40" customHeight="1" spans="1:56">
      <c r="A39" s="289">
        <f t="shared" si="1"/>
        <v>35</v>
      </c>
      <c r="B39" s="438" t="s">
        <v>558</v>
      </c>
      <c r="C39" s="438" t="s">
        <v>190</v>
      </c>
      <c r="D39" s="430">
        <v>45745</v>
      </c>
      <c r="E39" s="48" t="s">
        <v>78</v>
      </c>
      <c r="F39" s="437">
        <f t="shared" si="2"/>
        <v>31</v>
      </c>
      <c r="G39" s="433" t="s">
        <v>79</v>
      </c>
      <c r="H39" s="434"/>
      <c r="I39" s="434"/>
      <c r="J39" s="434"/>
      <c r="K39" s="434"/>
      <c r="L39" s="460"/>
      <c r="M39" s="434"/>
      <c r="N39" s="434"/>
      <c r="O39" s="460">
        <v>10</v>
      </c>
      <c r="P39" s="434"/>
      <c r="Q39" s="434"/>
      <c r="R39" s="434"/>
      <c r="S39" s="473">
        <f t="shared" si="3"/>
        <v>0</v>
      </c>
      <c r="T39" s="474" t="s">
        <v>529</v>
      </c>
      <c r="U39" s="313" t="s">
        <v>133</v>
      </c>
      <c r="V39" s="71">
        <v>2000</v>
      </c>
      <c r="W39" s="48">
        <v>500</v>
      </c>
      <c r="X39" s="48">
        <v>500</v>
      </c>
      <c r="Y39" s="48">
        <v>200</v>
      </c>
      <c r="Z39" s="48">
        <v>100</v>
      </c>
      <c r="AA39" s="48">
        <v>100</v>
      </c>
      <c r="AB39" s="93">
        <v>100</v>
      </c>
      <c r="AC39" s="296">
        <f t="shared" si="4"/>
        <v>0</v>
      </c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446">
        <f t="shared" si="10"/>
        <v>564.516129032258</v>
      </c>
      <c r="AS39" s="490">
        <f t="shared" si="5"/>
        <v>0</v>
      </c>
      <c r="AT39" s="296">
        <f t="shared" si="6"/>
        <v>0</v>
      </c>
      <c r="AU39" s="296">
        <f t="shared" si="7"/>
        <v>2935.48</v>
      </c>
      <c r="AV39" s="86"/>
      <c r="AW39" s="334"/>
      <c r="AX39" s="334"/>
      <c r="AY39" s="334"/>
      <c r="AZ39" s="334"/>
      <c r="BA39" s="296">
        <f t="shared" si="8"/>
        <v>2935.48</v>
      </c>
      <c r="BB39" s="93"/>
      <c r="BC39" s="48"/>
      <c r="BD39" s="260" t="str">
        <f t="shared" si="9"/>
        <v>正确</v>
      </c>
    </row>
    <row r="40" s="1" customFormat="1" ht="62" customHeight="1" spans="1:56">
      <c r="A40" s="289">
        <f t="shared" si="1"/>
        <v>36</v>
      </c>
      <c r="B40" s="445" t="s">
        <v>559</v>
      </c>
      <c r="C40" s="438" t="s">
        <v>190</v>
      </c>
      <c r="D40" s="441">
        <v>45751</v>
      </c>
      <c r="E40" s="446" t="s">
        <v>78</v>
      </c>
      <c r="F40" s="437">
        <f t="shared" si="2"/>
        <v>31</v>
      </c>
      <c r="G40" s="443" t="s">
        <v>79</v>
      </c>
      <c r="H40" s="444"/>
      <c r="I40" s="444"/>
      <c r="J40" s="444"/>
      <c r="K40" s="444"/>
      <c r="L40" s="463">
        <v>1</v>
      </c>
      <c r="M40" s="444"/>
      <c r="N40" s="444"/>
      <c r="O40" s="463">
        <v>10</v>
      </c>
      <c r="P40" s="444"/>
      <c r="Q40" s="444"/>
      <c r="R40" s="444"/>
      <c r="S40" s="473">
        <f t="shared" si="3"/>
        <v>0</v>
      </c>
      <c r="T40" s="476" t="s">
        <v>560</v>
      </c>
      <c r="U40" s="313" t="s">
        <v>133</v>
      </c>
      <c r="V40" s="71">
        <v>2000</v>
      </c>
      <c r="W40" s="48">
        <v>500</v>
      </c>
      <c r="X40" s="48">
        <v>500</v>
      </c>
      <c r="Y40" s="48">
        <v>200</v>
      </c>
      <c r="Z40" s="48">
        <v>100</v>
      </c>
      <c r="AA40" s="48">
        <v>100</v>
      </c>
      <c r="AB40" s="93">
        <v>100</v>
      </c>
      <c r="AC40" s="296">
        <f t="shared" si="4"/>
        <v>0</v>
      </c>
      <c r="AD40" s="334"/>
      <c r="AE40" s="334"/>
      <c r="AF40" s="334"/>
      <c r="AG40" s="334"/>
      <c r="AH40" s="334"/>
      <c r="AI40" s="334"/>
      <c r="AJ40" s="334"/>
      <c r="AK40" s="334"/>
      <c r="AL40" s="334"/>
      <c r="AM40" s="334"/>
      <c r="AN40" s="334"/>
      <c r="AO40" s="334"/>
      <c r="AP40" s="334"/>
      <c r="AQ40" s="334"/>
      <c r="AR40" s="446">
        <f t="shared" si="10"/>
        <v>564.516129032258</v>
      </c>
      <c r="AS40" s="490">
        <f t="shared" si="5"/>
        <v>0</v>
      </c>
      <c r="AT40" s="296">
        <f t="shared" si="6"/>
        <v>112.903225806452</v>
      </c>
      <c r="AU40" s="296">
        <f t="shared" si="7"/>
        <v>2822.58</v>
      </c>
      <c r="AV40" s="86"/>
      <c r="AW40" s="334"/>
      <c r="AX40" s="334"/>
      <c r="AY40" s="334"/>
      <c r="AZ40" s="334"/>
      <c r="BA40" s="296">
        <f t="shared" si="8"/>
        <v>2822.58</v>
      </c>
      <c r="BB40" s="93"/>
      <c r="BC40" s="446"/>
      <c r="BD40" s="260" t="str">
        <f t="shared" si="9"/>
        <v>正确</v>
      </c>
    </row>
    <row r="41" s="1" customFormat="1" ht="40" customHeight="1" spans="1:56">
      <c r="A41" s="289">
        <f t="shared" si="1"/>
        <v>37</v>
      </c>
      <c r="B41" s="438" t="s">
        <v>561</v>
      </c>
      <c r="C41" s="438" t="s">
        <v>190</v>
      </c>
      <c r="D41" s="430">
        <v>45768</v>
      </c>
      <c r="E41" s="48" t="s">
        <v>78</v>
      </c>
      <c r="F41" s="437">
        <f t="shared" si="2"/>
        <v>31</v>
      </c>
      <c r="G41" s="433" t="s">
        <v>79</v>
      </c>
      <c r="H41" s="434"/>
      <c r="I41" s="434"/>
      <c r="J41" s="434"/>
      <c r="K41" s="434"/>
      <c r="L41" s="460"/>
      <c r="M41" s="434"/>
      <c r="N41" s="434"/>
      <c r="O41" s="460">
        <v>10</v>
      </c>
      <c r="P41" s="434"/>
      <c r="Q41" s="434"/>
      <c r="R41" s="434"/>
      <c r="S41" s="473">
        <f t="shared" si="3"/>
        <v>0</v>
      </c>
      <c r="T41" s="474" t="s">
        <v>526</v>
      </c>
      <c r="U41" s="313" t="s">
        <v>133</v>
      </c>
      <c r="V41" s="71">
        <v>2000</v>
      </c>
      <c r="W41" s="48">
        <v>500</v>
      </c>
      <c r="X41" s="48">
        <v>500</v>
      </c>
      <c r="Y41" s="48">
        <v>200</v>
      </c>
      <c r="Z41" s="48">
        <v>100</v>
      </c>
      <c r="AA41" s="48">
        <v>100</v>
      </c>
      <c r="AB41" s="93">
        <v>100</v>
      </c>
      <c r="AC41" s="296">
        <f t="shared" si="4"/>
        <v>0</v>
      </c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446">
        <f t="shared" si="10"/>
        <v>564.516129032258</v>
      </c>
      <c r="AS41" s="490">
        <f t="shared" si="5"/>
        <v>0</v>
      </c>
      <c r="AT41" s="296">
        <f t="shared" si="6"/>
        <v>0</v>
      </c>
      <c r="AU41" s="296">
        <f t="shared" si="7"/>
        <v>2935.48</v>
      </c>
      <c r="AV41" s="86"/>
      <c r="AW41" s="334"/>
      <c r="AX41" s="334"/>
      <c r="AY41" s="334"/>
      <c r="AZ41" s="334"/>
      <c r="BA41" s="296">
        <f t="shared" si="8"/>
        <v>2935.48</v>
      </c>
      <c r="BB41" s="93"/>
      <c r="BC41" s="48"/>
      <c r="BD41" s="260" t="str">
        <f t="shared" si="9"/>
        <v>正确</v>
      </c>
    </row>
    <row r="42" s="1" customFormat="1" ht="62" customHeight="1" spans="1:56">
      <c r="A42" s="289">
        <f t="shared" si="1"/>
        <v>38</v>
      </c>
      <c r="B42" s="438" t="s">
        <v>562</v>
      </c>
      <c r="C42" s="438" t="s">
        <v>190</v>
      </c>
      <c r="D42" s="430">
        <v>45803</v>
      </c>
      <c r="E42" s="48" t="s">
        <v>78</v>
      </c>
      <c r="F42" s="437">
        <f t="shared" si="2"/>
        <v>31</v>
      </c>
      <c r="G42" s="433" t="s">
        <v>79</v>
      </c>
      <c r="H42" s="434"/>
      <c r="I42" s="434"/>
      <c r="J42" s="434"/>
      <c r="K42" s="434"/>
      <c r="L42" s="460">
        <v>1</v>
      </c>
      <c r="M42" s="434"/>
      <c r="N42" s="434"/>
      <c r="O42" s="460">
        <v>8</v>
      </c>
      <c r="P42" s="434"/>
      <c r="Q42" s="434"/>
      <c r="R42" s="434"/>
      <c r="S42" s="473">
        <f t="shared" si="3"/>
        <v>0</v>
      </c>
      <c r="T42" s="474" t="s">
        <v>563</v>
      </c>
      <c r="U42" s="313" t="s">
        <v>133</v>
      </c>
      <c r="V42" s="71">
        <v>2000</v>
      </c>
      <c r="W42" s="48">
        <v>500</v>
      </c>
      <c r="X42" s="48">
        <v>500</v>
      </c>
      <c r="Y42" s="48">
        <v>200</v>
      </c>
      <c r="Z42" s="48">
        <v>100</v>
      </c>
      <c r="AA42" s="48">
        <v>100</v>
      </c>
      <c r="AB42" s="93">
        <v>100</v>
      </c>
      <c r="AC42" s="296">
        <f t="shared" si="4"/>
        <v>0</v>
      </c>
      <c r="AD42" s="93"/>
      <c r="AE42" s="93"/>
      <c r="AF42" s="93">
        <f>2000/31*10</f>
        <v>645.161290322581</v>
      </c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446">
        <f t="shared" si="10"/>
        <v>451.612903225806</v>
      </c>
      <c r="AS42" s="490">
        <f t="shared" si="5"/>
        <v>0</v>
      </c>
      <c r="AT42" s="296">
        <f t="shared" si="6"/>
        <v>112.903225806452</v>
      </c>
      <c r="AU42" s="296">
        <f t="shared" si="7"/>
        <v>3580.65</v>
      </c>
      <c r="AV42" s="86"/>
      <c r="AW42" s="334"/>
      <c r="AX42" s="334"/>
      <c r="AY42" s="334"/>
      <c r="AZ42" s="334"/>
      <c r="BA42" s="296">
        <f t="shared" si="8"/>
        <v>3580.65</v>
      </c>
      <c r="BB42" s="93"/>
      <c r="BC42" s="48" t="s">
        <v>564</v>
      </c>
      <c r="BD42" s="260" t="str">
        <f t="shared" si="9"/>
        <v>正确</v>
      </c>
    </row>
    <row r="43" s="1" customFormat="1" ht="40" customHeight="1" spans="1:56">
      <c r="A43" s="289">
        <f t="shared" si="1"/>
        <v>39</v>
      </c>
      <c r="B43" s="445" t="s">
        <v>565</v>
      </c>
      <c r="C43" s="438" t="s">
        <v>190</v>
      </c>
      <c r="D43" s="430">
        <v>45811</v>
      </c>
      <c r="E43" s="48" t="s">
        <v>78</v>
      </c>
      <c r="F43" s="437">
        <f t="shared" si="2"/>
        <v>31</v>
      </c>
      <c r="G43" s="433" t="s">
        <v>79</v>
      </c>
      <c r="H43" s="434"/>
      <c r="I43" s="434"/>
      <c r="J43" s="434"/>
      <c r="K43" s="434"/>
      <c r="L43" s="460"/>
      <c r="M43" s="434"/>
      <c r="N43" s="434"/>
      <c r="O43" s="460">
        <v>8</v>
      </c>
      <c r="P43" s="434"/>
      <c r="Q43" s="434"/>
      <c r="R43" s="434"/>
      <c r="S43" s="473">
        <f t="shared" si="3"/>
        <v>0</v>
      </c>
      <c r="T43" s="474" t="s">
        <v>499</v>
      </c>
      <c r="U43" s="313" t="s">
        <v>133</v>
      </c>
      <c r="V43" s="71">
        <v>2000</v>
      </c>
      <c r="W43" s="48">
        <v>500</v>
      </c>
      <c r="X43" s="48">
        <v>500</v>
      </c>
      <c r="Y43" s="48">
        <v>200</v>
      </c>
      <c r="Z43" s="48">
        <v>100</v>
      </c>
      <c r="AA43" s="48">
        <v>100</v>
      </c>
      <c r="AB43" s="93">
        <v>100</v>
      </c>
      <c r="AC43" s="296">
        <f t="shared" si="4"/>
        <v>0</v>
      </c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446">
        <f t="shared" si="10"/>
        <v>451.612903225806</v>
      </c>
      <c r="AS43" s="490">
        <f t="shared" si="5"/>
        <v>0</v>
      </c>
      <c r="AT43" s="296">
        <f t="shared" si="6"/>
        <v>0</v>
      </c>
      <c r="AU43" s="296">
        <f t="shared" si="7"/>
        <v>3048.39</v>
      </c>
      <c r="AV43" s="86"/>
      <c r="AW43" s="334"/>
      <c r="AX43" s="334"/>
      <c r="AY43" s="334"/>
      <c r="AZ43" s="334"/>
      <c r="BA43" s="296">
        <f t="shared" si="8"/>
        <v>3048.39</v>
      </c>
      <c r="BB43" s="93"/>
      <c r="BC43" s="48"/>
      <c r="BD43" s="260" t="str">
        <f t="shared" si="9"/>
        <v>正确</v>
      </c>
    </row>
    <row r="44" s="1" customFormat="1" ht="43" customHeight="1" spans="1:56">
      <c r="A44" s="289">
        <f t="shared" si="1"/>
        <v>40</v>
      </c>
      <c r="B44" s="440" t="s">
        <v>566</v>
      </c>
      <c r="C44" s="438" t="s">
        <v>190</v>
      </c>
      <c r="D44" s="430">
        <v>45824</v>
      </c>
      <c r="E44" s="442" t="s">
        <v>265</v>
      </c>
      <c r="F44" s="437">
        <f t="shared" si="2"/>
        <v>31</v>
      </c>
      <c r="G44" s="433" t="s">
        <v>79</v>
      </c>
      <c r="H44" s="434"/>
      <c r="I44" s="434"/>
      <c r="J44" s="434">
        <v>11</v>
      </c>
      <c r="K44" s="434"/>
      <c r="L44" s="460"/>
      <c r="M44" s="434"/>
      <c r="N44" s="434"/>
      <c r="O44" s="460">
        <v>8</v>
      </c>
      <c r="P44" s="434"/>
      <c r="Q44" s="434"/>
      <c r="R44" s="434"/>
      <c r="S44" s="473">
        <f t="shared" si="3"/>
        <v>0</v>
      </c>
      <c r="T44" s="477" t="s">
        <v>567</v>
      </c>
      <c r="U44" s="313" t="s">
        <v>133</v>
      </c>
      <c r="V44" s="71">
        <v>2000</v>
      </c>
      <c r="W44" s="48">
        <v>500</v>
      </c>
      <c r="X44" s="48">
        <v>500</v>
      </c>
      <c r="Y44" s="48">
        <v>200</v>
      </c>
      <c r="Z44" s="48">
        <v>100</v>
      </c>
      <c r="AA44" s="48">
        <v>100</v>
      </c>
      <c r="AB44" s="93">
        <v>100</v>
      </c>
      <c r="AC44" s="296">
        <f t="shared" si="4"/>
        <v>0</v>
      </c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446">
        <f t="shared" si="10"/>
        <v>451.612903225806</v>
      </c>
      <c r="AS44" s="490">
        <f t="shared" si="5"/>
        <v>0</v>
      </c>
      <c r="AT44" s="296">
        <f t="shared" si="6"/>
        <v>1241.93548387097</v>
      </c>
      <c r="AU44" s="296">
        <f t="shared" si="7"/>
        <v>1806.45</v>
      </c>
      <c r="AV44" s="86"/>
      <c r="AW44" s="334"/>
      <c r="AX44" s="334"/>
      <c r="AY44" s="334"/>
      <c r="AZ44" s="334"/>
      <c r="BA44" s="296">
        <f t="shared" si="8"/>
        <v>1806.45</v>
      </c>
      <c r="BB44" s="93"/>
      <c r="BC44" s="48"/>
      <c r="BD44" s="260" t="str">
        <f t="shared" si="9"/>
        <v>正确</v>
      </c>
    </row>
    <row r="45" s="1" customFormat="1" ht="40" customHeight="1" spans="1:56">
      <c r="A45" s="289">
        <f t="shared" si="1"/>
        <v>41</v>
      </c>
      <c r="B45" s="445" t="s">
        <v>568</v>
      </c>
      <c r="C45" s="438" t="s">
        <v>190</v>
      </c>
      <c r="D45" s="430">
        <v>45828</v>
      </c>
      <c r="E45" s="48" t="s">
        <v>78</v>
      </c>
      <c r="F45" s="437">
        <f t="shared" si="2"/>
        <v>31</v>
      </c>
      <c r="G45" s="433" t="s">
        <v>79</v>
      </c>
      <c r="H45" s="434"/>
      <c r="I45" s="434"/>
      <c r="J45" s="434"/>
      <c r="K45" s="434"/>
      <c r="L45" s="460"/>
      <c r="M45" s="434"/>
      <c r="N45" s="434"/>
      <c r="O45" s="460">
        <v>8</v>
      </c>
      <c r="P45" s="434"/>
      <c r="Q45" s="434"/>
      <c r="R45" s="434"/>
      <c r="S45" s="473">
        <f t="shared" si="3"/>
        <v>0</v>
      </c>
      <c r="T45" s="474" t="s">
        <v>499</v>
      </c>
      <c r="U45" s="313" t="s">
        <v>133</v>
      </c>
      <c r="V45" s="71">
        <v>2000</v>
      </c>
      <c r="W45" s="48">
        <v>500</v>
      </c>
      <c r="X45" s="48">
        <v>500</v>
      </c>
      <c r="Y45" s="48">
        <v>200</v>
      </c>
      <c r="Z45" s="48">
        <v>100</v>
      </c>
      <c r="AA45" s="48">
        <v>100</v>
      </c>
      <c r="AB45" s="93">
        <v>100</v>
      </c>
      <c r="AC45" s="296">
        <f t="shared" si="4"/>
        <v>0</v>
      </c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446">
        <f t="shared" si="10"/>
        <v>451.612903225806</v>
      </c>
      <c r="AS45" s="490">
        <f t="shared" si="5"/>
        <v>0</v>
      </c>
      <c r="AT45" s="296">
        <f t="shared" si="6"/>
        <v>0</v>
      </c>
      <c r="AU45" s="296">
        <f t="shared" si="7"/>
        <v>3048.39</v>
      </c>
      <c r="AV45" s="86"/>
      <c r="AW45" s="334"/>
      <c r="AX45" s="334"/>
      <c r="AY45" s="334"/>
      <c r="AZ45" s="334"/>
      <c r="BA45" s="296">
        <f t="shared" si="8"/>
        <v>3048.39</v>
      </c>
      <c r="BB45" s="93"/>
      <c r="BC45" s="48"/>
      <c r="BD45" s="260" t="str">
        <f t="shared" si="9"/>
        <v>正确</v>
      </c>
    </row>
    <row r="46" s="1" customFormat="1" ht="40" customHeight="1" spans="1:56">
      <c r="A46" s="289">
        <f t="shared" si="1"/>
        <v>42</v>
      </c>
      <c r="B46" s="445" t="s">
        <v>569</v>
      </c>
      <c r="C46" s="438" t="s">
        <v>190</v>
      </c>
      <c r="D46" s="430">
        <v>45835</v>
      </c>
      <c r="E46" s="48" t="s">
        <v>78</v>
      </c>
      <c r="F46" s="437">
        <f t="shared" si="2"/>
        <v>31</v>
      </c>
      <c r="G46" s="433" t="s">
        <v>79</v>
      </c>
      <c r="H46" s="434"/>
      <c r="I46" s="434"/>
      <c r="J46" s="434"/>
      <c r="K46" s="434"/>
      <c r="L46" s="460"/>
      <c r="M46" s="434"/>
      <c r="N46" s="434"/>
      <c r="O46" s="460">
        <v>10</v>
      </c>
      <c r="P46" s="434"/>
      <c r="Q46" s="434"/>
      <c r="R46" s="434"/>
      <c r="S46" s="473">
        <f t="shared" si="3"/>
        <v>0</v>
      </c>
      <c r="T46" s="474" t="s">
        <v>526</v>
      </c>
      <c r="U46" s="313" t="s">
        <v>133</v>
      </c>
      <c r="V46" s="71">
        <v>2000</v>
      </c>
      <c r="W46" s="48">
        <v>500</v>
      </c>
      <c r="X46" s="48">
        <v>500</v>
      </c>
      <c r="Y46" s="48">
        <v>200</v>
      </c>
      <c r="Z46" s="48">
        <v>100</v>
      </c>
      <c r="AA46" s="48">
        <v>100</v>
      </c>
      <c r="AB46" s="93">
        <v>100</v>
      </c>
      <c r="AC46" s="296">
        <f t="shared" si="4"/>
        <v>0</v>
      </c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446">
        <f t="shared" si="10"/>
        <v>564.516129032258</v>
      </c>
      <c r="AS46" s="490">
        <f t="shared" si="5"/>
        <v>0</v>
      </c>
      <c r="AT46" s="296">
        <f t="shared" si="6"/>
        <v>0</v>
      </c>
      <c r="AU46" s="296">
        <f t="shared" si="7"/>
        <v>2935.48</v>
      </c>
      <c r="AV46" s="86"/>
      <c r="AW46" s="334"/>
      <c r="AX46" s="334"/>
      <c r="AY46" s="334"/>
      <c r="AZ46" s="334"/>
      <c r="BA46" s="296">
        <f t="shared" si="8"/>
        <v>2935.48</v>
      </c>
      <c r="BB46" s="93"/>
      <c r="BC46" s="48"/>
      <c r="BD46" s="260" t="str">
        <f t="shared" si="9"/>
        <v>正确</v>
      </c>
    </row>
    <row r="47" s="1" customFormat="1" ht="46" customHeight="1" spans="1:56">
      <c r="A47" s="289">
        <f t="shared" si="1"/>
        <v>43</v>
      </c>
      <c r="B47" s="445" t="s">
        <v>570</v>
      </c>
      <c r="C47" s="438" t="s">
        <v>190</v>
      </c>
      <c r="D47" s="430">
        <v>45837</v>
      </c>
      <c r="E47" s="48" t="s">
        <v>78</v>
      </c>
      <c r="F47" s="437">
        <f t="shared" si="2"/>
        <v>31</v>
      </c>
      <c r="G47" s="433" t="s">
        <v>79</v>
      </c>
      <c r="H47" s="434"/>
      <c r="I47" s="434"/>
      <c r="J47" s="434"/>
      <c r="K47" s="434"/>
      <c r="L47" s="460">
        <v>1</v>
      </c>
      <c r="M47" s="434"/>
      <c r="N47" s="434"/>
      <c r="O47" s="460">
        <v>8</v>
      </c>
      <c r="P47" s="434"/>
      <c r="Q47" s="434"/>
      <c r="R47" s="434"/>
      <c r="S47" s="473">
        <f t="shared" si="3"/>
        <v>0</v>
      </c>
      <c r="T47" s="474" t="s">
        <v>571</v>
      </c>
      <c r="U47" s="313" t="s">
        <v>133</v>
      </c>
      <c r="V47" s="71">
        <v>2000</v>
      </c>
      <c r="W47" s="48">
        <v>500</v>
      </c>
      <c r="X47" s="48">
        <v>500</v>
      </c>
      <c r="Y47" s="48">
        <v>200</v>
      </c>
      <c r="Z47" s="48">
        <v>100</v>
      </c>
      <c r="AA47" s="48">
        <v>100</v>
      </c>
      <c r="AB47" s="93">
        <v>100</v>
      </c>
      <c r="AC47" s="296">
        <f t="shared" si="4"/>
        <v>0</v>
      </c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446">
        <f t="shared" si="10"/>
        <v>451.612903225806</v>
      </c>
      <c r="AS47" s="490">
        <f t="shared" si="5"/>
        <v>0</v>
      </c>
      <c r="AT47" s="296">
        <f t="shared" si="6"/>
        <v>112.903225806452</v>
      </c>
      <c r="AU47" s="296">
        <f t="shared" si="7"/>
        <v>2935.48</v>
      </c>
      <c r="AV47" s="86"/>
      <c r="AW47" s="334"/>
      <c r="AX47" s="334"/>
      <c r="AY47" s="334"/>
      <c r="AZ47" s="334"/>
      <c r="BA47" s="296">
        <f t="shared" si="8"/>
        <v>2935.48</v>
      </c>
      <c r="BB47" s="93"/>
      <c r="BC47" s="48"/>
      <c r="BD47" s="260" t="str">
        <f t="shared" si="9"/>
        <v>正确</v>
      </c>
    </row>
    <row r="48" s="1" customFormat="1" ht="47" customHeight="1" spans="1:58">
      <c r="A48" s="289">
        <f t="shared" si="1"/>
        <v>44</v>
      </c>
      <c r="B48" s="447" t="s">
        <v>572</v>
      </c>
      <c r="C48" s="438" t="s">
        <v>190</v>
      </c>
      <c r="D48" s="430">
        <v>45874</v>
      </c>
      <c r="E48" s="448" t="s">
        <v>116</v>
      </c>
      <c r="F48" s="437">
        <f t="shared" si="2"/>
        <v>27</v>
      </c>
      <c r="G48" s="433" t="s">
        <v>79</v>
      </c>
      <c r="H48" s="434"/>
      <c r="I48" s="434"/>
      <c r="J48" s="434"/>
      <c r="K48" s="434"/>
      <c r="L48" s="460"/>
      <c r="M48" s="434"/>
      <c r="N48" s="434"/>
      <c r="O48" s="460"/>
      <c r="P48" s="434"/>
      <c r="Q48" s="434"/>
      <c r="R48" s="434"/>
      <c r="S48" s="473">
        <f t="shared" si="3"/>
        <v>0</v>
      </c>
      <c r="T48" s="474" t="s">
        <v>573</v>
      </c>
      <c r="U48" s="313" t="s">
        <v>133</v>
      </c>
      <c r="V48" s="71">
        <f>3500/31*27</f>
        <v>3048.38709677419</v>
      </c>
      <c r="W48" s="48"/>
      <c r="X48" s="48"/>
      <c r="Y48" s="48"/>
      <c r="Z48" s="48"/>
      <c r="AA48" s="48"/>
      <c r="AB48" s="93"/>
      <c r="AC48" s="296">
        <f t="shared" si="4"/>
        <v>0</v>
      </c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446"/>
      <c r="AS48" s="490">
        <f t="shared" si="5"/>
        <v>0</v>
      </c>
      <c r="AT48" s="296">
        <f t="shared" si="6"/>
        <v>0</v>
      </c>
      <c r="AU48" s="296">
        <f t="shared" si="7"/>
        <v>3048.39</v>
      </c>
      <c r="AV48" s="86"/>
      <c r="AW48" s="334"/>
      <c r="AX48" s="334"/>
      <c r="AY48" s="334"/>
      <c r="AZ48" s="334"/>
      <c r="BA48" s="296">
        <f t="shared" si="8"/>
        <v>3048.39</v>
      </c>
      <c r="BB48" s="93"/>
      <c r="BC48" s="496" t="s">
        <v>574</v>
      </c>
      <c r="BD48" s="260" t="str">
        <f t="shared" si="9"/>
        <v>错误</v>
      </c>
      <c r="BE48" s="1">
        <f>3500/31*10</f>
        <v>1129.03225806452</v>
      </c>
      <c r="BF48" s="1">
        <f>AU48-BE48</f>
        <v>1919.35774193548</v>
      </c>
    </row>
    <row r="49" s="1" customFormat="1" ht="69" customHeight="1" spans="1:58">
      <c r="A49" s="289">
        <f t="shared" si="1"/>
        <v>45</v>
      </c>
      <c r="B49" s="447" t="s">
        <v>575</v>
      </c>
      <c r="C49" s="438" t="s">
        <v>190</v>
      </c>
      <c r="D49" s="430">
        <v>45874</v>
      </c>
      <c r="E49" s="448" t="s">
        <v>116</v>
      </c>
      <c r="F49" s="437">
        <f t="shared" si="2"/>
        <v>27</v>
      </c>
      <c r="G49" s="433" t="s">
        <v>79</v>
      </c>
      <c r="H49" s="434"/>
      <c r="I49" s="434"/>
      <c r="J49" s="434"/>
      <c r="K49" s="434"/>
      <c r="L49" s="460"/>
      <c r="M49" s="434"/>
      <c r="N49" s="434"/>
      <c r="O49" s="460"/>
      <c r="P49" s="434"/>
      <c r="Q49" s="434"/>
      <c r="R49" s="434"/>
      <c r="S49" s="473">
        <f t="shared" si="3"/>
        <v>0</v>
      </c>
      <c r="T49" s="474" t="s">
        <v>576</v>
      </c>
      <c r="U49" s="313" t="s">
        <v>133</v>
      </c>
      <c r="V49" s="71">
        <f>3500/31*27</f>
        <v>3048.38709677419</v>
      </c>
      <c r="W49" s="48"/>
      <c r="X49" s="48"/>
      <c r="Y49" s="48"/>
      <c r="Z49" s="48"/>
      <c r="AA49" s="48"/>
      <c r="AB49" s="93"/>
      <c r="AC49" s="296">
        <f t="shared" si="4"/>
        <v>0</v>
      </c>
      <c r="AD49" s="93"/>
      <c r="AE49" s="93"/>
      <c r="AF49" s="93">
        <f>2000/31*27</f>
        <v>1741.93548387097</v>
      </c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446"/>
      <c r="AS49" s="490">
        <f t="shared" si="5"/>
        <v>0</v>
      </c>
      <c r="AT49" s="296">
        <f t="shared" si="6"/>
        <v>0</v>
      </c>
      <c r="AU49" s="296">
        <f t="shared" si="7"/>
        <v>4790.32</v>
      </c>
      <c r="AV49" s="86"/>
      <c r="AW49" s="334"/>
      <c r="AX49" s="334"/>
      <c r="AY49" s="334"/>
      <c r="AZ49" s="334"/>
      <c r="BA49" s="296">
        <f t="shared" si="8"/>
        <v>4790.32</v>
      </c>
      <c r="BB49" s="93"/>
      <c r="BC49" s="496" t="s">
        <v>577</v>
      </c>
      <c r="BD49" s="260" t="str">
        <f t="shared" si="9"/>
        <v>错误</v>
      </c>
      <c r="BE49" s="1">
        <f>3500/31*11+2000/31*11</f>
        <v>1951.61290322581</v>
      </c>
      <c r="BF49" s="1">
        <f t="shared" ref="BF49:BF54" si="11">AU49-BE49</f>
        <v>2838.70709677419</v>
      </c>
    </row>
    <row r="50" s="1" customFormat="1" ht="51" customHeight="1" spans="1:58">
      <c r="A50" s="289">
        <f t="shared" si="1"/>
        <v>46</v>
      </c>
      <c r="B50" s="447" t="s">
        <v>578</v>
      </c>
      <c r="C50" s="438" t="s">
        <v>190</v>
      </c>
      <c r="D50" s="430">
        <v>45874</v>
      </c>
      <c r="E50" s="448" t="s">
        <v>116</v>
      </c>
      <c r="F50" s="437">
        <f t="shared" si="2"/>
        <v>27</v>
      </c>
      <c r="G50" s="433" t="s">
        <v>79</v>
      </c>
      <c r="H50" s="434"/>
      <c r="I50" s="434"/>
      <c r="J50" s="434"/>
      <c r="K50" s="434"/>
      <c r="L50" s="460">
        <v>4</v>
      </c>
      <c r="M50" s="434"/>
      <c r="N50" s="434"/>
      <c r="O50" s="460"/>
      <c r="P50" s="434"/>
      <c r="Q50" s="434"/>
      <c r="R50" s="434"/>
      <c r="S50" s="473">
        <f t="shared" si="3"/>
        <v>0</v>
      </c>
      <c r="T50" s="478" t="s">
        <v>579</v>
      </c>
      <c r="U50" s="313" t="s">
        <v>133</v>
      </c>
      <c r="V50" s="71">
        <f>3500/31*27</f>
        <v>3048.38709677419</v>
      </c>
      <c r="W50" s="48"/>
      <c r="X50" s="48"/>
      <c r="Y50" s="48"/>
      <c r="Z50" s="48"/>
      <c r="AA50" s="48"/>
      <c r="AB50" s="93"/>
      <c r="AC50" s="296">
        <f t="shared" si="4"/>
        <v>0</v>
      </c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446"/>
      <c r="AS50" s="490">
        <f t="shared" si="5"/>
        <v>0</v>
      </c>
      <c r="AT50" s="296">
        <f t="shared" si="6"/>
        <v>451.612903225806</v>
      </c>
      <c r="AU50" s="296">
        <f t="shared" si="7"/>
        <v>2596.77</v>
      </c>
      <c r="AV50" s="86"/>
      <c r="AW50" s="334"/>
      <c r="AX50" s="334"/>
      <c r="AY50" s="334"/>
      <c r="AZ50" s="334"/>
      <c r="BA50" s="296">
        <f t="shared" si="8"/>
        <v>2596.77</v>
      </c>
      <c r="BB50" s="93"/>
      <c r="BC50" s="497" t="s">
        <v>580</v>
      </c>
      <c r="BD50" s="260" t="str">
        <f t="shared" si="9"/>
        <v>错误</v>
      </c>
      <c r="BE50" s="1">
        <f>3500/31*13</f>
        <v>1467.74193548387</v>
      </c>
      <c r="BF50" s="1">
        <f t="shared" si="11"/>
        <v>1129.02806451613</v>
      </c>
    </row>
    <row r="51" s="1" customFormat="1" ht="40" customHeight="1" spans="1:58">
      <c r="A51" s="289">
        <f t="shared" si="1"/>
        <v>47</v>
      </c>
      <c r="B51" s="449" t="s">
        <v>581</v>
      </c>
      <c r="C51" s="438" t="s">
        <v>190</v>
      </c>
      <c r="D51" s="430">
        <v>45881</v>
      </c>
      <c r="E51" s="448" t="s">
        <v>116</v>
      </c>
      <c r="F51" s="437">
        <f t="shared" si="2"/>
        <v>20</v>
      </c>
      <c r="G51" s="433" t="s">
        <v>79</v>
      </c>
      <c r="H51" s="434"/>
      <c r="I51" s="434"/>
      <c r="J51" s="434"/>
      <c r="K51" s="434"/>
      <c r="L51" s="460"/>
      <c r="M51" s="434"/>
      <c r="N51" s="434"/>
      <c r="O51" s="460"/>
      <c r="P51" s="434"/>
      <c r="Q51" s="434"/>
      <c r="R51" s="434"/>
      <c r="S51" s="473">
        <f t="shared" si="3"/>
        <v>0</v>
      </c>
      <c r="T51" s="478" t="s">
        <v>484</v>
      </c>
      <c r="U51" s="313" t="s">
        <v>133</v>
      </c>
      <c r="V51" s="71">
        <f>3500/31*20</f>
        <v>2258.06451612903</v>
      </c>
      <c r="W51" s="48"/>
      <c r="X51" s="48"/>
      <c r="Y51" s="48"/>
      <c r="Z51" s="48"/>
      <c r="AA51" s="48"/>
      <c r="AB51" s="93"/>
      <c r="AC51" s="296">
        <f t="shared" si="4"/>
        <v>0</v>
      </c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446"/>
      <c r="AS51" s="490">
        <f t="shared" si="5"/>
        <v>0</v>
      </c>
      <c r="AT51" s="296">
        <f t="shared" si="6"/>
        <v>0</v>
      </c>
      <c r="AU51" s="296">
        <f t="shared" si="7"/>
        <v>2258.06</v>
      </c>
      <c r="AV51" s="86"/>
      <c r="AW51" s="334"/>
      <c r="AX51" s="334"/>
      <c r="AY51" s="334"/>
      <c r="AZ51" s="334"/>
      <c r="BA51" s="296">
        <f t="shared" si="8"/>
        <v>2258.06</v>
      </c>
      <c r="BB51" s="93"/>
      <c r="BC51" s="94" t="s">
        <v>582</v>
      </c>
      <c r="BD51" s="260" t="str">
        <f t="shared" si="9"/>
        <v>错误</v>
      </c>
      <c r="BE51" s="1">
        <f>3500/31*3</f>
        <v>338.709677419355</v>
      </c>
      <c r="BF51" s="1">
        <f t="shared" si="11"/>
        <v>1919.35032258064</v>
      </c>
    </row>
    <row r="52" s="1" customFormat="1" ht="51" customHeight="1" spans="1:58">
      <c r="A52" s="289">
        <f t="shared" si="1"/>
        <v>48</v>
      </c>
      <c r="B52" s="450" t="s">
        <v>583</v>
      </c>
      <c r="C52" s="438" t="s">
        <v>190</v>
      </c>
      <c r="D52" s="430">
        <v>45884</v>
      </c>
      <c r="E52" s="442" t="s">
        <v>265</v>
      </c>
      <c r="F52" s="437">
        <f t="shared" si="2"/>
        <v>17</v>
      </c>
      <c r="G52" s="433" t="s">
        <v>79</v>
      </c>
      <c r="H52" s="434"/>
      <c r="I52" s="434"/>
      <c r="J52" s="434">
        <v>15</v>
      </c>
      <c r="K52" s="434"/>
      <c r="L52" s="460"/>
      <c r="M52" s="434"/>
      <c r="N52" s="434"/>
      <c r="O52" s="460"/>
      <c r="P52" s="434"/>
      <c r="Q52" s="434"/>
      <c r="R52" s="434"/>
      <c r="S52" s="473">
        <f t="shared" si="3"/>
        <v>0</v>
      </c>
      <c r="T52" s="477" t="s">
        <v>584</v>
      </c>
      <c r="U52" s="313" t="s">
        <v>133</v>
      </c>
      <c r="V52" s="71">
        <f>3500/31*17</f>
        <v>1919.35483870968</v>
      </c>
      <c r="W52" s="48"/>
      <c r="X52" s="48"/>
      <c r="Y52" s="48"/>
      <c r="Z52" s="48"/>
      <c r="AA52" s="48"/>
      <c r="AB52" s="93"/>
      <c r="AC52" s="296">
        <f t="shared" si="4"/>
        <v>0</v>
      </c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446"/>
      <c r="AS52" s="490">
        <f t="shared" si="5"/>
        <v>0</v>
      </c>
      <c r="AT52" s="296">
        <f t="shared" si="6"/>
        <v>1693.54838709677</v>
      </c>
      <c r="AU52" s="296">
        <f t="shared" si="7"/>
        <v>225.81</v>
      </c>
      <c r="AV52" s="86"/>
      <c r="AW52" s="334"/>
      <c r="AX52" s="334"/>
      <c r="AY52" s="334"/>
      <c r="AZ52" s="334"/>
      <c r="BA52" s="296">
        <f t="shared" si="8"/>
        <v>225.81</v>
      </c>
      <c r="BB52" s="93"/>
      <c r="BC52" s="497" t="s">
        <v>585</v>
      </c>
      <c r="BD52" s="260" t="str">
        <f t="shared" si="9"/>
        <v>错误</v>
      </c>
      <c r="BE52" s="1">
        <f>3500/31*2</f>
        <v>225.806451612903</v>
      </c>
      <c r="BF52" s="1">
        <f t="shared" si="11"/>
        <v>0.00354838709699834</v>
      </c>
    </row>
    <row r="53" s="1" customFormat="1" ht="40" customHeight="1" spans="1:58">
      <c r="A53" s="289">
        <f t="shared" si="1"/>
        <v>49</v>
      </c>
      <c r="B53" s="451" t="s">
        <v>581</v>
      </c>
      <c r="C53" s="438" t="s">
        <v>190</v>
      </c>
      <c r="D53" s="430">
        <v>45874</v>
      </c>
      <c r="E53" s="442" t="s">
        <v>265</v>
      </c>
      <c r="F53" s="437">
        <f t="shared" si="2"/>
        <v>27</v>
      </c>
      <c r="G53" s="433" t="s">
        <v>79</v>
      </c>
      <c r="H53" s="434"/>
      <c r="I53" s="434"/>
      <c r="J53" s="434">
        <v>22</v>
      </c>
      <c r="K53" s="434"/>
      <c r="L53" s="460"/>
      <c r="M53" s="434"/>
      <c r="N53" s="434"/>
      <c r="O53" s="460"/>
      <c r="P53" s="434"/>
      <c r="Q53" s="434"/>
      <c r="R53" s="434"/>
      <c r="S53" s="473">
        <f t="shared" si="3"/>
        <v>0</v>
      </c>
      <c r="T53" s="477" t="s">
        <v>586</v>
      </c>
      <c r="U53" s="313" t="s">
        <v>133</v>
      </c>
      <c r="V53" s="71">
        <f>3500/31*27</f>
        <v>3048.38709677419</v>
      </c>
      <c r="W53" s="48"/>
      <c r="X53" s="48"/>
      <c r="Y53" s="48"/>
      <c r="Z53" s="48"/>
      <c r="AA53" s="48"/>
      <c r="AB53" s="93"/>
      <c r="AC53" s="296">
        <f t="shared" si="4"/>
        <v>0</v>
      </c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446"/>
      <c r="AS53" s="490">
        <f t="shared" si="5"/>
        <v>0</v>
      </c>
      <c r="AT53" s="296">
        <f t="shared" si="6"/>
        <v>2483.87096774194</v>
      </c>
      <c r="AU53" s="296">
        <f t="shared" si="7"/>
        <v>564.52</v>
      </c>
      <c r="AV53" s="86"/>
      <c r="AW53" s="334"/>
      <c r="AX53" s="334"/>
      <c r="AY53" s="334"/>
      <c r="AZ53" s="334"/>
      <c r="BA53" s="296">
        <f t="shared" si="8"/>
        <v>564.52</v>
      </c>
      <c r="BB53" s="93"/>
      <c r="BC53" s="497" t="s">
        <v>587</v>
      </c>
      <c r="BD53" s="260" t="str">
        <f t="shared" si="9"/>
        <v>错误</v>
      </c>
      <c r="BE53" s="1">
        <f>3500/31*5</f>
        <v>564.516129032258</v>
      </c>
      <c r="BF53" s="1">
        <f t="shared" si="11"/>
        <v>0.00387096774193196</v>
      </c>
    </row>
    <row r="54" s="1" customFormat="1" ht="40" customHeight="1" spans="1:58">
      <c r="A54" s="289">
        <f t="shared" si="1"/>
        <v>50</v>
      </c>
      <c r="B54" s="452" t="s">
        <v>588</v>
      </c>
      <c r="C54" s="438" t="s">
        <v>190</v>
      </c>
      <c r="D54" s="430">
        <v>45874</v>
      </c>
      <c r="E54" s="442" t="s">
        <v>265</v>
      </c>
      <c r="F54" s="437">
        <f t="shared" si="2"/>
        <v>27</v>
      </c>
      <c r="G54" s="433" t="s">
        <v>79</v>
      </c>
      <c r="H54" s="434"/>
      <c r="I54" s="434"/>
      <c r="J54" s="434">
        <v>18</v>
      </c>
      <c r="K54" s="434"/>
      <c r="L54" s="460"/>
      <c r="M54" s="434"/>
      <c r="N54" s="434"/>
      <c r="O54" s="460"/>
      <c r="P54" s="434"/>
      <c r="Q54" s="434"/>
      <c r="R54" s="434"/>
      <c r="S54" s="473">
        <f t="shared" si="3"/>
        <v>0</v>
      </c>
      <c r="T54" s="477" t="s">
        <v>589</v>
      </c>
      <c r="U54" s="313" t="s">
        <v>133</v>
      </c>
      <c r="V54" s="71">
        <f>3500/31*27</f>
        <v>3048.38709677419</v>
      </c>
      <c r="W54" s="48"/>
      <c r="X54" s="48"/>
      <c r="Y54" s="48"/>
      <c r="Z54" s="48"/>
      <c r="AA54" s="48"/>
      <c r="AB54" s="93"/>
      <c r="AC54" s="296">
        <f t="shared" si="4"/>
        <v>0</v>
      </c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446"/>
      <c r="AS54" s="490">
        <f t="shared" si="5"/>
        <v>0</v>
      </c>
      <c r="AT54" s="296">
        <f t="shared" si="6"/>
        <v>2032.25806451613</v>
      </c>
      <c r="AU54" s="296">
        <f t="shared" si="7"/>
        <v>1016.13</v>
      </c>
      <c r="AV54" s="86"/>
      <c r="AW54" s="334"/>
      <c r="AX54" s="334"/>
      <c r="AY54" s="334"/>
      <c r="AZ54" s="334"/>
      <c r="BA54" s="296">
        <f t="shared" si="8"/>
        <v>1016.13</v>
      </c>
      <c r="BB54" s="93"/>
      <c r="BC54" s="497" t="s">
        <v>590</v>
      </c>
      <c r="BD54" s="260" t="str">
        <f t="shared" si="9"/>
        <v>错误</v>
      </c>
      <c r="BE54" s="1">
        <f>3500/31*9</f>
        <v>1016.12903225806</v>
      </c>
      <c r="BF54" s="1">
        <f t="shared" si="11"/>
        <v>0.000967741940030464</v>
      </c>
    </row>
    <row r="55" s="1" customFormat="1" ht="50" customHeight="1" spans="1:56">
      <c r="A55" s="289">
        <f t="shared" si="1"/>
        <v>51</v>
      </c>
      <c r="B55" s="453" t="s">
        <v>591</v>
      </c>
      <c r="C55" s="438" t="s">
        <v>190</v>
      </c>
      <c r="D55" s="430">
        <v>45873</v>
      </c>
      <c r="E55" s="442" t="s">
        <v>265</v>
      </c>
      <c r="F55" s="437">
        <f t="shared" si="2"/>
        <v>28</v>
      </c>
      <c r="G55" s="433" t="s">
        <v>79</v>
      </c>
      <c r="H55" s="434"/>
      <c r="I55" s="434"/>
      <c r="J55" s="434">
        <v>9</v>
      </c>
      <c r="K55" s="434"/>
      <c r="L55" s="460">
        <v>2</v>
      </c>
      <c r="M55" s="434"/>
      <c r="N55" s="434"/>
      <c r="O55" s="460">
        <v>5</v>
      </c>
      <c r="P55" s="434"/>
      <c r="Q55" s="434"/>
      <c r="R55" s="434"/>
      <c r="S55" s="479">
        <f t="shared" si="3"/>
        <v>0</v>
      </c>
      <c r="T55" s="477" t="s">
        <v>592</v>
      </c>
      <c r="U55" s="313" t="s">
        <v>133</v>
      </c>
      <c r="V55" s="71">
        <f>3500/31*28</f>
        <v>3161.29032258065</v>
      </c>
      <c r="W55" s="48"/>
      <c r="X55" s="48"/>
      <c r="Y55" s="48"/>
      <c r="Z55" s="48"/>
      <c r="AA55" s="48"/>
      <c r="AB55" s="93"/>
      <c r="AC55" s="296">
        <f t="shared" si="4"/>
        <v>0</v>
      </c>
      <c r="AD55" s="93"/>
      <c r="AE55" s="93"/>
      <c r="AF55" s="93">
        <f>1000/31*14</f>
        <v>451.612903225806</v>
      </c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446">
        <f t="shared" si="10"/>
        <v>282.258064516129</v>
      </c>
      <c r="AS55" s="490">
        <f t="shared" si="5"/>
        <v>0</v>
      </c>
      <c r="AT55" s="296">
        <f t="shared" si="6"/>
        <v>1241.93548387097</v>
      </c>
      <c r="AU55" s="296">
        <f t="shared" si="7"/>
        <v>2088.71</v>
      </c>
      <c r="AV55" s="86"/>
      <c r="AW55" s="334"/>
      <c r="AX55" s="334"/>
      <c r="AY55" s="334"/>
      <c r="AZ55" s="334"/>
      <c r="BA55" s="296">
        <f t="shared" si="8"/>
        <v>2088.71</v>
      </c>
      <c r="BB55" s="93"/>
      <c r="BC55" s="497" t="s">
        <v>593</v>
      </c>
      <c r="BD55" s="260" t="str">
        <f t="shared" si="9"/>
        <v>错误</v>
      </c>
    </row>
    <row r="56" s="1" customFormat="1" customHeight="1" spans="1:56">
      <c r="A56" s="289">
        <f t="shared" si="1"/>
        <v>52</v>
      </c>
      <c r="B56" s="48"/>
      <c r="C56" s="429"/>
      <c r="D56" s="454"/>
      <c r="E56" s="48"/>
      <c r="F56" s="437">
        <f t="shared" si="2"/>
        <v>31</v>
      </c>
      <c r="G56" s="455"/>
      <c r="H56" s="434"/>
      <c r="I56" s="434"/>
      <c r="J56" s="434"/>
      <c r="K56" s="434"/>
      <c r="L56" s="460"/>
      <c r="M56" s="434"/>
      <c r="N56" s="434"/>
      <c r="O56" s="460"/>
      <c r="P56" s="434"/>
      <c r="Q56" s="434"/>
      <c r="R56" s="434"/>
      <c r="S56" s="473">
        <f t="shared" si="3"/>
        <v>0</v>
      </c>
      <c r="T56" s="480"/>
      <c r="U56" s="313"/>
      <c r="V56" s="71"/>
      <c r="W56" s="48"/>
      <c r="X56" s="48"/>
      <c r="Y56" s="48"/>
      <c r="Z56" s="48"/>
      <c r="AA56" s="48"/>
      <c r="AB56" s="93"/>
      <c r="AC56" s="296">
        <f t="shared" si="4"/>
        <v>0</v>
      </c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489"/>
      <c r="AS56" s="490">
        <f t="shared" si="5"/>
        <v>0</v>
      </c>
      <c r="AT56" s="296">
        <f t="shared" si="6"/>
        <v>0</v>
      </c>
      <c r="AU56" s="296">
        <f t="shared" si="7"/>
        <v>0</v>
      </c>
      <c r="AV56" s="86"/>
      <c r="AW56" s="334"/>
      <c r="AX56" s="334"/>
      <c r="AY56" s="334"/>
      <c r="AZ56" s="334"/>
      <c r="BA56" s="296">
        <f t="shared" si="8"/>
        <v>0</v>
      </c>
      <c r="BB56" s="93"/>
      <c r="BC56" s="94"/>
      <c r="BD56" s="260" t="str">
        <f t="shared" si="9"/>
        <v>正确</v>
      </c>
    </row>
    <row r="57" s="1" customFormat="1" customHeight="1" spans="1:56">
      <c r="A57" s="289">
        <f t="shared" si="1"/>
        <v>53</v>
      </c>
      <c r="B57" s="48"/>
      <c r="C57" s="429"/>
      <c r="D57" s="454"/>
      <c r="E57" s="48"/>
      <c r="F57" s="437">
        <f t="shared" si="2"/>
        <v>31</v>
      </c>
      <c r="G57" s="455"/>
      <c r="H57" s="434"/>
      <c r="I57" s="434"/>
      <c r="J57" s="434"/>
      <c r="K57" s="434"/>
      <c r="L57" s="460"/>
      <c r="M57" s="434"/>
      <c r="N57" s="434"/>
      <c r="O57" s="460"/>
      <c r="P57" s="434"/>
      <c r="Q57" s="434"/>
      <c r="R57" s="434"/>
      <c r="S57" s="473">
        <f t="shared" si="3"/>
        <v>0</v>
      </c>
      <c r="T57" s="480"/>
      <c r="U57" s="313"/>
      <c r="V57" s="71"/>
      <c r="W57" s="48"/>
      <c r="X57" s="48"/>
      <c r="Y57" s="48"/>
      <c r="Z57" s="48"/>
      <c r="AA57" s="48"/>
      <c r="AB57" s="93"/>
      <c r="AC57" s="296">
        <f t="shared" si="4"/>
        <v>0</v>
      </c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489"/>
      <c r="AS57" s="490">
        <f t="shared" si="5"/>
        <v>0</v>
      </c>
      <c r="AT57" s="296">
        <f t="shared" si="6"/>
        <v>0</v>
      </c>
      <c r="AU57" s="296">
        <f t="shared" si="7"/>
        <v>0</v>
      </c>
      <c r="AV57" s="86"/>
      <c r="AW57" s="334"/>
      <c r="AX57" s="334"/>
      <c r="AY57" s="334"/>
      <c r="AZ57" s="334"/>
      <c r="BA57" s="296">
        <f t="shared" si="8"/>
        <v>0</v>
      </c>
      <c r="BB57" s="93"/>
      <c r="BC57" s="94"/>
      <c r="BD57" s="260" t="str">
        <f t="shared" si="9"/>
        <v>正确</v>
      </c>
    </row>
    <row r="58" s="1" customFormat="1" customHeight="1" spans="1:56">
      <c r="A58" s="289">
        <f t="shared" si="1"/>
        <v>54</v>
      </c>
      <c r="B58" s="48"/>
      <c r="C58" s="429"/>
      <c r="D58" s="454"/>
      <c r="E58" s="48"/>
      <c r="F58" s="437">
        <f t="shared" si="2"/>
        <v>31</v>
      </c>
      <c r="G58" s="455"/>
      <c r="H58" s="434"/>
      <c r="I58" s="434"/>
      <c r="J58" s="434"/>
      <c r="K58" s="434"/>
      <c r="L58" s="460"/>
      <c r="M58" s="434"/>
      <c r="N58" s="434"/>
      <c r="O58" s="460"/>
      <c r="P58" s="434"/>
      <c r="Q58" s="434"/>
      <c r="R58" s="434"/>
      <c r="S58" s="473">
        <f t="shared" si="3"/>
        <v>0</v>
      </c>
      <c r="T58" s="480"/>
      <c r="U58" s="313"/>
      <c r="V58" s="71"/>
      <c r="W58" s="48"/>
      <c r="X58" s="48"/>
      <c r="Y58" s="48"/>
      <c r="Z58" s="48"/>
      <c r="AA58" s="48"/>
      <c r="AB58" s="93"/>
      <c r="AC58" s="296">
        <f t="shared" si="4"/>
        <v>0</v>
      </c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489"/>
      <c r="AS58" s="490">
        <f t="shared" si="5"/>
        <v>0</v>
      </c>
      <c r="AT58" s="296">
        <f t="shared" si="6"/>
        <v>0</v>
      </c>
      <c r="AU58" s="296">
        <f t="shared" si="7"/>
        <v>0</v>
      </c>
      <c r="AV58" s="86"/>
      <c r="AW58" s="334"/>
      <c r="AX58" s="334"/>
      <c r="AY58" s="334"/>
      <c r="AZ58" s="334"/>
      <c r="BA58" s="296">
        <f t="shared" si="8"/>
        <v>0</v>
      </c>
      <c r="BB58" s="93"/>
      <c r="BC58" s="94"/>
      <c r="BD58" s="260" t="str">
        <f t="shared" si="9"/>
        <v>正确</v>
      </c>
    </row>
    <row r="59" s="1" customFormat="1" customHeight="1" spans="1:56">
      <c r="A59" s="289">
        <f t="shared" si="1"/>
        <v>55</v>
      </c>
      <c r="B59" s="48"/>
      <c r="C59" s="429"/>
      <c r="D59" s="454"/>
      <c r="E59" s="48"/>
      <c r="F59" s="437">
        <f t="shared" si="2"/>
        <v>31</v>
      </c>
      <c r="G59" s="455"/>
      <c r="H59" s="434"/>
      <c r="I59" s="434"/>
      <c r="J59" s="434"/>
      <c r="K59" s="434"/>
      <c r="L59" s="460"/>
      <c r="M59" s="434"/>
      <c r="N59" s="434"/>
      <c r="O59" s="460"/>
      <c r="P59" s="434"/>
      <c r="Q59" s="434"/>
      <c r="R59" s="434"/>
      <c r="S59" s="473">
        <f t="shared" si="3"/>
        <v>0</v>
      </c>
      <c r="T59" s="480"/>
      <c r="U59" s="313"/>
      <c r="V59" s="71"/>
      <c r="W59" s="48"/>
      <c r="X59" s="48"/>
      <c r="Y59" s="48"/>
      <c r="Z59" s="48"/>
      <c r="AA59" s="48"/>
      <c r="AB59" s="93"/>
      <c r="AC59" s="296">
        <f t="shared" si="4"/>
        <v>0</v>
      </c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489"/>
      <c r="AS59" s="490">
        <f t="shared" si="5"/>
        <v>0</v>
      </c>
      <c r="AT59" s="296">
        <f t="shared" si="6"/>
        <v>0</v>
      </c>
      <c r="AU59" s="296">
        <f t="shared" si="7"/>
        <v>0</v>
      </c>
      <c r="AV59" s="86"/>
      <c r="AW59" s="334"/>
      <c r="AX59" s="334"/>
      <c r="AY59" s="334"/>
      <c r="AZ59" s="334"/>
      <c r="BA59" s="296">
        <f t="shared" si="8"/>
        <v>0</v>
      </c>
      <c r="BB59" s="93"/>
      <c r="BC59" s="94"/>
      <c r="BD59" s="260" t="str">
        <f t="shared" si="9"/>
        <v>正确</v>
      </c>
    </row>
    <row r="60" s="1" customFormat="1" customHeight="1" spans="1:56">
      <c r="A60" s="289">
        <f t="shared" si="1"/>
        <v>56</v>
      </c>
      <c r="B60" s="48"/>
      <c r="C60" s="429"/>
      <c r="D60" s="454"/>
      <c r="E60" s="48"/>
      <c r="F60" s="437">
        <f t="shared" si="2"/>
        <v>31</v>
      </c>
      <c r="G60" s="455"/>
      <c r="H60" s="434"/>
      <c r="I60" s="434"/>
      <c r="J60" s="434"/>
      <c r="K60" s="434"/>
      <c r="L60" s="460"/>
      <c r="M60" s="434"/>
      <c r="N60" s="434"/>
      <c r="O60" s="460"/>
      <c r="P60" s="434"/>
      <c r="Q60" s="434"/>
      <c r="R60" s="434"/>
      <c r="S60" s="473">
        <f t="shared" si="3"/>
        <v>0</v>
      </c>
      <c r="T60" s="480"/>
      <c r="U60" s="313"/>
      <c r="V60" s="71"/>
      <c r="W60" s="48"/>
      <c r="X60" s="48"/>
      <c r="Y60" s="48"/>
      <c r="Z60" s="48"/>
      <c r="AA60" s="48"/>
      <c r="AB60" s="93"/>
      <c r="AC60" s="296">
        <f t="shared" si="4"/>
        <v>0</v>
      </c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489"/>
      <c r="AS60" s="490">
        <f t="shared" si="5"/>
        <v>0</v>
      </c>
      <c r="AT60" s="296">
        <f t="shared" si="6"/>
        <v>0</v>
      </c>
      <c r="AU60" s="296">
        <f t="shared" si="7"/>
        <v>0</v>
      </c>
      <c r="AV60" s="86"/>
      <c r="AW60" s="334"/>
      <c r="AX60" s="334"/>
      <c r="AY60" s="334"/>
      <c r="AZ60" s="334"/>
      <c r="BA60" s="296">
        <f t="shared" si="8"/>
        <v>0</v>
      </c>
      <c r="BB60" s="93"/>
      <c r="BC60" s="94"/>
      <c r="BD60" s="260" t="str">
        <f t="shared" si="9"/>
        <v>正确</v>
      </c>
    </row>
    <row r="61" s="1" customFormat="1" customHeight="1" spans="1:56">
      <c r="A61" s="289">
        <f t="shared" si="1"/>
        <v>57</v>
      </c>
      <c r="B61" s="48"/>
      <c r="C61" s="429"/>
      <c r="D61" s="454"/>
      <c r="E61" s="48"/>
      <c r="F61" s="437">
        <f t="shared" si="2"/>
        <v>31</v>
      </c>
      <c r="G61" s="455"/>
      <c r="H61" s="434"/>
      <c r="I61" s="434"/>
      <c r="J61" s="434"/>
      <c r="K61" s="434"/>
      <c r="L61" s="460"/>
      <c r="M61" s="434"/>
      <c r="N61" s="434"/>
      <c r="O61" s="460"/>
      <c r="P61" s="434"/>
      <c r="Q61" s="434"/>
      <c r="R61" s="434"/>
      <c r="S61" s="473">
        <f t="shared" si="3"/>
        <v>0</v>
      </c>
      <c r="T61" s="480"/>
      <c r="U61" s="313"/>
      <c r="V61" s="71"/>
      <c r="W61" s="48"/>
      <c r="X61" s="48"/>
      <c r="Y61" s="48"/>
      <c r="Z61" s="48"/>
      <c r="AA61" s="48"/>
      <c r="AB61" s="93"/>
      <c r="AC61" s="296">
        <f t="shared" si="4"/>
        <v>0</v>
      </c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489"/>
      <c r="AS61" s="490">
        <f t="shared" si="5"/>
        <v>0</v>
      </c>
      <c r="AT61" s="296">
        <f t="shared" si="6"/>
        <v>0</v>
      </c>
      <c r="AU61" s="296">
        <f t="shared" si="7"/>
        <v>0</v>
      </c>
      <c r="AV61" s="86"/>
      <c r="AW61" s="334"/>
      <c r="AX61" s="334"/>
      <c r="AY61" s="334"/>
      <c r="AZ61" s="334"/>
      <c r="BA61" s="296">
        <f t="shared" si="8"/>
        <v>0</v>
      </c>
      <c r="BB61" s="93"/>
      <c r="BC61" s="94"/>
      <c r="BD61" s="260" t="str">
        <f t="shared" si="9"/>
        <v>正确</v>
      </c>
    </row>
    <row r="62" s="1" customFormat="1" customHeight="1" spans="1:56">
      <c r="A62" s="289">
        <f t="shared" si="1"/>
        <v>58</v>
      </c>
      <c r="B62" s="48"/>
      <c r="C62" s="429"/>
      <c r="D62" s="454"/>
      <c r="E62" s="48"/>
      <c r="F62" s="437">
        <f t="shared" si="2"/>
        <v>31</v>
      </c>
      <c r="G62" s="455"/>
      <c r="H62" s="434"/>
      <c r="I62" s="434"/>
      <c r="J62" s="434"/>
      <c r="K62" s="434"/>
      <c r="L62" s="460"/>
      <c r="M62" s="434"/>
      <c r="N62" s="434"/>
      <c r="O62" s="460"/>
      <c r="P62" s="434"/>
      <c r="Q62" s="434"/>
      <c r="R62" s="434"/>
      <c r="S62" s="473">
        <f t="shared" si="3"/>
        <v>0</v>
      </c>
      <c r="T62" s="480"/>
      <c r="U62" s="313"/>
      <c r="V62" s="71"/>
      <c r="W62" s="48"/>
      <c r="X62" s="48"/>
      <c r="Y62" s="48"/>
      <c r="Z62" s="48"/>
      <c r="AA62" s="48"/>
      <c r="AB62" s="93"/>
      <c r="AC62" s="296">
        <f t="shared" si="4"/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489"/>
      <c r="AS62" s="490">
        <f t="shared" si="5"/>
        <v>0</v>
      </c>
      <c r="AT62" s="296">
        <f t="shared" si="6"/>
        <v>0</v>
      </c>
      <c r="AU62" s="296">
        <f t="shared" si="7"/>
        <v>0</v>
      </c>
      <c r="AV62" s="86"/>
      <c r="AW62" s="334"/>
      <c r="AX62" s="334"/>
      <c r="AY62" s="334"/>
      <c r="AZ62" s="334"/>
      <c r="BA62" s="296">
        <f t="shared" si="8"/>
        <v>0</v>
      </c>
      <c r="BB62" s="93"/>
      <c r="BC62" s="94"/>
      <c r="BD62" s="260" t="str">
        <f t="shared" si="9"/>
        <v>正确</v>
      </c>
    </row>
    <row r="63" s="1" customFormat="1" customHeight="1" spans="1:56">
      <c r="A63" s="289">
        <f t="shared" si="1"/>
        <v>59</v>
      </c>
      <c r="B63" s="48"/>
      <c r="C63" s="429"/>
      <c r="D63" s="454"/>
      <c r="E63" s="48"/>
      <c r="F63" s="437">
        <f t="shared" si="2"/>
        <v>31</v>
      </c>
      <c r="G63" s="455"/>
      <c r="H63" s="434"/>
      <c r="I63" s="434"/>
      <c r="J63" s="434"/>
      <c r="K63" s="434"/>
      <c r="L63" s="460"/>
      <c r="M63" s="434"/>
      <c r="N63" s="434"/>
      <c r="O63" s="460"/>
      <c r="P63" s="434"/>
      <c r="Q63" s="434"/>
      <c r="R63" s="434"/>
      <c r="S63" s="473">
        <f t="shared" si="3"/>
        <v>0</v>
      </c>
      <c r="T63" s="480"/>
      <c r="U63" s="313"/>
      <c r="V63" s="71"/>
      <c r="W63" s="48"/>
      <c r="X63" s="48"/>
      <c r="Y63" s="48"/>
      <c r="Z63" s="48"/>
      <c r="AA63" s="48"/>
      <c r="AB63" s="93"/>
      <c r="AC63" s="296">
        <f t="shared" si="4"/>
        <v>0</v>
      </c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489"/>
      <c r="AS63" s="490">
        <f t="shared" si="5"/>
        <v>0</v>
      </c>
      <c r="AT63" s="296">
        <f t="shared" si="6"/>
        <v>0</v>
      </c>
      <c r="AU63" s="296">
        <f t="shared" si="7"/>
        <v>0</v>
      </c>
      <c r="AV63" s="86"/>
      <c r="AW63" s="334"/>
      <c r="AX63" s="334"/>
      <c r="AY63" s="334"/>
      <c r="AZ63" s="334"/>
      <c r="BA63" s="296">
        <f t="shared" si="8"/>
        <v>0</v>
      </c>
      <c r="BB63" s="93"/>
      <c r="BC63" s="94"/>
      <c r="BD63" s="260" t="str">
        <f t="shared" si="9"/>
        <v>正确</v>
      </c>
    </row>
    <row r="64" s="1" customFormat="1" customHeight="1" spans="1:56">
      <c r="A64" s="289">
        <f t="shared" si="1"/>
        <v>60</v>
      </c>
      <c r="B64" s="48"/>
      <c r="C64" s="429"/>
      <c r="D64" s="454"/>
      <c r="E64" s="48"/>
      <c r="F64" s="437">
        <f t="shared" si="2"/>
        <v>31</v>
      </c>
      <c r="G64" s="455"/>
      <c r="H64" s="434"/>
      <c r="I64" s="434"/>
      <c r="J64" s="434"/>
      <c r="K64" s="434"/>
      <c r="L64" s="460"/>
      <c r="M64" s="434"/>
      <c r="N64" s="434"/>
      <c r="O64" s="460"/>
      <c r="P64" s="434"/>
      <c r="Q64" s="434"/>
      <c r="R64" s="434"/>
      <c r="S64" s="473">
        <f t="shared" si="3"/>
        <v>0</v>
      </c>
      <c r="T64" s="480"/>
      <c r="U64" s="313"/>
      <c r="V64" s="71"/>
      <c r="W64" s="48"/>
      <c r="X64" s="48"/>
      <c r="Y64" s="48"/>
      <c r="Z64" s="48"/>
      <c r="AA64" s="48"/>
      <c r="AB64" s="93"/>
      <c r="AC64" s="296">
        <f t="shared" si="4"/>
        <v>0</v>
      </c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489"/>
      <c r="AS64" s="490">
        <f t="shared" si="5"/>
        <v>0</v>
      </c>
      <c r="AT64" s="296">
        <f t="shared" si="6"/>
        <v>0</v>
      </c>
      <c r="AU64" s="296">
        <f t="shared" si="7"/>
        <v>0</v>
      </c>
      <c r="AV64" s="86"/>
      <c r="AW64" s="334"/>
      <c r="AX64" s="334"/>
      <c r="AY64" s="334"/>
      <c r="AZ64" s="334"/>
      <c r="BA64" s="296">
        <f t="shared" si="8"/>
        <v>0</v>
      </c>
      <c r="BB64" s="93"/>
      <c r="BC64" s="94"/>
      <c r="BD64" s="260" t="str">
        <f t="shared" si="9"/>
        <v>正确</v>
      </c>
    </row>
    <row r="65" s="1" customFormat="1" customHeight="1" spans="1:56">
      <c r="A65" s="289">
        <f t="shared" si="1"/>
        <v>61</v>
      </c>
      <c r="B65" s="48"/>
      <c r="C65" s="429"/>
      <c r="D65" s="454"/>
      <c r="E65" s="48"/>
      <c r="F65" s="437">
        <f t="shared" si="2"/>
        <v>31</v>
      </c>
      <c r="G65" s="455"/>
      <c r="H65" s="434"/>
      <c r="I65" s="434"/>
      <c r="J65" s="434"/>
      <c r="K65" s="434"/>
      <c r="L65" s="460"/>
      <c r="M65" s="434"/>
      <c r="N65" s="434"/>
      <c r="O65" s="460"/>
      <c r="P65" s="434"/>
      <c r="Q65" s="434"/>
      <c r="R65" s="434"/>
      <c r="S65" s="473">
        <f t="shared" si="3"/>
        <v>0</v>
      </c>
      <c r="T65" s="480"/>
      <c r="U65" s="313"/>
      <c r="V65" s="71"/>
      <c r="W65" s="48"/>
      <c r="X65" s="48"/>
      <c r="Y65" s="48"/>
      <c r="Z65" s="48"/>
      <c r="AA65" s="48"/>
      <c r="AB65" s="93"/>
      <c r="AC65" s="296">
        <f t="shared" si="4"/>
        <v>0</v>
      </c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489"/>
      <c r="AS65" s="490">
        <f t="shared" si="5"/>
        <v>0</v>
      </c>
      <c r="AT65" s="296">
        <f t="shared" si="6"/>
        <v>0</v>
      </c>
      <c r="AU65" s="296">
        <f t="shared" si="7"/>
        <v>0</v>
      </c>
      <c r="AV65" s="86"/>
      <c r="AW65" s="334"/>
      <c r="AX65" s="334"/>
      <c r="AY65" s="334"/>
      <c r="AZ65" s="334"/>
      <c r="BA65" s="296">
        <f t="shared" si="8"/>
        <v>0</v>
      </c>
      <c r="BB65" s="93"/>
      <c r="BC65" s="94"/>
      <c r="BD65" s="260" t="str">
        <f t="shared" si="9"/>
        <v>正确</v>
      </c>
    </row>
    <row r="66" s="1" customFormat="1" customHeight="1" spans="1:56">
      <c r="A66" s="289">
        <f t="shared" si="1"/>
        <v>62</v>
      </c>
      <c r="B66" s="48"/>
      <c r="C66" s="429"/>
      <c r="D66" s="454"/>
      <c r="E66" s="48"/>
      <c r="F66" s="437">
        <f t="shared" si="2"/>
        <v>31</v>
      </c>
      <c r="G66" s="455"/>
      <c r="H66" s="434"/>
      <c r="I66" s="434"/>
      <c r="J66" s="434"/>
      <c r="K66" s="434"/>
      <c r="L66" s="460"/>
      <c r="M66" s="434"/>
      <c r="N66" s="434"/>
      <c r="O66" s="460"/>
      <c r="P66" s="434"/>
      <c r="Q66" s="434"/>
      <c r="R66" s="434"/>
      <c r="S66" s="473">
        <f t="shared" si="3"/>
        <v>0</v>
      </c>
      <c r="T66" s="480"/>
      <c r="U66" s="313"/>
      <c r="V66" s="71"/>
      <c r="W66" s="48"/>
      <c r="X66" s="48"/>
      <c r="Y66" s="48"/>
      <c r="Z66" s="48"/>
      <c r="AA66" s="48"/>
      <c r="AB66" s="93"/>
      <c r="AC66" s="296">
        <f t="shared" si="4"/>
        <v>0</v>
      </c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489"/>
      <c r="AS66" s="490">
        <f t="shared" si="5"/>
        <v>0</v>
      </c>
      <c r="AT66" s="296">
        <f t="shared" si="6"/>
        <v>0</v>
      </c>
      <c r="AU66" s="296">
        <f t="shared" si="7"/>
        <v>0</v>
      </c>
      <c r="AV66" s="86"/>
      <c r="AW66" s="334"/>
      <c r="AX66" s="334"/>
      <c r="AY66" s="334"/>
      <c r="AZ66" s="334"/>
      <c r="BA66" s="296">
        <f t="shared" si="8"/>
        <v>0</v>
      </c>
      <c r="BB66" s="93"/>
      <c r="BC66" s="94"/>
      <c r="BD66" s="260" t="str">
        <f t="shared" si="9"/>
        <v>正确</v>
      </c>
    </row>
    <row r="67" s="1" customFormat="1" customHeight="1" spans="1:56">
      <c r="A67" s="289">
        <f t="shared" si="1"/>
        <v>63</v>
      </c>
      <c r="B67" s="48"/>
      <c r="C67" s="429"/>
      <c r="D67" s="454"/>
      <c r="E67" s="48"/>
      <c r="F67" s="437">
        <f t="shared" si="2"/>
        <v>31</v>
      </c>
      <c r="G67" s="455"/>
      <c r="H67" s="434"/>
      <c r="I67" s="434"/>
      <c r="J67" s="434"/>
      <c r="K67" s="434"/>
      <c r="L67" s="460"/>
      <c r="M67" s="434"/>
      <c r="N67" s="434"/>
      <c r="O67" s="460"/>
      <c r="P67" s="434"/>
      <c r="Q67" s="434"/>
      <c r="R67" s="434"/>
      <c r="S67" s="473">
        <f t="shared" si="3"/>
        <v>0</v>
      </c>
      <c r="T67" s="480"/>
      <c r="U67" s="313"/>
      <c r="V67" s="71"/>
      <c r="W67" s="48"/>
      <c r="X67" s="48"/>
      <c r="Y67" s="48"/>
      <c r="Z67" s="48"/>
      <c r="AA67" s="48"/>
      <c r="AB67" s="93"/>
      <c r="AC67" s="296">
        <f t="shared" si="4"/>
        <v>0</v>
      </c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489"/>
      <c r="AS67" s="490">
        <f t="shared" si="5"/>
        <v>0</v>
      </c>
      <c r="AT67" s="296">
        <f t="shared" si="6"/>
        <v>0</v>
      </c>
      <c r="AU67" s="296">
        <f t="shared" si="7"/>
        <v>0</v>
      </c>
      <c r="AV67" s="86"/>
      <c r="AW67" s="334"/>
      <c r="AX67" s="334"/>
      <c r="AY67" s="334"/>
      <c r="AZ67" s="334"/>
      <c r="BA67" s="296">
        <f t="shared" si="8"/>
        <v>0</v>
      </c>
      <c r="BB67" s="93"/>
      <c r="BC67" s="94"/>
      <c r="BD67" s="260" t="str">
        <f t="shared" si="9"/>
        <v>正确</v>
      </c>
    </row>
    <row r="68" s="1" customFormat="1" customHeight="1" spans="1:56">
      <c r="A68" s="289">
        <f t="shared" si="1"/>
        <v>64</v>
      </c>
      <c r="B68" s="48"/>
      <c r="C68" s="429"/>
      <c r="D68" s="454"/>
      <c r="E68" s="48"/>
      <c r="F68" s="437">
        <f t="shared" si="2"/>
        <v>31</v>
      </c>
      <c r="G68" s="455"/>
      <c r="H68" s="434"/>
      <c r="I68" s="434"/>
      <c r="J68" s="434"/>
      <c r="K68" s="434"/>
      <c r="L68" s="460"/>
      <c r="M68" s="434"/>
      <c r="N68" s="434"/>
      <c r="O68" s="460"/>
      <c r="P68" s="434"/>
      <c r="Q68" s="434"/>
      <c r="R68" s="434"/>
      <c r="S68" s="473">
        <f t="shared" si="3"/>
        <v>0</v>
      </c>
      <c r="T68" s="480"/>
      <c r="U68" s="313"/>
      <c r="V68" s="71"/>
      <c r="W68" s="48"/>
      <c r="X68" s="48"/>
      <c r="Y68" s="48"/>
      <c r="Z68" s="48"/>
      <c r="AA68" s="48"/>
      <c r="AB68" s="93"/>
      <c r="AC68" s="296">
        <f t="shared" si="4"/>
        <v>0</v>
      </c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489"/>
      <c r="AS68" s="490">
        <f t="shared" si="5"/>
        <v>0</v>
      </c>
      <c r="AT68" s="296">
        <f t="shared" si="6"/>
        <v>0</v>
      </c>
      <c r="AU68" s="296">
        <f t="shared" si="7"/>
        <v>0</v>
      </c>
      <c r="AV68" s="86"/>
      <c r="AW68" s="334"/>
      <c r="AX68" s="334"/>
      <c r="AY68" s="334"/>
      <c r="AZ68" s="334"/>
      <c r="BA68" s="296">
        <f t="shared" si="8"/>
        <v>0</v>
      </c>
      <c r="BB68" s="93"/>
      <c r="BC68" s="94"/>
      <c r="BD68" s="260" t="str">
        <f t="shared" si="9"/>
        <v>正确</v>
      </c>
    </row>
    <row r="69" s="1" customFormat="1" customHeight="1" spans="1:56">
      <c r="A69" s="289">
        <f t="shared" ref="A69:A132" si="12">ROW()-4</f>
        <v>65</v>
      </c>
      <c r="B69" s="48"/>
      <c r="C69" s="429"/>
      <c r="D69" s="454"/>
      <c r="E69" s="48"/>
      <c r="F69" s="437">
        <f t="shared" ref="F69:F132" si="13">IF($C$2-D69+1&lt;$E$2,$C$2-D69+1,$E$2)</f>
        <v>31</v>
      </c>
      <c r="G69" s="455"/>
      <c r="H69" s="434"/>
      <c r="I69" s="434"/>
      <c r="J69" s="434"/>
      <c r="K69" s="434"/>
      <c r="L69" s="460"/>
      <c r="M69" s="434"/>
      <c r="N69" s="434"/>
      <c r="O69" s="460"/>
      <c r="P69" s="434"/>
      <c r="Q69" s="434"/>
      <c r="R69" s="434"/>
      <c r="S69" s="473">
        <f t="shared" ref="S69:S132" si="14">P69+Q69-R69</f>
        <v>0</v>
      </c>
      <c r="T69" s="480"/>
      <c r="U69" s="313"/>
      <c r="V69" s="71"/>
      <c r="W69" s="48"/>
      <c r="X69" s="48"/>
      <c r="Y69" s="48"/>
      <c r="Z69" s="48"/>
      <c r="AA69" s="48"/>
      <c r="AB69" s="93"/>
      <c r="AC69" s="296">
        <f t="shared" ref="AC69:AC132" si="15">IF(G69="是",30,0)</f>
        <v>0</v>
      </c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489"/>
      <c r="AS69" s="490">
        <f t="shared" ref="AS69:AS132" si="16">IFERROR(U69/$E$2*2*H69+I69*2,0)</f>
        <v>0</v>
      </c>
      <c r="AT69" s="296">
        <f t="shared" ref="AT69:AT132" si="17">IFERROR(U69/$E$2*(J69+K69*0.2+L69+M69*0.5),0)</f>
        <v>0</v>
      </c>
      <c r="AU69" s="296">
        <f t="shared" ref="AU69:AU132" si="18">ROUND(SUM(V69:AP69)-SUM(AQ69:AT69),2)</f>
        <v>0</v>
      </c>
      <c r="AV69" s="86"/>
      <c r="AW69" s="334"/>
      <c r="AX69" s="334"/>
      <c r="AY69" s="334"/>
      <c r="AZ69" s="334"/>
      <c r="BA69" s="296">
        <f t="shared" ref="BA69:BA132" si="19">ROUND(AU69-SUM(AV69:AZ69),2)</f>
        <v>0</v>
      </c>
      <c r="BB69" s="93"/>
      <c r="BC69" s="94"/>
      <c r="BD69" s="260" t="str">
        <f t="shared" ref="BD69:BD132" si="20">IF(U69-SUM(V69:AB69)=0,"正确","错误")</f>
        <v>正确</v>
      </c>
    </row>
    <row r="70" s="1" customFormat="1" customHeight="1" spans="1:56">
      <c r="A70" s="289">
        <f t="shared" si="12"/>
        <v>66</v>
      </c>
      <c r="B70" s="48"/>
      <c r="C70" s="429"/>
      <c r="D70" s="454"/>
      <c r="E70" s="48"/>
      <c r="F70" s="437">
        <f t="shared" si="13"/>
        <v>31</v>
      </c>
      <c r="G70" s="455"/>
      <c r="H70" s="434"/>
      <c r="I70" s="434"/>
      <c r="J70" s="434"/>
      <c r="K70" s="434"/>
      <c r="L70" s="460"/>
      <c r="M70" s="434"/>
      <c r="N70" s="434"/>
      <c r="O70" s="460"/>
      <c r="P70" s="434"/>
      <c r="Q70" s="434"/>
      <c r="R70" s="434"/>
      <c r="S70" s="473">
        <f t="shared" si="14"/>
        <v>0</v>
      </c>
      <c r="T70" s="480"/>
      <c r="U70" s="313"/>
      <c r="V70" s="71"/>
      <c r="W70" s="48"/>
      <c r="X70" s="48"/>
      <c r="Y70" s="48"/>
      <c r="Z70" s="48"/>
      <c r="AA70" s="48"/>
      <c r="AB70" s="93"/>
      <c r="AC70" s="296">
        <f t="shared" si="15"/>
        <v>0</v>
      </c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489"/>
      <c r="AS70" s="490">
        <f t="shared" si="16"/>
        <v>0</v>
      </c>
      <c r="AT70" s="296">
        <f t="shared" si="17"/>
        <v>0</v>
      </c>
      <c r="AU70" s="296">
        <f t="shared" si="18"/>
        <v>0</v>
      </c>
      <c r="AV70" s="86"/>
      <c r="AW70" s="334"/>
      <c r="AX70" s="334"/>
      <c r="AY70" s="334"/>
      <c r="AZ70" s="334"/>
      <c r="BA70" s="296">
        <f t="shared" si="19"/>
        <v>0</v>
      </c>
      <c r="BB70" s="93"/>
      <c r="BC70" s="94"/>
      <c r="BD70" s="260" t="str">
        <f t="shared" si="20"/>
        <v>正确</v>
      </c>
    </row>
    <row r="71" s="1" customFormat="1" customHeight="1" spans="1:56">
      <c r="A71" s="289">
        <f t="shared" si="12"/>
        <v>67</v>
      </c>
      <c r="B71" s="48"/>
      <c r="C71" s="429"/>
      <c r="D71" s="454"/>
      <c r="E71" s="48"/>
      <c r="F71" s="437">
        <f t="shared" si="13"/>
        <v>31</v>
      </c>
      <c r="G71" s="455"/>
      <c r="H71" s="434"/>
      <c r="I71" s="434"/>
      <c r="J71" s="434"/>
      <c r="K71" s="434"/>
      <c r="L71" s="460"/>
      <c r="M71" s="434"/>
      <c r="N71" s="434"/>
      <c r="O71" s="460"/>
      <c r="P71" s="434"/>
      <c r="Q71" s="434"/>
      <c r="R71" s="434"/>
      <c r="S71" s="473">
        <f t="shared" si="14"/>
        <v>0</v>
      </c>
      <c r="T71" s="480"/>
      <c r="U71" s="313"/>
      <c r="V71" s="71"/>
      <c r="W71" s="48"/>
      <c r="X71" s="48"/>
      <c r="Y71" s="48"/>
      <c r="Z71" s="48"/>
      <c r="AA71" s="48"/>
      <c r="AB71" s="93"/>
      <c r="AC71" s="296">
        <f t="shared" si="15"/>
        <v>0</v>
      </c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489"/>
      <c r="AS71" s="490">
        <f t="shared" si="16"/>
        <v>0</v>
      </c>
      <c r="AT71" s="296">
        <f t="shared" si="17"/>
        <v>0</v>
      </c>
      <c r="AU71" s="296">
        <f t="shared" si="18"/>
        <v>0</v>
      </c>
      <c r="AV71" s="86"/>
      <c r="AW71" s="334"/>
      <c r="AX71" s="334"/>
      <c r="AY71" s="334"/>
      <c r="AZ71" s="334"/>
      <c r="BA71" s="296">
        <f t="shared" si="19"/>
        <v>0</v>
      </c>
      <c r="BB71" s="93"/>
      <c r="BC71" s="94"/>
      <c r="BD71" s="260" t="str">
        <f t="shared" si="20"/>
        <v>正确</v>
      </c>
    </row>
    <row r="72" s="1" customFormat="1" customHeight="1" spans="1:56">
      <c r="A72" s="289">
        <f t="shared" si="12"/>
        <v>68</v>
      </c>
      <c r="B72" s="48"/>
      <c r="C72" s="429"/>
      <c r="D72" s="454"/>
      <c r="E72" s="48"/>
      <c r="F72" s="437">
        <f t="shared" si="13"/>
        <v>31</v>
      </c>
      <c r="G72" s="455"/>
      <c r="H72" s="434"/>
      <c r="I72" s="434"/>
      <c r="J72" s="434"/>
      <c r="K72" s="434"/>
      <c r="L72" s="460"/>
      <c r="M72" s="434"/>
      <c r="N72" s="434"/>
      <c r="O72" s="460"/>
      <c r="P72" s="434"/>
      <c r="Q72" s="434"/>
      <c r="R72" s="434"/>
      <c r="S72" s="473">
        <f t="shared" si="14"/>
        <v>0</v>
      </c>
      <c r="T72" s="480"/>
      <c r="U72" s="313"/>
      <c r="V72" s="71"/>
      <c r="W72" s="48"/>
      <c r="X72" s="48"/>
      <c r="Y72" s="48"/>
      <c r="Z72" s="48"/>
      <c r="AA72" s="48"/>
      <c r="AB72" s="93"/>
      <c r="AC72" s="296">
        <f t="shared" si="15"/>
        <v>0</v>
      </c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489"/>
      <c r="AS72" s="490">
        <f t="shared" si="16"/>
        <v>0</v>
      </c>
      <c r="AT72" s="296">
        <f t="shared" si="17"/>
        <v>0</v>
      </c>
      <c r="AU72" s="296">
        <f t="shared" si="18"/>
        <v>0</v>
      </c>
      <c r="AV72" s="86"/>
      <c r="AW72" s="334"/>
      <c r="AX72" s="334"/>
      <c r="AY72" s="334"/>
      <c r="AZ72" s="334"/>
      <c r="BA72" s="296">
        <f t="shared" si="19"/>
        <v>0</v>
      </c>
      <c r="BB72" s="93"/>
      <c r="BC72" s="94"/>
      <c r="BD72" s="260" t="str">
        <f t="shared" si="20"/>
        <v>正确</v>
      </c>
    </row>
    <row r="73" s="1" customFormat="1" customHeight="1" spans="1:56">
      <c r="A73" s="289">
        <f t="shared" si="12"/>
        <v>69</v>
      </c>
      <c r="B73" s="48"/>
      <c r="C73" s="429"/>
      <c r="D73" s="454"/>
      <c r="E73" s="48"/>
      <c r="F73" s="437">
        <f t="shared" si="13"/>
        <v>31</v>
      </c>
      <c r="G73" s="455"/>
      <c r="H73" s="434"/>
      <c r="I73" s="434"/>
      <c r="J73" s="434"/>
      <c r="K73" s="434"/>
      <c r="L73" s="460"/>
      <c r="M73" s="434"/>
      <c r="N73" s="434"/>
      <c r="O73" s="460"/>
      <c r="P73" s="434"/>
      <c r="Q73" s="434"/>
      <c r="R73" s="434"/>
      <c r="S73" s="473">
        <f t="shared" si="14"/>
        <v>0</v>
      </c>
      <c r="T73" s="480"/>
      <c r="U73" s="313"/>
      <c r="V73" s="71"/>
      <c r="W73" s="48"/>
      <c r="X73" s="48"/>
      <c r="Y73" s="48"/>
      <c r="Z73" s="48"/>
      <c r="AA73" s="48"/>
      <c r="AB73" s="93"/>
      <c r="AC73" s="296">
        <f t="shared" si="15"/>
        <v>0</v>
      </c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489"/>
      <c r="AS73" s="490">
        <f t="shared" si="16"/>
        <v>0</v>
      </c>
      <c r="AT73" s="296">
        <f t="shared" si="17"/>
        <v>0</v>
      </c>
      <c r="AU73" s="296">
        <f t="shared" si="18"/>
        <v>0</v>
      </c>
      <c r="AV73" s="86"/>
      <c r="AW73" s="334"/>
      <c r="AX73" s="334"/>
      <c r="AY73" s="334"/>
      <c r="AZ73" s="334"/>
      <c r="BA73" s="296">
        <f t="shared" si="19"/>
        <v>0</v>
      </c>
      <c r="BB73" s="93"/>
      <c r="BC73" s="94"/>
      <c r="BD73" s="260" t="str">
        <f t="shared" si="20"/>
        <v>正确</v>
      </c>
    </row>
    <row r="74" s="1" customFormat="1" customHeight="1" spans="1:56">
      <c r="A74" s="289">
        <f t="shared" si="12"/>
        <v>70</v>
      </c>
      <c r="B74" s="48"/>
      <c r="C74" s="429"/>
      <c r="D74" s="454"/>
      <c r="E74" s="48"/>
      <c r="F74" s="437">
        <f t="shared" si="13"/>
        <v>31</v>
      </c>
      <c r="G74" s="455"/>
      <c r="H74" s="434"/>
      <c r="I74" s="434"/>
      <c r="J74" s="434"/>
      <c r="K74" s="434"/>
      <c r="L74" s="460"/>
      <c r="M74" s="434"/>
      <c r="N74" s="434"/>
      <c r="O74" s="460"/>
      <c r="P74" s="434"/>
      <c r="Q74" s="434"/>
      <c r="R74" s="434"/>
      <c r="S74" s="473">
        <f t="shared" si="14"/>
        <v>0</v>
      </c>
      <c r="T74" s="480"/>
      <c r="U74" s="313"/>
      <c r="V74" s="71"/>
      <c r="W74" s="48"/>
      <c r="X74" s="48"/>
      <c r="Y74" s="48"/>
      <c r="Z74" s="48"/>
      <c r="AA74" s="48"/>
      <c r="AB74" s="93"/>
      <c r="AC74" s="296">
        <f t="shared" si="15"/>
        <v>0</v>
      </c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489"/>
      <c r="AS74" s="490">
        <f t="shared" si="16"/>
        <v>0</v>
      </c>
      <c r="AT74" s="296">
        <f t="shared" si="17"/>
        <v>0</v>
      </c>
      <c r="AU74" s="296">
        <f t="shared" si="18"/>
        <v>0</v>
      </c>
      <c r="AV74" s="86"/>
      <c r="AW74" s="334"/>
      <c r="AX74" s="334"/>
      <c r="AY74" s="334"/>
      <c r="AZ74" s="334"/>
      <c r="BA74" s="296">
        <f t="shared" si="19"/>
        <v>0</v>
      </c>
      <c r="BB74" s="93"/>
      <c r="BC74" s="94"/>
      <c r="BD74" s="260" t="str">
        <f t="shared" si="20"/>
        <v>正确</v>
      </c>
    </row>
    <row r="75" s="1" customFormat="1" customHeight="1" spans="1:56">
      <c r="A75" s="289">
        <f t="shared" si="12"/>
        <v>71</v>
      </c>
      <c r="B75" s="48"/>
      <c r="C75" s="429"/>
      <c r="D75" s="454"/>
      <c r="E75" s="48"/>
      <c r="F75" s="437">
        <f t="shared" si="13"/>
        <v>31</v>
      </c>
      <c r="G75" s="455"/>
      <c r="H75" s="434"/>
      <c r="I75" s="434"/>
      <c r="J75" s="434"/>
      <c r="K75" s="434"/>
      <c r="L75" s="460"/>
      <c r="M75" s="434"/>
      <c r="N75" s="434"/>
      <c r="O75" s="460"/>
      <c r="P75" s="434"/>
      <c r="Q75" s="434"/>
      <c r="R75" s="434"/>
      <c r="S75" s="473">
        <f t="shared" si="14"/>
        <v>0</v>
      </c>
      <c r="T75" s="480"/>
      <c r="U75" s="313"/>
      <c r="V75" s="71"/>
      <c r="W75" s="48"/>
      <c r="X75" s="48"/>
      <c r="Y75" s="48"/>
      <c r="Z75" s="48"/>
      <c r="AA75" s="48"/>
      <c r="AB75" s="93"/>
      <c r="AC75" s="296">
        <f t="shared" si="15"/>
        <v>0</v>
      </c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489"/>
      <c r="AS75" s="490">
        <f t="shared" si="16"/>
        <v>0</v>
      </c>
      <c r="AT75" s="296">
        <f t="shared" si="17"/>
        <v>0</v>
      </c>
      <c r="AU75" s="296">
        <f t="shared" si="18"/>
        <v>0</v>
      </c>
      <c r="AV75" s="86"/>
      <c r="AW75" s="334"/>
      <c r="AX75" s="334"/>
      <c r="AY75" s="334"/>
      <c r="AZ75" s="334"/>
      <c r="BA75" s="296">
        <f t="shared" si="19"/>
        <v>0</v>
      </c>
      <c r="BB75" s="93"/>
      <c r="BC75" s="94"/>
      <c r="BD75" s="260" t="str">
        <f t="shared" si="20"/>
        <v>正确</v>
      </c>
    </row>
    <row r="76" s="1" customFormat="1" customHeight="1" spans="1:56">
      <c r="A76" s="289">
        <f t="shared" si="12"/>
        <v>72</v>
      </c>
      <c r="B76" s="48"/>
      <c r="C76" s="429"/>
      <c r="D76" s="454"/>
      <c r="E76" s="48"/>
      <c r="F76" s="437">
        <f t="shared" si="13"/>
        <v>31</v>
      </c>
      <c r="G76" s="455"/>
      <c r="H76" s="434"/>
      <c r="I76" s="434"/>
      <c r="J76" s="434"/>
      <c r="K76" s="434"/>
      <c r="L76" s="460"/>
      <c r="M76" s="434"/>
      <c r="N76" s="434"/>
      <c r="O76" s="460"/>
      <c r="P76" s="434"/>
      <c r="Q76" s="434"/>
      <c r="R76" s="434"/>
      <c r="S76" s="473">
        <f t="shared" si="14"/>
        <v>0</v>
      </c>
      <c r="T76" s="480"/>
      <c r="U76" s="313"/>
      <c r="V76" s="71"/>
      <c r="W76" s="48"/>
      <c r="X76" s="48"/>
      <c r="Y76" s="48"/>
      <c r="Z76" s="48"/>
      <c r="AA76" s="48"/>
      <c r="AB76" s="93"/>
      <c r="AC76" s="296">
        <f t="shared" si="15"/>
        <v>0</v>
      </c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489"/>
      <c r="AS76" s="490">
        <f t="shared" si="16"/>
        <v>0</v>
      </c>
      <c r="AT76" s="296">
        <f t="shared" si="17"/>
        <v>0</v>
      </c>
      <c r="AU76" s="296">
        <f t="shared" si="18"/>
        <v>0</v>
      </c>
      <c r="AV76" s="86"/>
      <c r="AW76" s="334"/>
      <c r="AX76" s="334"/>
      <c r="AY76" s="334"/>
      <c r="AZ76" s="334"/>
      <c r="BA76" s="296">
        <f t="shared" si="19"/>
        <v>0</v>
      </c>
      <c r="BB76" s="93"/>
      <c r="BC76" s="94"/>
      <c r="BD76" s="260" t="str">
        <f t="shared" si="20"/>
        <v>正确</v>
      </c>
    </row>
    <row r="77" s="1" customFormat="1" customHeight="1" spans="1:56">
      <c r="A77" s="289">
        <f t="shared" si="12"/>
        <v>73</v>
      </c>
      <c r="B77" s="48"/>
      <c r="C77" s="429"/>
      <c r="D77" s="454"/>
      <c r="E77" s="48"/>
      <c r="F77" s="437">
        <f t="shared" si="13"/>
        <v>31</v>
      </c>
      <c r="G77" s="455"/>
      <c r="H77" s="434"/>
      <c r="I77" s="434"/>
      <c r="J77" s="434"/>
      <c r="K77" s="434"/>
      <c r="L77" s="460"/>
      <c r="M77" s="434"/>
      <c r="N77" s="434"/>
      <c r="O77" s="460"/>
      <c r="P77" s="434"/>
      <c r="Q77" s="434"/>
      <c r="R77" s="434"/>
      <c r="S77" s="473">
        <f t="shared" si="14"/>
        <v>0</v>
      </c>
      <c r="T77" s="480"/>
      <c r="U77" s="313"/>
      <c r="V77" s="71"/>
      <c r="W77" s="48"/>
      <c r="X77" s="48"/>
      <c r="Y77" s="48"/>
      <c r="Z77" s="48"/>
      <c r="AA77" s="48"/>
      <c r="AB77" s="93"/>
      <c r="AC77" s="296">
        <f t="shared" si="15"/>
        <v>0</v>
      </c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489"/>
      <c r="AS77" s="490">
        <f t="shared" si="16"/>
        <v>0</v>
      </c>
      <c r="AT77" s="296">
        <f t="shared" si="17"/>
        <v>0</v>
      </c>
      <c r="AU77" s="296">
        <f t="shared" si="18"/>
        <v>0</v>
      </c>
      <c r="AV77" s="86"/>
      <c r="AW77" s="334"/>
      <c r="AX77" s="334"/>
      <c r="AY77" s="334"/>
      <c r="AZ77" s="334"/>
      <c r="BA77" s="296">
        <f t="shared" si="19"/>
        <v>0</v>
      </c>
      <c r="BB77" s="93"/>
      <c r="BC77" s="94"/>
      <c r="BD77" s="260" t="str">
        <f t="shared" si="20"/>
        <v>正确</v>
      </c>
    </row>
    <row r="78" s="1" customFormat="1" customHeight="1" spans="1:56">
      <c r="A78" s="289">
        <f t="shared" si="12"/>
        <v>74</v>
      </c>
      <c r="B78" s="48"/>
      <c r="C78" s="429"/>
      <c r="D78" s="454"/>
      <c r="E78" s="48"/>
      <c r="F78" s="437">
        <f t="shared" si="13"/>
        <v>31</v>
      </c>
      <c r="G78" s="455"/>
      <c r="H78" s="434"/>
      <c r="I78" s="434"/>
      <c r="J78" s="434"/>
      <c r="K78" s="434"/>
      <c r="L78" s="460"/>
      <c r="M78" s="434"/>
      <c r="N78" s="434"/>
      <c r="O78" s="460"/>
      <c r="P78" s="434"/>
      <c r="Q78" s="434"/>
      <c r="R78" s="434"/>
      <c r="S78" s="473">
        <f t="shared" si="14"/>
        <v>0</v>
      </c>
      <c r="T78" s="480"/>
      <c r="U78" s="313"/>
      <c r="V78" s="71"/>
      <c r="W78" s="48"/>
      <c r="X78" s="48"/>
      <c r="Y78" s="48"/>
      <c r="Z78" s="48"/>
      <c r="AA78" s="48"/>
      <c r="AB78" s="93"/>
      <c r="AC78" s="296">
        <f t="shared" si="15"/>
        <v>0</v>
      </c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489"/>
      <c r="AS78" s="490">
        <f t="shared" si="16"/>
        <v>0</v>
      </c>
      <c r="AT78" s="296">
        <f t="shared" si="17"/>
        <v>0</v>
      </c>
      <c r="AU78" s="296">
        <f t="shared" si="18"/>
        <v>0</v>
      </c>
      <c r="AV78" s="86"/>
      <c r="AW78" s="334"/>
      <c r="AX78" s="334"/>
      <c r="AY78" s="334"/>
      <c r="AZ78" s="334"/>
      <c r="BA78" s="296">
        <f t="shared" si="19"/>
        <v>0</v>
      </c>
      <c r="BB78" s="93"/>
      <c r="BC78" s="94"/>
      <c r="BD78" s="260" t="str">
        <f t="shared" si="20"/>
        <v>正确</v>
      </c>
    </row>
    <row r="79" s="1" customFormat="1" customHeight="1" spans="1:56">
      <c r="A79" s="289">
        <f t="shared" si="12"/>
        <v>75</v>
      </c>
      <c r="B79" s="48"/>
      <c r="C79" s="429"/>
      <c r="D79" s="454"/>
      <c r="E79" s="48"/>
      <c r="F79" s="437">
        <f t="shared" si="13"/>
        <v>31</v>
      </c>
      <c r="G79" s="455"/>
      <c r="H79" s="434"/>
      <c r="I79" s="434"/>
      <c r="J79" s="434"/>
      <c r="K79" s="434"/>
      <c r="L79" s="460"/>
      <c r="M79" s="434"/>
      <c r="N79" s="434"/>
      <c r="O79" s="460"/>
      <c r="P79" s="434"/>
      <c r="Q79" s="434"/>
      <c r="R79" s="434"/>
      <c r="S79" s="473">
        <f t="shared" si="14"/>
        <v>0</v>
      </c>
      <c r="T79" s="480"/>
      <c r="U79" s="313"/>
      <c r="V79" s="71"/>
      <c r="W79" s="48"/>
      <c r="X79" s="48"/>
      <c r="Y79" s="48"/>
      <c r="Z79" s="48"/>
      <c r="AA79" s="48"/>
      <c r="AB79" s="93"/>
      <c r="AC79" s="296">
        <f t="shared" si="15"/>
        <v>0</v>
      </c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489"/>
      <c r="AS79" s="490">
        <f t="shared" si="16"/>
        <v>0</v>
      </c>
      <c r="AT79" s="296">
        <f t="shared" si="17"/>
        <v>0</v>
      </c>
      <c r="AU79" s="296">
        <f t="shared" si="18"/>
        <v>0</v>
      </c>
      <c r="AV79" s="86"/>
      <c r="AW79" s="334"/>
      <c r="AX79" s="334"/>
      <c r="AY79" s="334"/>
      <c r="AZ79" s="334"/>
      <c r="BA79" s="296">
        <f t="shared" si="19"/>
        <v>0</v>
      </c>
      <c r="BB79" s="93"/>
      <c r="BC79" s="94"/>
      <c r="BD79" s="260" t="str">
        <f t="shared" si="20"/>
        <v>正确</v>
      </c>
    </row>
    <row r="80" s="1" customFormat="1" customHeight="1" spans="1:56">
      <c r="A80" s="289">
        <f t="shared" si="12"/>
        <v>76</v>
      </c>
      <c r="B80" s="48"/>
      <c r="C80" s="429"/>
      <c r="D80" s="454"/>
      <c r="E80" s="48"/>
      <c r="F80" s="437">
        <f t="shared" si="13"/>
        <v>31</v>
      </c>
      <c r="G80" s="455"/>
      <c r="H80" s="434"/>
      <c r="I80" s="434"/>
      <c r="J80" s="434"/>
      <c r="K80" s="434"/>
      <c r="L80" s="460"/>
      <c r="M80" s="434"/>
      <c r="N80" s="434"/>
      <c r="O80" s="460"/>
      <c r="P80" s="434"/>
      <c r="Q80" s="434"/>
      <c r="R80" s="434"/>
      <c r="S80" s="473">
        <f t="shared" si="14"/>
        <v>0</v>
      </c>
      <c r="T80" s="480"/>
      <c r="U80" s="313"/>
      <c r="V80" s="71"/>
      <c r="W80" s="48"/>
      <c r="X80" s="48"/>
      <c r="Y80" s="48"/>
      <c r="Z80" s="48"/>
      <c r="AA80" s="48"/>
      <c r="AB80" s="93"/>
      <c r="AC80" s="296">
        <f t="shared" si="15"/>
        <v>0</v>
      </c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489"/>
      <c r="AS80" s="490">
        <f t="shared" si="16"/>
        <v>0</v>
      </c>
      <c r="AT80" s="296">
        <f t="shared" si="17"/>
        <v>0</v>
      </c>
      <c r="AU80" s="296">
        <f t="shared" si="18"/>
        <v>0</v>
      </c>
      <c r="AV80" s="86"/>
      <c r="AW80" s="334"/>
      <c r="AX80" s="334"/>
      <c r="AY80" s="334"/>
      <c r="AZ80" s="334"/>
      <c r="BA80" s="296">
        <f t="shared" si="19"/>
        <v>0</v>
      </c>
      <c r="BB80" s="93"/>
      <c r="BC80" s="94"/>
      <c r="BD80" s="260" t="str">
        <f t="shared" si="20"/>
        <v>正确</v>
      </c>
    </row>
    <row r="81" s="1" customFormat="1" customHeight="1" spans="1:56">
      <c r="A81" s="289">
        <f t="shared" si="12"/>
        <v>77</v>
      </c>
      <c r="B81" s="48"/>
      <c r="C81" s="429"/>
      <c r="D81" s="454"/>
      <c r="E81" s="48"/>
      <c r="F81" s="437">
        <f t="shared" si="13"/>
        <v>31</v>
      </c>
      <c r="G81" s="455"/>
      <c r="H81" s="434"/>
      <c r="I81" s="434"/>
      <c r="J81" s="434"/>
      <c r="K81" s="434"/>
      <c r="L81" s="460"/>
      <c r="M81" s="434"/>
      <c r="N81" s="434"/>
      <c r="O81" s="460"/>
      <c r="P81" s="434"/>
      <c r="Q81" s="434"/>
      <c r="R81" s="434"/>
      <c r="S81" s="473">
        <f t="shared" si="14"/>
        <v>0</v>
      </c>
      <c r="T81" s="480"/>
      <c r="U81" s="313"/>
      <c r="V81" s="71"/>
      <c r="W81" s="48"/>
      <c r="X81" s="48"/>
      <c r="Y81" s="48"/>
      <c r="Z81" s="48"/>
      <c r="AA81" s="48"/>
      <c r="AB81" s="93"/>
      <c r="AC81" s="296">
        <f t="shared" si="15"/>
        <v>0</v>
      </c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489"/>
      <c r="AS81" s="490">
        <f t="shared" si="16"/>
        <v>0</v>
      </c>
      <c r="AT81" s="296">
        <f t="shared" si="17"/>
        <v>0</v>
      </c>
      <c r="AU81" s="296">
        <f t="shared" si="18"/>
        <v>0</v>
      </c>
      <c r="AV81" s="86"/>
      <c r="AW81" s="334"/>
      <c r="AX81" s="334"/>
      <c r="AY81" s="334"/>
      <c r="AZ81" s="334"/>
      <c r="BA81" s="296">
        <f t="shared" si="19"/>
        <v>0</v>
      </c>
      <c r="BB81" s="93"/>
      <c r="BC81" s="94"/>
      <c r="BD81" s="260" t="str">
        <f t="shared" si="20"/>
        <v>正确</v>
      </c>
    </row>
    <row r="82" s="1" customFormat="1" customHeight="1" spans="1:56">
      <c r="A82" s="289">
        <f t="shared" si="12"/>
        <v>78</v>
      </c>
      <c r="B82" s="48"/>
      <c r="C82" s="429"/>
      <c r="D82" s="454"/>
      <c r="E82" s="48"/>
      <c r="F82" s="437">
        <f t="shared" si="13"/>
        <v>31</v>
      </c>
      <c r="G82" s="455"/>
      <c r="H82" s="434"/>
      <c r="I82" s="434"/>
      <c r="J82" s="434"/>
      <c r="K82" s="434"/>
      <c r="L82" s="460"/>
      <c r="M82" s="434"/>
      <c r="N82" s="434"/>
      <c r="O82" s="460"/>
      <c r="P82" s="434"/>
      <c r="Q82" s="434"/>
      <c r="R82" s="434"/>
      <c r="S82" s="473">
        <f t="shared" si="14"/>
        <v>0</v>
      </c>
      <c r="T82" s="480"/>
      <c r="U82" s="313"/>
      <c r="V82" s="71"/>
      <c r="W82" s="48"/>
      <c r="X82" s="48"/>
      <c r="Y82" s="48"/>
      <c r="Z82" s="48"/>
      <c r="AA82" s="48"/>
      <c r="AB82" s="93"/>
      <c r="AC82" s="296">
        <f t="shared" si="15"/>
        <v>0</v>
      </c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489"/>
      <c r="AS82" s="490">
        <f t="shared" si="16"/>
        <v>0</v>
      </c>
      <c r="AT82" s="296">
        <f t="shared" si="17"/>
        <v>0</v>
      </c>
      <c r="AU82" s="296">
        <f t="shared" si="18"/>
        <v>0</v>
      </c>
      <c r="AV82" s="86"/>
      <c r="AW82" s="334"/>
      <c r="AX82" s="334"/>
      <c r="AY82" s="334"/>
      <c r="AZ82" s="334"/>
      <c r="BA82" s="296">
        <f t="shared" si="19"/>
        <v>0</v>
      </c>
      <c r="BB82" s="93"/>
      <c r="BC82" s="94"/>
      <c r="BD82" s="260" t="str">
        <f t="shared" si="20"/>
        <v>正确</v>
      </c>
    </row>
    <row r="83" s="1" customFormat="1" customHeight="1" spans="1:56">
      <c r="A83" s="289">
        <f t="shared" si="12"/>
        <v>79</v>
      </c>
      <c r="B83" s="48"/>
      <c r="C83" s="429"/>
      <c r="D83" s="454"/>
      <c r="E83" s="48"/>
      <c r="F83" s="437">
        <f t="shared" si="13"/>
        <v>31</v>
      </c>
      <c r="G83" s="455"/>
      <c r="H83" s="434"/>
      <c r="I83" s="434"/>
      <c r="J83" s="434"/>
      <c r="K83" s="434"/>
      <c r="L83" s="460"/>
      <c r="M83" s="434"/>
      <c r="N83" s="434"/>
      <c r="O83" s="460"/>
      <c r="P83" s="434"/>
      <c r="Q83" s="434"/>
      <c r="R83" s="434"/>
      <c r="S83" s="473">
        <f t="shared" si="14"/>
        <v>0</v>
      </c>
      <c r="T83" s="480"/>
      <c r="U83" s="313"/>
      <c r="V83" s="71"/>
      <c r="W83" s="48"/>
      <c r="X83" s="48"/>
      <c r="Y83" s="48"/>
      <c r="Z83" s="48"/>
      <c r="AA83" s="48"/>
      <c r="AB83" s="93"/>
      <c r="AC83" s="296">
        <f t="shared" si="15"/>
        <v>0</v>
      </c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489"/>
      <c r="AS83" s="490">
        <f t="shared" si="16"/>
        <v>0</v>
      </c>
      <c r="AT83" s="296">
        <f t="shared" si="17"/>
        <v>0</v>
      </c>
      <c r="AU83" s="296">
        <f t="shared" si="18"/>
        <v>0</v>
      </c>
      <c r="AV83" s="86"/>
      <c r="AW83" s="334"/>
      <c r="AX83" s="334"/>
      <c r="AY83" s="334"/>
      <c r="AZ83" s="334"/>
      <c r="BA83" s="296">
        <f t="shared" si="19"/>
        <v>0</v>
      </c>
      <c r="BB83" s="93"/>
      <c r="BC83" s="94"/>
      <c r="BD83" s="260" t="str">
        <f t="shared" si="20"/>
        <v>正确</v>
      </c>
    </row>
    <row r="84" s="1" customFormat="1" customHeight="1" spans="1:56">
      <c r="A84" s="289">
        <f t="shared" si="12"/>
        <v>80</v>
      </c>
      <c r="B84" s="48"/>
      <c r="C84" s="429"/>
      <c r="D84" s="454"/>
      <c r="E84" s="48"/>
      <c r="F84" s="437">
        <f t="shared" si="13"/>
        <v>31</v>
      </c>
      <c r="G84" s="455"/>
      <c r="H84" s="434"/>
      <c r="I84" s="434"/>
      <c r="J84" s="434"/>
      <c r="K84" s="434"/>
      <c r="L84" s="460"/>
      <c r="M84" s="434"/>
      <c r="N84" s="434"/>
      <c r="O84" s="460"/>
      <c r="P84" s="434"/>
      <c r="Q84" s="434"/>
      <c r="R84" s="434"/>
      <c r="S84" s="473">
        <f t="shared" si="14"/>
        <v>0</v>
      </c>
      <c r="T84" s="480"/>
      <c r="U84" s="313"/>
      <c r="V84" s="71"/>
      <c r="W84" s="48"/>
      <c r="X84" s="48"/>
      <c r="Y84" s="48"/>
      <c r="Z84" s="48"/>
      <c r="AA84" s="48"/>
      <c r="AB84" s="93"/>
      <c r="AC84" s="296">
        <f t="shared" si="15"/>
        <v>0</v>
      </c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489"/>
      <c r="AS84" s="490">
        <f t="shared" si="16"/>
        <v>0</v>
      </c>
      <c r="AT84" s="296">
        <f t="shared" si="17"/>
        <v>0</v>
      </c>
      <c r="AU84" s="296">
        <f t="shared" si="18"/>
        <v>0</v>
      </c>
      <c r="AV84" s="86"/>
      <c r="AW84" s="334"/>
      <c r="AX84" s="334"/>
      <c r="AY84" s="334"/>
      <c r="AZ84" s="334"/>
      <c r="BA84" s="296">
        <f t="shared" si="19"/>
        <v>0</v>
      </c>
      <c r="BB84" s="93"/>
      <c r="BC84" s="94"/>
      <c r="BD84" s="260" t="str">
        <f t="shared" si="20"/>
        <v>正确</v>
      </c>
    </row>
    <row r="85" s="1" customFormat="1" customHeight="1" spans="1:56">
      <c r="A85" s="289">
        <f t="shared" si="12"/>
        <v>81</v>
      </c>
      <c r="B85" s="48"/>
      <c r="C85" s="429"/>
      <c r="D85" s="454"/>
      <c r="E85" s="48"/>
      <c r="F85" s="437">
        <f t="shared" si="13"/>
        <v>31</v>
      </c>
      <c r="G85" s="455"/>
      <c r="H85" s="434"/>
      <c r="I85" s="434"/>
      <c r="J85" s="434"/>
      <c r="K85" s="434"/>
      <c r="L85" s="460"/>
      <c r="M85" s="434"/>
      <c r="N85" s="434"/>
      <c r="O85" s="460"/>
      <c r="P85" s="434"/>
      <c r="Q85" s="434"/>
      <c r="R85" s="434"/>
      <c r="S85" s="473">
        <f t="shared" si="14"/>
        <v>0</v>
      </c>
      <c r="T85" s="480"/>
      <c r="U85" s="313"/>
      <c r="V85" s="71"/>
      <c r="W85" s="48"/>
      <c r="X85" s="48"/>
      <c r="Y85" s="48"/>
      <c r="Z85" s="48"/>
      <c r="AA85" s="48"/>
      <c r="AB85" s="93"/>
      <c r="AC85" s="296">
        <f t="shared" si="15"/>
        <v>0</v>
      </c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489"/>
      <c r="AS85" s="490">
        <f t="shared" si="16"/>
        <v>0</v>
      </c>
      <c r="AT85" s="296">
        <f t="shared" si="17"/>
        <v>0</v>
      </c>
      <c r="AU85" s="296">
        <f t="shared" si="18"/>
        <v>0</v>
      </c>
      <c r="AV85" s="86"/>
      <c r="AW85" s="334"/>
      <c r="AX85" s="334"/>
      <c r="AY85" s="334"/>
      <c r="AZ85" s="334"/>
      <c r="BA85" s="296">
        <f t="shared" si="19"/>
        <v>0</v>
      </c>
      <c r="BB85" s="93"/>
      <c r="BC85" s="94"/>
      <c r="BD85" s="260" t="str">
        <f t="shared" si="20"/>
        <v>正确</v>
      </c>
    </row>
    <row r="86" s="1" customFormat="1" customHeight="1" spans="1:56">
      <c r="A86" s="289">
        <f t="shared" si="12"/>
        <v>82</v>
      </c>
      <c r="B86" s="48"/>
      <c r="C86" s="429"/>
      <c r="D86" s="454"/>
      <c r="E86" s="48"/>
      <c r="F86" s="437">
        <f t="shared" si="13"/>
        <v>31</v>
      </c>
      <c r="G86" s="455"/>
      <c r="H86" s="434"/>
      <c r="I86" s="434"/>
      <c r="J86" s="434"/>
      <c r="K86" s="434"/>
      <c r="L86" s="460"/>
      <c r="M86" s="434"/>
      <c r="N86" s="434"/>
      <c r="O86" s="460"/>
      <c r="P86" s="434"/>
      <c r="Q86" s="434"/>
      <c r="R86" s="434"/>
      <c r="S86" s="473">
        <f t="shared" si="14"/>
        <v>0</v>
      </c>
      <c r="T86" s="480"/>
      <c r="U86" s="313"/>
      <c r="V86" s="71"/>
      <c r="W86" s="48"/>
      <c r="X86" s="48"/>
      <c r="Y86" s="48"/>
      <c r="Z86" s="48"/>
      <c r="AA86" s="48"/>
      <c r="AB86" s="93"/>
      <c r="AC86" s="296">
        <f t="shared" si="15"/>
        <v>0</v>
      </c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489"/>
      <c r="AS86" s="490">
        <f t="shared" si="16"/>
        <v>0</v>
      </c>
      <c r="AT86" s="296">
        <f t="shared" si="17"/>
        <v>0</v>
      </c>
      <c r="AU86" s="296">
        <f t="shared" si="18"/>
        <v>0</v>
      </c>
      <c r="AV86" s="86"/>
      <c r="AW86" s="334"/>
      <c r="AX86" s="334"/>
      <c r="AY86" s="334"/>
      <c r="AZ86" s="334"/>
      <c r="BA86" s="296">
        <f t="shared" si="19"/>
        <v>0</v>
      </c>
      <c r="BB86" s="93"/>
      <c r="BC86" s="94"/>
      <c r="BD86" s="260" t="str">
        <f t="shared" si="20"/>
        <v>正确</v>
      </c>
    </row>
    <row r="87" s="1" customFormat="1" customHeight="1" spans="1:56">
      <c r="A87" s="289">
        <f t="shared" si="12"/>
        <v>83</v>
      </c>
      <c r="B87" s="48"/>
      <c r="C87" s="429"/>
      <c r="D87" s="454"/>
      <c r="E87" s="48"/>
      <c r="F87" s="437">
        <f t="shared" si="13"/>
        <v>31</v>
      </c>
      <c r="G87" s="455"/>
      <c r="H87" s="434"/>
      <c r="I87" s="434"/>
      <c r="J87" s="434"/>
      <c r="K87" s="434"/>
      <c r="L87" s="460"/>
      <c r="M87" s="434"/>
      <c r="N87" s="434"/>
      <c r="O87" s="460"/>
      <c r="P87" s="434"/>
      <c r="Q87" s="434"/>
      <c r="R87" s="434"/>
      <c r="S87" s="473">
        <f t="shared" si="14"/>
        <v>0</v>
      </c>
      <c r="T87" s="480"/>
      <c r="U87" s="313"/>
      <c r="V87" s="71"/>
      <c r="W87" s="48"/>
      <c r="X87" s="48"/>
      <c r="Y87" s="48"/>
      <c r="Z87" s="48"/>
      <c r="AA87" s="48"/>
      <c r="AB87" s="93"/>
      <c r="AC87" s="296">
        <f t="shared" si="15"/>
        <v>0</v>
      </c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489"/>
      <c r="AS87" s="490">
        <f t="shared" si="16"/>
        <v>0</v>
      </c>
      <c r="AT87" s="296">
        <f t="shared" si="17"/>
        <v>0</v>
      </c>
      <c r="AU87" s="296">
        <f t="shared" si="18"/>
        <v>0</v>
      </c>
      <c r="AV87" s="86"/>
      <c r="AW87" s="334"/>
      <c r="AX87" s="334"/>
      <c r="AY87" s="334"/>
      <c r="AZ87" s="334"/>
      <c r="BA87" s="296">
        <f t="shared" si="19"/>
        <v>0</v>
      </c>
      <c r="BB87" s="93"/>
      <c r="BC87" s="94"/>
      <c r="BD87" s="260" t="str">
        <f t="shared" si="20"/>
        <v>正确</v>
      </c>
    </row>
    <row r="88" s="1" customFormat="1" customHeight="1" spans="1:56">
      <c r="A88" s="289">
        <f t="shared" si="12"/>
        <v>84</v>
      </c>
      <c r="B88" s="48"/>
      <c r="C88" s="429"/>
      <c r="D88" s="454"/>
      <c r="E88" s="48"/>
      <c r="F88" s="437">
        <f t="shared" si="13"/>
        <v>31</v>
      </c>
      <c r="G88" s="455"/>
      <c r="H88" s="434"/>
      <c r="I88" s="434"/>
      <c r="J88" s="434"/>
      <c r="K88" s="434"/>
      <c r="L88" s="460"/>
      <c r="M88" s="434"/>
      <c r="N88" s="434"/>
      <c r="O88" s="460"/>
      <c r="P88" s="434"/>
      <c r="Q88" s="434"/>
      <c r="R88" s="434"/>
      <c r="S88" s="473">
        <f t="shared" si="14"/>
        <v>0</v>
      </c>
      <c r="T88" s="480"/>
      <c r="U88" s="313"/>
      <c r="V88" s="71"/>
      <c r="W88" s="48"/>
      <c r="X88" s="48"/>
      <c r="Y88" s="48"/>
      <c r="Z88" s="48"/>
      <c r="AA88" s="48"/>
      <c r="AB88" s="93"/>
      <c r="AC88" s="296">
        <f t="shared" si="15"/>
        <v>0</v>
      </c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489"/>
      <c r="AS88" s="490">
        <f t="shared" si="16"/>
        <v>0</v>
      </c>
      <c r="AT88" s="296">
        <f t="shared" si="17"/>
        <v>0</v>
      </c>
      <c r="AU88" s="296">
        <f t="shared" si="18"/>
        <v>0</v>
      </c>
      <c r="AV88" s="86"/>
      <c r="AW88" s="334"/>
      <c r="AX88" s="334"/>
      <c r="AY88" s="334"/>
      <c r="AZ88" s="334"/>
      <c r="BA88" s="296">
        <f t="shared" si="19"/>
        <v>0</v>
      </c>
      <c r="BB88" s="93"/>
      <c r="BC88" s="94"/>
      <c r="BD88" s="260" t="str">
        <f t="shared" si="20"/>
        <v>正确</v>
      </c>
    </row>
    <row r="89" s="1" customFormat="1" customHeight="1" spans="1:56">
      <c r="A89" s="289">
        <f t="shared" si="12"/>
        <v>85</v>
      </c>
      <c r="B89" s="48"/>
      <c r="C89" s="429"/>
      <c r="D89" s="454"/>
      <c r="E89" s="48"/>
      <c r="F89" s="437">
        <f t="shared" si="13"/>
        <v>31</v>
      </c>
      <c r="G89" s="455"/>
      <c r="H89" s="434"/>
      <c r="I89" s="434"/>
      <c r="J89" s="434"/>
      <c r="K89" s="434"/>
      <c r="L89" s="460"/>
      <c r="M89" s="434"/>
      <c r="N89" s="434"/>
      <c r="O89" s="460"/>
      <c r="P89" s="434"/>
      <c r="Q89" s="434"/>
      <c r="R89" s="434"/>
      <c r="S89" s="473">
        <f t="shared" si="14"/>
        <v>0</v>
      </c>
      <c r="T89" s="480"/>
      <c r="U89" s="313"/>
      <c r="V89" s="71"/>
      <c r="W89" s="48"/>
      <c r="X89" s="48"/>
      <c r="Y89" s="48"/>
      <c r="Z89" s="48"/>
      <c r="AA89" s="48"/>
      <c r="AB89" s="93"/>
      <c r="AC89" s="296">
        <f t="shared" si="15"/>
        <v>0</v>
      </c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489"/>
      <c r="AS89" s="490">
        <f t="shared" si="16"/>
        <v>0</v>
      </c>
      <c r="AT89" s="296">
        <f t="shared" si="17"/>
        <v>0</v>
      </c>
      <c r="AU89" s="296">
        <f t="shared" si="18"/>
        <v>0</v>
      </c>
      <c r="AV89" s="86"/>
      <c r="AW89" s="334"/>
      <c r="AX89" s="334"/>
      <c r="AY89" s="334"/>
      <c r="AZ89" s="334"/>
      <c r="BA89" s="296">
        <f t="shared" si="19"/>
        <v>0</v>
      </c>
      <c r="BB89" s="93"/>
      <c r="BC89" s="94"/>
      <c r="BD89" s="260" t="str">
        <f t="shared" si="20"/>
        <v>正确</v>
      </c>
    </row>
    <row r="90" s="1" customFormat="1" customHeight="1" spans="1:56">
      <c r="A90" s="289">
        <f t="shared" si="12"/>
        <v>86</v>
      </c>
      <c r="B90" s="48"/>
      <c r="C90" s="429"/>
      <c r="D90" s="454"/>
      <c r="E90" s="48"/>
      <c r="F90" s="437">
        <f t="shared" si="13"/>
        <v>31</v>
      </c>
      <c r="G90" s="455"/>
      <c r="H90" s="434"/>
      <c r="I90" s="434"/>
      <c r="J90" s="434"/>
      <c r="K90" s="434"/>
      <c r="L90" s="460"/>
      <c r="M90" s="434"/>
      <c r="N90" s="434"/>
      <c r="O90" s="460"/>
      <c r="P90" s="434"/>
      <c r="Q90" s="434"/>
      <c r="R90" s="434"/>
      <c r="S90" s="473">
        <f t="shared" si="14"/>
        <v>0</v>
      </c>
      <c r="T90" s="480"/>
      <c r="U90" s="313"/>
      <c r="V90" s="71"/>
      <c r="W90" s="48"/>
      <c r="X90" s="48"/>
      <c r="Y90" s="48"/>
      <c r="Z90" s="48"/>
      <c r="AA90" s="48"/>
      <c r="AB90" s="93"/>
      <c r="AC90" s="296">
        <f t="shared" si="15"/>
        <v>0</v>
      </c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489"/>
      <c r="AS90" s="490">
        <f t="shared" si="16"/>
        <v>0</v>
      </c>
      <c r="AT90" s="296">
        <f t="shared" si="17"/>
        <v>0</v>
      </c>
      <c r="AU90" s="296">
        <f t="shared" si="18"/>
        <v>0</v>
      </c>
      <c r="AV90" s="86"/>
      <c r="AW90" s="334"/>
      <c r="AX90" s="334"/>
      <c r="AY90" s="334"/>
      <c r="AZ90" s="334"/>
      <c r="BA90" s="296">
        <f t="shared" si="19"/>
        <v>0</v>
      </c>
      <c r="BB90" s="93"/>
      <c r="BC90" s="94"/>
      <c r="BD90" s="260" t="str">
        <f t="shared" si="20"/>
        <v>正确</v>
      </c>
    </row>
    <row r="91" s="1" customFormat="1" customHeight="1" spans="1:56">
      <c r="A91" s="289">
        <f t="shared" si="12"/>
        <v>87</v>
      </c>
      <c r="B91" s="48"/>
      <c r="C91" s="429"/>
      <c r="D91" s="454"/>
      <c r="E91" s="48"/>
      <c r="F91" s="437">
        <f t="shared" si="13"/>
        <v>31</v>
      </c>
      <c r="G91" s="455"/>
      <c r="H91" s="434"/>
      <c r="I91" s="434"/>
      <c r="J91" s="434"/>
      <c r="K91" s="434"/>
      <c r="L91" s="460"/>
      <c r="M91" s="434"/>
      <c r="N91" s="434"/>
      <c r="O91" s="460"/>
      <c r="P91" s="434"/>
      <c r="Q91" s="434"/>
      <c r="R91" s="434"/>
      <c r="S91" s="473">
        <f t="shared" si="14"/>
        <v>0</v>
      </c>
      <c r="T91" s="480"/>
      <c r="U91" s="313"/>
      <c r="V91" s="71"/>
      <c r="W91" s="48"/>
      <c r="X91" s="48"/>
      <c r="Y91" s="48"/>
      <c r="Z91" s="48"/>
      <c r="AA91" s="48"/>
      <c r="AB91" s="93"/>
      <c r="AC91" s="296">
        <f t="shared" si="15"/>
        <v>0</v>
      </c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489"/>
      <c r="AS91" s="490">
        <f t="shared" si="16"/>
        <v>0</v>
      </c>
      <c r="AT91" s="296">
        <f t="shared" si="17"/>
        <v>0</v>
      </c>
      <c r="AU91" s="296">
        <f t="shared" si="18"/>
        <v>0</v>
      </c>
      <c r="AV91" s="86"/>
      <c r="AW91" s="334"/>
      <c r="AX91" s="334"/>
      <c r="AY91" s="334"/>
      <c r="AZ91" s="334"/>
      <c r="BA91" s="296">
        <f t="shared" si="19"/>
        <v>0</v>
      </c>
      <c r="BB91" s="93"/>
      <c r="BC91" s="94"/>
      <c r="BD91" s="260" t="str">
        <f t="shared" si="20"/>
        <v>正确</v>
      </c>
    </row>
    <row r="92" s="1" customFormat="1" customHeight="1" spans="1:56">
      <c r="A92" s="289">
        <f t="shared" si="12"/>
        <v>88</v>
      </c>
      <c r="B92" s="48"/>
      <c r="C92" s="429"/>
      <c r="D92" s="454"/>
      <c r="E92" s="48"/>
      <c r="F92" s="437">
        <f t="shared" si="13"/>
        <v>31</v>
      </c>
      <c r="G92" s="455"/>
      <c r="H92" s="434"/>
      <c r="I92" s="434"/>
      <c r="J92" s="434"/>
      <c r="K92" s="434"/>
      <c r="L92" s="460"/>
      <c r="M92" s="434"/>
      <c r="N92" s="434"/>
      <c r="O92" s="460"/>
      <c r="P92" s="434"/>
      <c r="Q92" s="434"/>
      <c r="R92" s="434"/>
      <c r="S92" s="473">
        <f t="shared" si="14"/>
        <v>0</v>
      </c>
      <c r="T92" s="480"/>
      <c r="U92" s="313"/>
      <c r="V92" s="71"/>
      <c r="W92" s="48"/>
      <c r="X92" s="48"/>
      <c r="Y92" s="48"/>
      <c r="Z92" s="48"/>
      <c r="AA92" s="48"/>
      <c r="AB92" s="93"/>
      <c r="AC92" s="296">
        <f t="shared" si="15"/>
        <v>0</v>
      </c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489"/>
      <c r="AS92" s="490">
        <f t="shared" si="16"/>
        <v>0</v>
      </c>
      <c r="AT92" s="296">
        <f t="shared" si="17"/>
        <v>0</v>
      </c>
      <c r="AU92" s="296">
        <f t="shared" si="18"/>
        <v>0</v>
      </c>
      <c r="AV92" s="86"/>
      <c r="AW92" s="334"/>
      <c r="AX92" s="334"/>
      <c r="AY92" s="334"/>
      <c r="AZ92" s="334"/>
      <c r="BA92" s="296">
        <f t="shared" si="19"/>
        <v>0</v>
      </c>
      <c r="BB92" s="93"/>
      <c r="BC92" s="94"/>
      <c r="BD92" s="260" t="str">
        <f t="shared" si="20"/>
        <v>正确</v>
      </c>
    </row>
    <row r="93" s="1" customFormat="1" customHeight="1" spans="1:56">
      <c r="A93" s="289">
        <f t="shared" si="12"/>
        <v>89</v>
      </c>
      <c r="B93" s="48"/>
      <c r="C93" s="429"/>
      <c r="D93" s="454"/>
      <c r="E93" s="48"/>
      <c r="F93" s="437">
        <f t="shared" si="13"/>
        <v>31</v>
      </c>
      <c r="G93" s="455"/>
      <c r="H93" s="434"/>
      <c r="I93" s="434"/>
      <c r="J93" s="434"/>
      <c r="K93" s="434"/>
      <c r="L93" s="460"/>
      <c r="M93" s="434"/>
      <c r="N93" s="434"/>
      <c r="O93" s="460"/>
      <c r="P93" s="434"/>
      <c r="Q93" s="434"/>
      <c r="R93" s="434"/>
      <c r="S93" s="473">
        <f t="shared" si="14"/>
        <v>0</v>
      </c>
      <c r="T93" s="480"/>
      <c r="U93" s="313"/>
      <c r="V93" s="71"/>
      <c r="W93" s="48"/>
      <c r="X93" s="48"/>
      <c r="Y93" s="48"/>
      <c r="Z93" s="48"/>
      <c r="AA93" s="48"/>
      <c r="AB93" s="93"/>
      <c r="AC93" s="296">
        <f t="shared" si="15"/>
        <v>0</v>
      </c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489"/>
      <c r="AS93" s="490">
        <f t="shared" si="16"/>
        <v>0</v>
      </c>
      <c r="AT93" s="296">
        <f t="shared" si="17"/>
        <v>0</v>
      </c>
      <c r="AU93" s="296">
        <f t="shared" si="18"/>
        <v>0</v>
      </c>
      <c r="AV93" s="86"/>
      <c r="AW93" s="334"/>
      <c r="AX93" s="334"/>
      <c r="AY93" s="334"/>
      <c r="AZ93" s="334"/>
      <c r="BA93" s="296">
        <f t="shared" si="19"/>
        <v>0</v>
      </c>
      <c r="BB93" s="93"/>
      <c r="BC93" s="94"/>
      <c r="BD93" s="260" t="str">
        <f t="shared" si="20"/>
        <v>正确</v>
      </c>
    </row>
    <row r="94" s="1" customFormat="1" customHeight="1" spans="1:56">
      <c r="A94" s="289">
        <f t="shared" si="12"/>
        <v>90</v>
      </c>
      <c r="B94" s="48"/>
      <c r="C94" s="429"/>
      <c r="D94" s="454"/>
      <c r="E94" s="48"/>
      <c r="F94" s="437">
        <f t="shared" si="13"/>
        <v>31</v>
      </c>
      <c r="G94" s="455"/>
      <c r="H94" s="434"/>
      <c r="I94" s="434"/>
      <c r="J94" s="434"/>
      <c r="K94" s="434"/>
      <c r="L94" s="460"/>
      <c r="M94" s="434"/>
      <c r="N94" s="434"/>
      <c r="O94" s="460"/>
      <c r="P94" s="434"/>
      <c r="Q94" s="434"/>
      <c r="R94" s="434"/>
      <c r="S94" s="473">
        <f t="shared" si="14"/>
        <v>0</v>
      </c>
      <c r="T94" s="480"/>
      <c r="U94" s="313"/>
      <c r="V94" s="71"/>
      <c r="W94" s="48"/>
      <c r="X94" s="48"/>
      <c r="Y94" s="48"/>
      <c r="Z94" s="48"/>
      <c r="AA94" s="48"/>
      <c r="AB94" s="93"/>
      <c r="AC94" s="296">
        <f t="shared" si="15"/>
        <v>0</v>
      </c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489"/>
      <c r="AS94" s="490">
        <f t="shared" si="16"/>
        <v>0</v>
      </c>
      <c r="AT94" s="296">
        <f t="shared" si="17"/>
        <v>0</v>
      </c>
      <c r="AU94" s="296">
        <f t="shared" si="18"/>
        <v>0</v>
      </c>
      <c r="AV94" s="86"/>
      <c r="AW94" s="334"/>
      <c r="AX94" s="334"/>
      <c r="AY94" s="334"/>
      <c r="AZ94" s="334"/>
      <c r="BA94" s="296">
        <f t="shared" si="19"/>
        <v>0</v>
      </c>
      <c r="BB94" s="93"/>
      <c r="BC94" s="94"/>
      <c r="BD94" s="260" t="str">
        <f t="shared" si="20"/>
        <v>正确</v>
      </c>
    </row>
    <row r="95" s="1" customFormat="1" customHeight="1" spans="1:56">
      <c r="A95" s="289">
        <f t="shared" si="12"/>
        <v>91</v>
      </c>
      <c r="B95" s="48"/>
      <c r="C95" s="429"/>
      <c r="D95" s="454"/>
      <c r="E95" s="48"/>
      <c r="F95" s="437">
        <f t="shared" si="13"/>
        <v>31</v>
      </c>
      <c r="G95" s="455"/>
      <c r="H95" s="434"/>
      <c r="I95" s="434"/>
      <c r="J95" s="434"/>
      <c r="K95" s="434"/>
      <c r="L95" s="460"/>
      <c r="M95" s="434"/>
      <c r="N95" s="434"/>
      <c r="O95" s="460"/>
      <c r="P95" s="434"/>
      <c r="Q95" s="434"/>
      <c r="R95" s="434"/>
      <c r="S95" s="473">
        <f t="shared" si="14"/>
        <v>0</v>
      </c>
      <c r="T95" s="480"/>
      <c r="U95" s="313"/>
      <c r="V95" s="71"/>
      <c r="W95" s="48"/>
      <c r="X95" s="48"/>
      <c r="Y95" s="48"/>
      <c r="Z95" s="48"/>
      <c r="AA95" s="48"/>
      <c r="AB95" s="93"/>
      <c r="AC95" s="296">
        <f t="shared" si="15"/>
        <v>0</v>
      </c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489"/>
      <c r="AS95" s="490">
        <f t="shared" si="16"/>
        <v>0</v>
      </c>
      <c r="AT95" s="296">
        <f t="shared" si="17"/>
        <v>0</v>
      </c>
      <c r="AU95" s="296">
        <f t="shared" si="18"/>
        <v>0</v>
      </c>
      <c r="AV95" s="86"/>
      <c r="AW95" s="334"/>
      <c r="AX95" s="334"/>
      <c r="AY95" s="334"/>
      <c r="AZ95" s="334"/>
      <c r="BA95" s="296">
        <f t="shared" si="19"/>
        <v>0</v>
      </c>
      <c r="BB95" s="93"/>
      <c r="BC95" s="94"/>
      <c r="BD95" s="260" t="str">
        <f t="shared" si="20"/>
        <v>正确</v>
      </c>
    </row>
    <row r="96" s="1" customFormat="1" customHeight="1" spans="1:56">
      <c r="A96" s="289">
        <f t="shared" si="12"/>
        <v>92</v>
      </c>
      <c r="B96" s="48"/>
      <c r="C96" s="429"/>
      <c r="D96" s="454"/>
      <c r="E96" s="48"/>
      <c r="F96" s="437">
        <f t="shared" si="13"/>
        <v>31</v>
      </c>
      <c r="G96" s="455"/>
      <c r="H96" s="434"/>
      <c r="I96" s="434"/>
      <c r="J96" s="434"/>
      <c r="K96" s="434"/>
      <c r="L96" s="460"/>
      <c r="M96" s="434"/>
      <c r="N96" s="434"/>
      <c r="O96" s="460"/>
      <c r="P96" s="434"/>
      <c r="Q96" s="434"/>
      <c r="R96" s="434"/>
      <c r="S96" s="473">
        <f t="shared" si="14"/>
        <v>0</v>
      </c>
      <c r="T96" s="480"/>
      <c r="U96" s="313"/>
      <c r="V96" s="71"/>
      <c r="W96" s="48"/>
      <c r="X96" s="48"/>
      <c r="Y96" s="48"/>
      <c r="Z96" s="48"/>
      <c r="AA96" s="48"/>
      <c r="AB96" s="93"/>
      <c r="AC96" s="296">
        <f t="shared" si="15"/>
        <v>0</v>
      </c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489"/>
      <c r="AS96" s="490">
        <f t="shared" si="16"/>
        <v>0</v>
      </c>
      <c r="AT96" s="296">
        <f t="shared" si="17"/>
        <v>0</v>
      </c>
      <c r="AU96" s="296">
        <f t="shared" si="18"/>
        <v>0</v>
      </c>
      <c r="AV96" s="86"/>
      <c r="AW96" s="334"/>
      <c r="AX96" s="334"/>
      <c r="AY96" s="334"/>
      <c r="AZ96" s="334"/>
      <c r="BA96" s="296">
        <f t="shared" si="19"/>
        <v>0</v>
      </c>
      <c r="BB96" s="93"/>
      <c r="BC96" s="94"/>
      <c r="BD96" s="260" t="str">
        <f t="shared" si="20"/>
        <v>正确</v>
      </c>
    </row>
    <row r="97" s="1" customFormat="1" customHeight="1" spans="1:56">
      <c r="A97" s="289">
        <f t="shared" si="12"/>
        <v>93</v>
      </c>
      <c r="B97" s="48"/>
      <c r="C97" s="429"/>
      <c r="D97" s="454"/>
      <c r="E97" s="48"/>
      <c r="F97" s="437">
        <f t="shared" si="13"/>
        <v>31</v>
      </c>
      <c r="G97" s="455"/>
      <c r="H97" s="434"/>
      <c r="I97" s="434"/>
      <c r="J97" s="434"/>
      <c r="K97" s="434"/>
      <c r="L97" s="460"/>
      <c r="M97" s="434"/>
      <c r="N97" s="434"/>
      <c r="O97" s="460"/>
      <c r="P97" s="434"/>
      <c r="Q97" s="434"/>
      <c r="R97" s="434"/>
      <c r="S97" s="473">
        <f t="shared" si="14"/>
        <v>0</v>
      </c>
      <c r="T97" s="480"/>
      <c r="U97" s="313"/>
      <c r="V97" s="71"/>
      <c r="W97" s="48"/>
      <c r="X97" s="48"/>
      <c r="Y97" s="48"/>
      <c r="Z97" s="48"/>
      <c r="AA97" s="48"/>
      <c r="AB97" s="93"/>
      <c r="AC97" s="296">
        <f t="shared" si="15"/>
        <v>0</v>
      </c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489"/>
      <c r="AS97" s="490">
        <f t="shared" si="16"/>
        <v>0</v>
      </c>
      <c r="AT97" s="296">
        <f t="shared" si="17"/>
        <v>0</v>
      </c>
      <c r="AU97" s="296">
        <f t="shared" si="18"/>
        <v>0</v>
      </c>
      <c r="AV97" s="86"/>
      <c r="AW97" s="334"/>
      <c r="AX97" s="334"/>
      <c r="AY97" s="334"/>
      <c r="AZ97" s="334"/>
      <c r="BA97" s="296">
        <f t="shared" si="19"/>
        <v>0</v>
      </c>
      <c r="BB97" s="93"/>
      <c r="BC97" s="94"/>
      <c r="BD97" s="260" t="str">
        <f t="shared" si="20"/>
        <v>正确</v>
      </c>
    </row>
    <row r="98" s="1" customFormat="1" customHeight="1" spans="1:56">
      <c r="A98" s="289">
        <f t="shared" si="12"/>
        <v>94</v>
      </c>
      <c r="B98" s="48"/>
      <c r="C98" s="429"/>
      <c r="D98" s="454"/>
      <c r="E98" s="48"/>
      <c r="F98" s="437">
        <f t="shared" si="13"/>
        <v>31</v>
      </c>
      <c r="G98" s="455"/>
      <c r="H98" s="434"/>
      <c r="I98" s="434"/>
      <c r="J98" s="434"/>
      <c r="K98" s="434"/>
      <c r="L98" s="460"/>
      <c r="M98" s="434"/>
      <c r="N98" s="434"/>
      <c r="O98" s="460"/>
      <c r="P98" s="434"/>
      <c r="Q98" s="434"/>
      <c r="R98" s="434"/>
      <c r="S98" s="473">
        <f t="shared" si="14"/>
        <v>0</v>
      </c>
      <c r="T98" s="480"/>
      <c r="U98" s="313"/>
      <c r="V98" s="71"/>
      <c r="W98" s="48"/>
      <c r="X98" s="48"/>
      <c r="Y98" s="48"/>
      <c r="Z98" s="48"/>
      <c r="AA98" s="48"/>
      <c r="AB98" s="93"/>
      <c r="AC98" s="296">
        <f t="shared" si="15"/>
        <v>0</v>
      </c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489"/>
      <c r="AS98" s="490">
        <f t="shared" si="16"/>
        <v>0</v>
      </c>
      <c r="AT98" s="296">
        <f t="shared" si="17"/>
        <v>0</v>
      </c>
      <c r="AU98" s="296">
        <f t="shared" si="18"/>
        <v>0</v>
      </c>
      <c r="AV98" s="86"/>
      <c r="AW98" s="334"/>
      <c r="AX98" s="334"/>
      <c r="AY98" s="334"/>
      <c r="AZ98" s="334"/>
      <c r="BA98" s="296">
        <f t="shared" si="19"/>
        <v>0</v>
      </c>
      <c r="BB98" s="93"/>
      <c r="BC98" s="94"/>
      <c r="BD98" s="260" t="str">
        <f t="shared" si="20"/>
        <v>正确</v>
      </c>
    </row>
    <row r="99" s="1" customFormat="1" customHeight="1" spans="1:56">
      <c r="A99" s="289">
        <f t="shared" si="12"/>
        <v>95</v>
      </c>
      <c r="B99" s="48"/>
      <c r="C99" s="429"/>
      <c r="D99" s="454"/>
      <c r="E99" s="48"/>
      <c r="F99" s="437">
        <f t="shared" si="13"/>
        <v>31</v>
      </c>
      <c r="G99" s="455"/>
      <c r="H99" s="434"/>
      <c r="I99" s="434"/>
      <c r="J99" s="434"/>
      <c r="K99" s="434"/>
      <c r="L99" s="460"/>
      <c r="M99" s="434"/>
      <c r="N99" s="434"/>
      <c r="O99" s="460"/>
      <c r="P99" s="434"/>
      <c r="Q99" s="434"/>
      <c r="R99" s="434"/>
      <c r="S99" s="473">
        <f t="shared" si="14"/>
        <v>0</v>
      </c>
      <c r="T99" s="480"/>
      <c r="U99" s="313"/>
      <c r="V99" s="71"/>
      <c r="W99" s="48"/>
      <c r="X99" s="48"/>
      <c r="Y99" s="48"/>
      <c r="Z99" s="48"/>
      <c r="AA99" s="48"/>
      <c r="AB99" s="93"/>
      <c r="AC99" s="296">
        <f t="shared" si="15"/>
        <v>0</v>
      </c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489"/>
      <c r="AS99" s="490">
        <f t="shared" si="16"/>
        <v>0</v>
      </c>
      <c r="AT99" s="296">
        <f t="shared" si="17"/>
        <v>0</v>
      </c>
      <c r="AU99" s="296">
        <f t="shared" si="18"/>
        <v>0</v>
      </c>
      <c r="AV99" s="86"/>
      <c r="AW99" s="334"/>
      <c r="AX99" s="334"/>
      <c r="AY99" s="334"/>
      <c r="AZ99" s="334"/>
      <c r="BA99" s="296">
        <f t="shared" si="19"/>
        <v>0</v>
      </c>
      <c r="BB99" s="93"/>
      <c r="BC99" s="94"/>
      <c r="BD99" s="260" t="str">
        <f t="shared" si="20"/>
        <v>正确</v>
      </c>
    </row>
    <row r="100" s="1" customFormat="1" customHeight="1" spans="1:56">
      <c r="A100" s="289">
        <f t="shared" si="12"/>
        <v>96</v>
      </c>
      <c r="B100" s="48"/>
      <c r="C100" s="429"/>
      <c r="D100" s="454"/>
      <c r="E100" s="48"/>
      <c r="F100" s="437">
        <f t="shared" si="13"/>
        <v>31</v>
      </c>
      <c r="G100" s="455"/>
      <c r="H100" s="434"/>
      <c r="I100" s="434"/>
      <c r="J100" s="434"/>
      <c r="K100" s="434"/>
      <c r="L100" s="460"/>
      <c r="M100" s="434"/>
      <c r="N100" s="434"/>
      <c r="O100" s="460"/>
      <c r="P100" s="434"/>
      <c r="Q100" s="434"/>
      <c r="R100" s="434"/>
      <c r="S100" s="473">
        <f t="shared" si="14"/>
        <v>0</v>
      </c>
      <c r="T100" s="480"/>
      <c r="U100" s="313"/>
      <c r="V100" s="71"/>
      <c r="W100" s="48"/>
      <c r="X100" s="48"/>
      <c r="Y100" s="48"/>
      <c r="Z100" s="48"/>
      <c r="AA100" s="48"/>
      <c r="AB100" s="93"/>
      <c r="AC100" s="296">
        <f t="shared" si="15"/>
        <v>0</v>
      </c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489"/>
      <c r="AS100" s="490">
        <f t="shared" si="16"/>
        <v>0</v>
      </c>
      <c r="AT100" s="296">
        <f t="shared" si="17"/>
        <v>0</v>
      </c>
      <c r="AU100" s="296">
        <f t="shared" si="18"/>
        <v>0</v>
      </c>
      <c r="AV100" s="86"/>
      <c r="AW100" s="334"/>
      <c r="AX100" s="334"/>
      <c r="AY100" s="334"/>
      <c r="AZ100" s="334"/>
      <c r="BA100" s="296">
        <f t="shared" si="19"/>
        <v>0</v>
      </c>
      <c r="BB100" s="93"/>
      <c r="BC100" s="94"/>
      <c r="BD100" s="260" t="str">
        <f t="shared" si="20"/>
        <v>正确</v>
      </c>
    </row>
    <row r="101" s="1" customFormat="1" customHeight="1" spans="1:56">
      <c r="A101" s="289">
        <f t="shared" si="12"/>
        <v>97</v>
      </c>
      <c r="B101" s="48"/>
      <c r="C101" s="429"/>
      <c r="D101" s="454"/>
      <c r="E101" s="48"/>
      <c r="F101" s="437">
        <f t="shared" si="13"/>
        <v>31</v>
      </c>
      <c r="G101" s="455"/>
      <c r="H101" s="434"/>
      <c r="I101" s="434"/>
      <c r="J101" s="434"/>
      <c r="K101" s="434"/>
      <c r="L101" s="460"/>
      <c r="M101" s="434"/>
      <c r="N101" s="434"/>
      <c r="O101" s="460"/>
      <c r="P101" s="434"/>
      <c r="Q101" s="434"/>
      <c r="R101" s="434"/>
      <c r="S101" s="473">
        <f t="shared" si="14"/>
        <v>0</v>
      </c>
      <c r="T101" s="480"/>
      <c r="U101" s="313"/>
      <c r="V101" s="71"/>
      <c r="W101" s="48"/>
      <c r="X101" s="48"/>
      <c r="Y101" s="48"/>
      <c r="Z101" s="48"/>
      <c r="AA101" s="48"/>
      <c r="AB101" s="93"/>
      <c r="AC101" s="296">
        <f t="shared" si="15"/>
        <v>0</v>
      </c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489"/>
      <c r="AS101" s="490">
        <f t="shared" si="16"/>
        <v>0</v>
      </c>
      <c r="AT101" s="296">
        <f t="shared" si="17"/>
        <v>0</v>
      </c>
      <c r="AU101" s="296">
        <f t="shared" si="18"/>
        <v>0</v>
      </c>
      <c r="AV101" s="86"/>
      <c r="AW101" s="334"/>
      <c r="AX101" s="334"/>
      <c r="AY101" s="334"/>
      <c r="AZ101" s="334"/>
      <c r="BA101" s="296">
        <f t="shared" si="19"/>
        <v>0</v>
      </c>
      <c r="BB101" s="93"/>
      <c r="BC101" s="94"/>
      <c r="BD101" s="260" t="str">
        <f t="shared" si="20"/>
        <v>正确</v>
      </c>
    </row>
    <row r="102" s="1" customFormat="1" customHeight="1" spans="1:56">
      <c r="A102" s="289">
        <f t="shared" si="12"/>
        <v>98</v>
      </c>
      <c r="B102" s="48"/>
      <c r="C102" s="429"/>
      <c r="D102" s="454"/>
      <c r="E102" s="48"/>
      <c r="F102" s="437">
        <f t="shared" si="13"/>
        <v>31</v>
      </c>
      <c r="G102" s="455"/>
      <c r="H102" s="434"/>
      <c r="I102" s="434"/>
      <c r="J102" s="434"/>
      <c r="K102" s="434"/>
      <c r="L102" s="460"/>
      <c r="M102" s="434"/>
      <c r="N102" s="434"/>
      <c r="O102" s="460"/>
      <c r="P102" s="434"/>
      <c r="Q102" s="434"/>
      <c r="R102" s="434"/>
      <c r="S102" s="473">
        <f t="shared" si="14"/>
        <v>0</v>
      </c>
      <c r="T102" s="480"/>
      <c r="U102" s="313"/>
      <c r="V102" s="71"/>
      <c r="W102" s="48"/>
      <c r="X102" s="48"/>
      <c r="Y102" s="48"/>
      <c r="Z102" s="48"/>
      <c r="AA102" s="48"/>
      <c r="AB102" s="93"/>
      <c r="AC102" s="296">
        <f t="shared" si="15"/>
        <v>0</v>
      </c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489"/>
      <c r="AS102" s="490">
        <f t="shared" si="16"/>
        <v>0</v>
      </c>
      <c r="AT102" s="296">
        <f t="shared" si="17"/>
        <v>0</v>
      </c>
      <c r="AU102" s="296">
        <f t="shared" si="18"/>
        <v>0</v>
      </c>
      <c r="AV102" s="86"/>
      <c r="AW102" s="334"/>
      <c r="AX102" s="334"/>
      <c r="AY102" s="334"/>
      <c r="AZ102" s="334"/>
      <c r="BA102" s="296">
        <f t="shared" si="19"/>
        <v>0</v>
      </c>
      <c r="BB102" s="93"/>
      <c r="BC102" s="94"/>
      <c r="BD102" s="260" t="str">
        <f t="shared" si="20"/>
        <v>正确</v>
      </c>
    </row>
    <row r="103" s="1" customFormat="1" customHeight="1" spans="1:56">
      <c r="A103" s="289">
        <f t="shared" si="12"/>
        <v>99</v>
      </c>
      <c r="B103" s="48"/>
      <c r="C103" s="429"/>
      <c r="D103" s="454"/>
      <c r="E103" s="48"/>
      <c r="F103" s="437">
        <f t="shared" si="13"/>
        <v>31</v>
      </c>
      <c r="G103" s="455"/>
      <c r="H103" s="434"/>
      <c r="I103" s="434"/>
      <c r="J103" s="434"/>
      <c r="K103" s="434"/>
      <c r="L103" s="460"/>
      <c r="M103" s="434"/>
      <c r="N103" s="434"/>
      <c r="O103" s="460"/>
      <c r="P103" s="434"/>
      <c r="Q103" s="434"/>
      <c r="R103" s="434"/>
      <c r="S103" s="473">
        <f t="shared" si="14"/>
        <v>0</v>
      </c>
      <c r="T103" s="480"/>
      <c r="U103" s="313"/>
      <c r="V103" s="71"/>
      <c r="W103" s="48"/>
      <c r="X103" s="48"/>
      <c r="Y103" s="48"/>
      <c r="Z103" s="48"/>
      <c r="AA103" s="48"/>
      <c r="AB103" s="93"/>
      <c r="AC103" s="296">
        <f t="shared" si="15"/>
        <v>0</v>
      </c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489"/>
      <c r="AS103" s="490">
        <f t="shared" si="16"/>
        <v>0</v>
      </c>
      <c r="AT103" s="296">
        <f t="shared" si="17"/>
        <v>0</v>
      </c>
      <c r="AU103" s="296">
        <f t="shared" si="18"/>
        <v>0</v>
      </c>
      <c r="AV103" s="86"/>
      <c r="AW103" s="334"/>
      <c r="AX103" s="334"/>
      <c r="AY103" s="334"/>
      <c r="AZ103" s="334"/>
      <c r="BA103" s="296">
        <f t="shared" si="19"/>
        <v>0</v>
      </c>
      <c r="BB103" s="93"/>
      <c r="BC103" s="94"/>
      <c r="BD103" s="260" t="str">
        <f t="shared" si="20"/>
        <v>正确</v>
      </c>
    </row>
    <row r="104" s="1" customFormat="1" customHeight="1" spans="1:56">
      <c r="A104" s="289">
        <f t="shared" si="12"/>
        <v>100</v>
      </c>
      <c r="B104" s="48"/>
      <c r="C104" s="429"/>
      <c r="D104" s="454"/>
      <c r="E104" s="48"/>
      <c r="F104" s="437">
        <f t="shared" si="13"/>
        <v>31</v>
      </c>
      <c r="G104" s="455"/>
      <c r="H104" s="434"/>
      <c r="I104" s="434"/>
      <c r="J104" s="434"/>
      <c r="K104" s="434"/>
      <c r="L104" s="460"/>
      <c r="M104" s="434"/>
      <c r="N104" s="434"/>
      <c r="O104" s="460"/>
      <c r="P104" s="434"/>
      <c r="Q104" s="434"/>
      <c r="R104" s="434"/>
      <c r="S104" s="473">
        <f t="shared" si="14"/>
        <v>0</v>
      </c>
      <c r="T104" s="480"/>
      <c r="U104" s="313"/>
      <c r="V104" s="71"/>
      <c r="W104" s="48"/>
      <c r="X104" s="48"/>
      <c r="Y104" s="48"/>
      <c r="Z104" s="48"/>
      <c r="AA104" s="48"/>
      <c r="AB104" s="93"/>
      <c r="AC104" s="296">
        <f t="shared" si="15"/>
        <v>0</v>
      </c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489"/>
      <c r="AS104" s="490">
        <f t="shared" si="16"/>
        <v>0</v>
      </c>
      <c r="AT104" s="296">
        <f t="shared" si="17"/>
        <v>0</v>
      </c>
      <c r="AU104" s="296">
        <f t="shared" si="18"/>
        <v>0</v>
      </c>
      <c r="AV104" s="86"/>
      <c r="AW104" s="334"/>
      <c r="AX104" s="334"/>
      <c r="AY104" s="334"/>
      <c r="AZ104" s="334"/>
      <c r="BA104" s="296">
        <f t="shared" si="19"/>
        <v>0</v>
      </c>
      <c r="BB104" s="93"/>
      <c r="BC104" s="94"/>
      <c r="BD104" s="260" t="str">
        <f t="shared" si="20"/>
        <v>正确</v>
      </c>
    </row>
    <row r="105" s="1" customFormat="1" customHeight="1" spans="1:56">
      <c r="A105" s="289">
        <f t="shared" si="12"/>
        <v>101</v>
      </c>
      <c r="B105" s="48"/>
      <c r="C105" s="429"/>
      <c r="D105" s="454"/>
      <c r="E105" s="48"/>
      <c r="F105" s="437">
        <f t="shared" si="13"/>
        <v>31</v>
      </c>
      <c r="G105" s="455"/>
      <c r="H105" s="434"/>
      <c r="I105" s="434"/>
      <c r="J105" s="434"/>
      <c r="K105" s="434"/>
      <c r="L105" s="460"/>
      <c r="M105" s="434"/>
      <c r="N105" s="434"/>
      <c r="O105" s="460"/>
      <c r="P105" s="434"/>
      <c r="Q105" s="434"/>
      <c r="R105" s="434"/>
      <c r="S105" s="473">
        <f t="shared" si="14"/>
        <v>0</v>
      </c>
      <c r="T105" s="480"/>
      <c r="U105" s="313"/>
      <c r="V105" s="71"/>
      <c r="W105" s="48"/>
      <c r="X105" s="48"/>
      <c r="Y105" s="48"/>
      <c r="Z105" s="48"/>
      <c r="AA105" s="48"/>
      <c r="AB105" s="93"/>
      <c r="AC105" s="296">
        <f t="shared" si="15"/>
        <v>0</v>
      </c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489"/>
      <c r="AS105" s="490">
        <f t="shared" si="16"/>
        <v>0</v>
      </c>
      <c r="AT105" s="296">
        <f t="shared" si="17"/>
        <v>0</v>
      </c>
      <c r="AU105" s="296">
        <f t="shared" si="18"/>
        <v>0</v>
      </c>
      <c r="AV105" s="86"/>
      <c r="AW105" s="334"/>
      <c r="AX105" s="334"/>
      <c r="AY105" s="334"/>
      <c r="AZ105" s="334"/>
      <c r="BA105" s="296">
        <f t="shared" si="19"/>
        <v>0</v>
      </c>
      <c r="BB105" s="93"/>
      <c r="BC105" s="94"/>
      <c r="BD105" s="260" t="str">
        <f t="shared" si="20"/>
        <v>正确</v>
      </c>
    </row>
    <row r="106" s="1" customFormat="1" customHeight="1" spans="1:56">
      <c r="A106" s="289">
        <f t="shared" si="12"/>
        <v>102</v>
      </c>
      <c r="B106" s="48"/>
      <c r="C106" s="429"/>
      <c r="D106" s="454"/>
      <c r="E106" s="48"/>
      <c r="F106" s="437">
        <f t="shared" si="13"/>
        <v>31</v>
      </c>
      <c r="G106" s="455"/>
      <c r="H106" s="434"/>
      <c r="I106" s="434"/>
      <c r="J106" s="434"/>
      <c r="K106" s="434"/>
      <c r="L106" s="460"/>
      <c r="M106" s="434"/>
      <c r="N106" s="434"/>
      <c r="O106" s="460"/>
      <c r="P106" s="434"/>
      <c r="Q106" s="434"/>
      <c r="R106" s="434"/>
      <c r="S106" s="473">
        <f t="shared" si="14"/>
        <v>0</v>
      </c>
      <c r="T106" s="480"/>
      <c r="U106" s="313"/>
      <c r="V106" s="71"/>
      <c r="W106" s="48"/>
      <c r="X106" s="48"/>
      <c r="Y106" s="48"/>
      <c r="Z106" s="48"/>
      <c r="AA106" s="48"/>
      <c r="AB106" s="93"/>
      <c r="AC106" s="296">
        <f t="shared" si="15"/>
        <v>0</v>
      </c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489"/>
      <c r="AS106" s="490">
        <f t="shared" si="16"/>
        <v>0</v>
      </c>
      <c r="AT106" s="296">
        <f t="shared" si="17"/>
        <v>0</v>
      </c>
      <c r="AU106" s="296">
        <f t="shared" si="18"/>
        <v>0</v>
      </c>
      <c r="AV106" s="86"/>
      <c r="AW106" s="334"/>
      <c r="AX106" s="334"/>
      <c r="AY106" s="334"/>
      <c r="AZ106" s="334"/>
      <c r="BA106" s="296">
        <f t="shared" si="19"/>
        <v>0</v>
      </c>
      <c r="BB106" s="93"/>
      <c r="BC106" s="94"/>
      <c r="BD106" s="260" t="str">
        <f t="shared" si="20"/>
        <v>正确</v>
      </c>
    </row>
    <row r="107" s="1" customFormat="1" customHeight="1" spans="1:56">
      <c r="A107" s="289">
        <f t="shared" si="12"/>
        <v>103</v>
      </c>
      <c r="B107" s="48"/>
      <c r="C107" s="429"/>
      <c r="D107" s="454"/>
      <c r="E107" s="48"/>
      <c r="F107" s="437">
        <f t="shared" si="13"/>
        <v>31</v>
      </c>
      <c r="G107" s="455"/>
      <c r="H107" s="434"/>
      <c r="I107" s="434"/>
      <c r="J107" s="434"/>
      <c r="K107" s="434"/>
      <c r="L107" s="460"/>
      <c r="M107" s="434"/>
      <c r="N107" s="434"/>
      <c r="O107" s="460"/>
      <c r="P107" s="434"/>
      <c r="Q107" s="434"/>
      <c r="R107" s="434"/>
      <c r="S107" s="473">
        <f t="shared" si="14"/>
        <v>0</v>
      </c>
      <c r="T107" s="480"/>
      <c r="U107" s="313"/>
      <c r="V107" s="71"/>
      <c r="W107" s="48"/>
      <c r="X107" s="48"/>
      <c r="Y107" s="48"/>
      <c r="Z107" s="48"/>
      <c r="AA107" s="48"/>
      <c r="AB107" s="93"/>
      <c r="AC107" s="296">
        <f t="shared" si="15"/>
        <v>0</v>
      </c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489"/>
      <c r="AS107" s="490">
        <f t="shared" si="16"/>
        <v>0</v>
      </c>
      <c r="AT107" s="296">
        <f t="shared" si="17"/>
        <v>0</v>
      </c>
      <c r="AU107" s="296">
        <f t="shared" si="18"/>
        <v>0</v>
      </c>
      <c r="AV107" s="86"/>
      <c r="AW107" s="334"/>
      <c r="AX107" s="334"/>
      <c r="AY107" s="334"/>
      <c r="AZ107" s="334"/>
      <c r="BA107" s="296">
        <f t="shared" si="19"/>
        <v>0</v>
      </c>
      <c r="BB107" s="93"/>
      <c r="BC107" s="94"/>
      <c r="BD107" s="260" t="str">
        <f t="shared" si="20"/>
        <v>正确</v>
      </c>
    </row>
    <row r="108" s="1" customFormat="1" customHeight="1" spans="1:56">
      <c r="A108" s="289">
        <f t="shared" si="12"/>
        <v>104</v>
      </c>
      <c r="B108" s="48"/>
      <c r="C108" s="429"/>
      <c r="D108" s="454"/>
      <c r="E108" s="48"/>
      <c r="F108" s="437">
        <f t="shared" si="13"/>
        <v>31</v>
      </c>
      <c r="G108" s="455"/>
      <c r="H108" s="434"/>
      <c r="I108" s="434"/>
      <c r="J108" s="434"/>
      <c r="K108" s="434"/>
      <c r="L108" s="460"/>
      <c r="M108" s="434"/>
      <c r="N108" s="434"/>
      <c r="O108" s="460"/>
      <c r="P108" s="434"/>
      <c r="Q108" s="434"/>
      <c r="R108" s="434"/>
      <c r="S108" s="473">
        <f t="shared" si="14"/>
        <v>0</v>
      </c>
      <c r="T108" s="480"/>
      <c r="U108" s="313"/>
      <c r="V108" s="71"/>
      <c r="W108" s="48"/>
      <c r="X108" s="48"/>
      <c r="Y108" s="48"/>
      <c r="Z108" s="48"/>
      <c r="AA108" s="48"/>
      <c r="AB108" s="93"/>
      <c r="AC108" s="296">
        <f t="shared" si="15"/>
        <v>0</v>
      </c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489"/>
      <c r="AS108" s="490">
        <f t="shared" si="16"/>
        <v>0</v>
      </c>
      <c r="AT108" s="296">
        <f t="shared" si="17"/>
        <v>0</v>
      </c>
      <c r="AU108" s="296">
        <f t="shared" si="18"/>
        <v>0</v>
      </c>
      <c r="AV108" s="86"/>
      <c r="AW108" s="334"/>
      <c r="AX108" s="334"/>
      <c r="AY108" s="334"/>
      <c r="AZ108" s="334"/>
      <c r="BA108" s="296">
        <f t="shared" si="19"/>
        <v>0</v>
      </c>
      <c r="BB108" s="93"/>
      <c r="BC108" s="94"/>
      <c r="BD108" s="260" t="str">
        <f t="shared" si="20"/>
        <v>正确</v>
      </c>
    </row>
    <row r="109" s="1" customFormat="1" customHeight="1" spans="1:56">
      <c r="A109" s="289">
        <f t="shared" si="12"/>
        <v>105</v>
      </c>
      <c r="B109" s="48"/>
      <c r="C109" s="429"/>
      <c r="D109" s="454"/>
      <c r="E109" s="48"/>
      <c r="F109" s="437">
        <f t="shared" si="13"/>
        <v>31</v>
      </c>
      <c r="G109" s="455"/>
      <c r="H109" s="434"/>
      <c r="I109" s="434"/>
      <c r="J109" s="434"/>
      <c r="K109" s="434"/>
      <c r="L109" s="460"/>
      <c r="M109" s="434"/>
      <c r="N109" s="434"/>
      <c r="O109" s="460"/>
      <c r="P109" s="434"/>
      <c r="Q109" s="434"/>
      <c r="R109" s="434"/>
      <c r="S109" s="473">
        <f t="shared" si="14"/>
        <v>0</v>
      </c>
      <c r="T109" s="480"/>
      <c r="U109" s="313"/>
      <c r="V109" s="71"/>
      <c r="W109" s="48"/>
      <c r="X109" s="48"/>
      <c r="Y109" s="48"/>
      <c r="Z109" s="48"/>
      <c r="AA109" s="48"/>
      <c r="AB109" s="93"/>
      <c r="AC109" s="296">
        <f t="shared" si="15"/>
        <v>0</v>
      </c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489"/>
      <c r="AS109" s="490">
        <f t="shared" si="16"/>
        <v>0</v>
      </c>
      <c r="AT109" s="296">
        <f t="shared" si="17"/>
        <v>0</v>
      </c>
      <c r="AU109" s="296">
        <f t="shared" si="18"/>
        <v>0</v>
      </c>
      <c r="AV109" s="86"/>
      <c r="AW109" s="334"/>
      <c r="AX109" s="334"/>
      <c r="AY109" s="334"/>
      <c r="AZ109" s="334"/>
      <c r="BA109" s="296">
        <f t="shared" si="19"/>
        <v>0</v>
      </c>
      <c r="BB109" s="93"/>
      <c r="BC109" s="94"/>
      <c r="BD109" s="260" t="str">
        <f t="shared" si="20"/>
        <v>正确</v>
      </c>
    </row>
    <row r="110" s="1" customFormat="1" customHeight="1" spans="1:56">
      <c r="A110" s="289">
        <f t="shared" si="12"/>
        <v>106</v>
      </c>
      <c r="B110" s="48"/>
      <c r="C110" s="429"/>
      <c r="D110" s="454"/>
      <c r="E110" s="48"/>
      <c r="F110" s="437">
        <f t="shared" si="13"/>
        <v>31</v>
      </c>
      <c r="G110" s="455"/>
      <c r="H110" s="434"/>
      <c r="I110" s="434"/>
      <c r="J110" s="434"/>
      <c r="K110" s="434"/>
      <c r="L110" s="460"/>
      <c r="M110" s="434"/>
      <c r="N110" s="434"/>
      <c r="O110" s="460"/>
      <c r="P110" s="434"/>
      <c r="Q110" s="434"/>
      <c r="R110" s="434"/>
      <c r="S110" s="473">
        <f t="shared" si="14"/>
        <v>0</v>
      </c>
      <c r="T110" s="480"/>
      <c r="U110" s="313"/>
      <c r="V110" s="71"/>
      <c r="W110" s="48"/>
      <c r="X110" s="48"/>
      <c r="Y110" s="48"/>
      <c r="Z110" s="48"/>
      <c r="AA110" s="48"/>
      <c r="AB110" s="93"/>
      <c r="AC110" s="296">
        <f t="shared" si="15"/>
        <v>0</v>
      </c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489"/>
      <c r="AS110" s="490">
        <f t="shared" si="16"/>
        <v>0</v>
      </c>
      <c r="AT110" s="296">
        <f t="shared" si="17"/>
        <v>0</v>
      </c>
      <c r="AU110" s="296">
        <f t="shared" si="18"/>
        <v>0</v>
      </c>
      <c r="AV110" s="86"/>
      <c r="AW110" s="334"/>
      <c r="AX110" s="334"/>
      <c r="AY110" s="334"/>
      <c r="AZ110" s="334"/>
      <c r="BA110" s="296">
        <f t="shared" si="19"/>
        <v>0</v>
      </c>
      <c r="BB110" s="93"/>
      <c r="BC110" s="94"/>
      <c r="BD110" s="260" t="str">
        <f t="shared" si="20"/>
        <v>正确</v>
      </c>
    </row>
    <row r="111" s="1" customFormat="1" customHeight="1" spans="1:56">
      <c r="A111" s="289">
        <f t="shared" si="12"/>
        <v>107</v>
      </c>
      <c r="B111" s="48"/>
      <c r="C111" s="429"/>
      <c r="D111" s="454"/>
      <c r="E111" s="48"/>
      <c r="F111" s="437">
        <f t="shared" si="13"/>
        <v>31</v>
      </c>
      <c r="G111" s="455"/>
      <c r="H111" s="434"/>
      <c r="I111" s="434"/>
      <c r="J111" s="434"/>
      <c r="K111" s="434"/>
      <c r="L111" s="460"/>
      <c r="M111" s="434"/>
      <c r="N111" s="434"/>
      <c r="O111" s="460"/>
      <c r="P111" s="434"/>
      <c r="Q111" s="434"/>
      <c r="R111" s="434"/>
      <c r="S111" s="473">
        <f t="shared" si="14"/>
        <v>0</v>
      </c>
      <c r="T111" s="480"/>
      <c r="U111" s="313"/>
      <c r="V111" s="71"/>
      <c r="W111" s="48"/>
      <c r="X111" s="48"/>
      <c r="Y111" s="48"/>
      <c r="Z111" s="48"/>
      <c r="AA111" s="48"/>
      <c r="AB111" s="93"/>
      <c r="AC111" s="296">
        <f t="shared" si="15"/>
        <v>0</v>
      </c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489"/>
      <c r="AS111" s="490">
        <f t="shared" si="16"/>
        <v>0</v>
      </c>
      <c r="AT111" s="296">
        <f t="shared" si="17"/>
        <v>0</v>
      </c>
      <c r="AU111" s="296">
        <f t="shared" si="18"/>
        <v>0</v>
      </c>
      <c r="AV111" s="86"/>
      <c r="AW111" s="334"/>
      <c r="AX111" s="334"/>
      <c r="AY111" s="334"/>
      <c r="AZ111" s="334"/>
      <c r="BA111" s="296">
        <f t="shared" si="19"/>
        <v>0</v>
      </c>
      <c r="BB111" s="93"/>
      <c r="BC111" s="94"/>
      <c r="BD111" s="260" t="str">
        <f t="shared" si="20"/>
        <v>正确</v>
      </c>
    </row>
    <row r="112" s="1" customFormat="1" customHeight="1" spans="1:56">
      <c r="A112" s="289">
        <f t="shared" si="12"/>
        <v>108</v>
      </c>
      <c r="B112" s="48"/>
      <c r="C112" s="429"/>
      <c r="D112" s="454"/>
      <c r="E112" s="48"/>
      <c r="F112" s="437">
        <f t="shared" si="13"/>
        <v>31</v>
      </c>
      <c r="G112" s="455"/>
      <c r="H112" s="434"/>
      <c r="I112" s="434"/>
      <c r="J112" s="434"/>
      <c r="K112" s="434"/>
      <c r="L112" s="460"/>
      <c r="M112" s="434"/>
      <c r="N112" s="434"/>
      <c r="O112" s="460"/>
      <c r="P112" s="434"/>
      <c r="Q112" s="434"/>
      <c r="R112" s="434"/>
      <c r="S112" s="473">
        <f t="shared" si="14"/>
        <v>0</v>
      </c>
      <c r="T112" s="480"/>
      <c r="U112" s="313"/>
      <c r="V112" s="71"/>
      <c r="W112" s="48"/>
      <c r="X112" s="48"/>
      <c r="Y112" s="48"/>
      <c r="Z112" s="48"/>
      <c r="AA112" s="48"/>
      <c r="AB112" s="93"/>
      <c r="AC112" s="296">
        <f t="shared" si="15"/>
        <v>0</v>
      </c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489"/>
      <c r="AS112" s="490">
        <f t="shared" si="16"/>
        <v>0</v>
      </c>
      <c r="AT112" s="296">
        <f t="shared" si="17"/>
        <v>0</v>
      </c>
      <c r="AU112" s="296">
        <f t="shared" si="18"/>
        <v>0</v>
      </c>
      <c r="AV112" s="86"/>
      <c r="AW112" s="334"/>
      <c r="AX112" s="334"/>
      <c r="AY112" s="334"/>
      <c r="AZ112" s="334"/>
      <c r="BA112" s="296">
        <f t="shared" si="19"/>
        <v>0</v>
      </c>
      <c r="BB112" s="93"/>
      <c r="BC112" s="94"/>
      <c r="BD112" s="260" t="str">
        <f t="shared" si="20"/>
        <v>正确</v>
      </c>
    </row>
    <row r="113" s="1" customFormat="1" customHeight="1" spans="1:56">
      <c r="A113" s="289">
        <f t="shared" si="12"/>
        <v>109</v>
      </c>
      <c r="B113" s="48"/>
      <c r="C113" s="429"/>
      <c r="D113" s="454"/>
      <c r="E113" s="48"/>
      <c r="F113" s="437">
        <f t="shared" si="13"/>
        <v>31</v>
      </c>
      <c r="G113" s="455"/>
      <c r="H113" s="434"/>
      <c r="I113" s="434"/>
      <c r="J113" s="434"/>
      <c r="K113" s="434"/>
      <c r="L113" s="460"/>
      <c r="M113" s="434"/>
      <c r="N113" s="434"/>
      <c r="O113" s="460"/>
      <c r="P113" s="434"/>
      <c r="Q113" s="434"/>
      <c r="R113" s="434"/>
      <c r="S113" s="473">
        <f t="shared" si="14"/>
        <v>0</v>
      </c>
      <c r="T113" s="480"/>
      <c r="U113" s="313"/>
      <c r="V113" s="71"/>
      <c r="W113" s="48"/>
      <c r="X113" s="48"/>
      <c r="Y113" s="48"/>
      <c r="Z113" s="48"/>
      <c r="AA113" s="48"/>
      <c r="AB113" s="93"/>
      <c r="AC113" s="296">
        <f t="shared" si="15"/>
        <v>0</v>
      </c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489"/>
      <c r="AS113" s="490">
        <f t="shared" si="16"/>
        <v>0</v>
      </c>
      <c r="AT113" s="296">
        <f t="shared" si="17"/>
        <v>0</v>
      </c>
      <c r="AU113" s="296">
        <f t="shared" si="18"/>
        <v>0</v>
      </c>
      <c r="AV113" s="86"/>
      <c r="AW113" s="334"/>
      <c r="AX113" s="334"/>
      <c r="AY113" s="334"/>
      <c r="AZ113" s="334"/>
      <c r="BA113" s="296">
        <f t="shared" si="19"/>
        <v>0</v>
      </c>
      <c r="BB113" s="93"/>
      <c r="BC113" s="94"/>
      <c r="BD113" s="260" t="str">
        <f t="shared" si="20"/>
        <v>正确</v>
      </c>
    </row>
    <row r="114" s="1" customFormat="1" customHeight="1" spans="1:56">
      <c r="A114" s="289">
        <f t="shared" si="12"/>
        <v>110</v>
      </c>
      <c r="B114" s="48"/>
      <c r="C114" s="429"/>
      <c r="D114" s="454"/>
      <c r="E114" s="48"/>
      <c r="F114" s="437">
        <f t="shared" si="13"/>
        <v>31</v>
      </c>
      <c r="G114" s="455"/>
      <c r="H114" s="434"/>
      <c r="I114" s="434"/>
      <c r="J114" s="434"/>
      <c r="K114" s="434"/>
      <c r="L114" s="460"/>
      <c r="M114" s="434"/>
      <c r="N114" s="434"/>
      <c r="O114" s="460"/>
      <c r="P114" s="434"/>
      <c r="Q114" s="434"/>
      <c r="R114" s="434"/>
      <c r="S114" s="473">
        <f t="shared" si="14"/>
        <v>0</v>
      </c>
      <c r="T114" s="480"/>
      <c r="U114" s="313"/>
      <c r="V114" s="71"/>
      <c r="W114" s="48"/>
      <c r="X114" s="48"/>
      <c r="Y114" s="48"/>
      <c r="Z114" s="48"/>
      <c r="AA114" s="48"/>
      <c r="AB114" s="93"/>
      <c r="AC114" s="296">
        <f t="shared" si="15"/>
        <v>0</v>
      </c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489"/>
      <c r="AS114" s="490">
        <f t="shared" si="16"/>
        <v>0</v>
      </c>
      <c r="AT114" s="296">
        <f t="shared" si="17"/>
        <v>0</v>
      </c>
      <c r="AU114" s="296">
        <f t="shared" si="18"/>
        <v>0</v>
      </c>
      <c r="AV114" s="86"/>
      <c r="AW114" s="334"/>
      <c r="AX114" s="334"/>
      <c r="AY114" s="334"/>
      <c r="AZ114" s="334"/>
      <c r="BA114" s="296">
        <f t="shared" si="19"/>
        <v>0</v>
      </c>
      <c r="BB114" s="93"/>
      <c r="BC114" s="94"/>
      <c r="BD114" s="260" t="str">
        <f t="shared" si="20"/>
        <v>正确</v>
      </c>
    </row>
    <row r="115" s="1" customFormat="1" customHeight="1" spans="1:56">
      <c r="A115" s="289">
        <f t="shared" si="12"/>
        <v>111</v>
      </c>
      <c r="B115" s="48"/>
      <c r="C115" s="429"/>
      <c r="D115" s="454"/>
      <c r="E115" s="48"/>
      <c r="F115" s="437">
        <f t="shared" si="13"/>
        <v>31</v>
      </c>
      <c r="G115" s="455"/>
      <c r="H115" s="434"/>
      <c r="I115" s="434"/>
      <c r="J115" s="434"/>
      <c r="K115" s="434"/>
      <c r="L115" s="460"/>
      <c r="M115" s="434"/>
      <c r="N115" s="434"/>
      <c r="O115" s="460"/>
      <c r="P115" s="434"/>
      <c r="Q115" s="434"/>
      <c r="R115" s="434"/>
      <c r="S115" s="473">
        <f t="shared" si="14"/>
        <v>0</v>
      </c>
      <c r="T115" s="480"/>
      <c r="U115" s="313"/>
      <c r="V115" s="71"/>
      <c r="W115" s="48"/>
      <c r="X115" s="48"/>
      <c r="Y115" s="48"/>
      <c r="Z115" s="48"/>
      <c r="AA115" s="48"/>
      <c r="AB115" s="93"/>
      <c r="AC115" s="296">
        <f t="shared" si="15"/>
        <v>0</v>
      </c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489"/>
      <c r="AS115" s="490">
        <f t="shared" si="16"/>
        <v>0</v>
      </c>
      <c r="AT115" s="296">
        <f t="shared" si="17"/>
        <v>0</v>
      </c>
      <c r="AU115" s="296">
        <f t="shared" si="18"/>
        <v>0</v>
      </c>
      <c r="AV115" s="86"/>
      <c r="AW115" s="334"/>
      <c r="AX115" s="334"/>
      <c r="AY115" s="334"/>
      <c r="AZ115" s="334"/>
      <c r="BA115" s="296">
        <f t="shared" si="19"/>
        <v>0</v>
      </c>
      <c r="BB115" s="93"/>
      <c r="BC115" s="94"/>
      <c r="BD115" s="260" t="str">
        <f t="shared" si="20"/>
        <v>正确</v>
      </c>
    </row>
    <row r="116" s="1" customFormat="1" customHeight="1" spans="1:56">
      <c r="A116" s="289">
        <f t="shared" si="12"/>
        <v>112</v>
      </c>
      <c r="B116" s="48"/>
      <c r="C116" s="429"/>
      <c r="D116" s="454"/>
      <c r="E116" s="48"/>
      <c r="F116" s="437">
        <f t="shared" si="13"/>
        <v>31</v>
      </c>
      <c r="G116" s="455"/>
      <c r="H116" s="434"/>
      <c r="I116" s="434"/>
      <c r="J116" s="434"/>
      <c r="K116" s="434"/>
      <c r="L116" s="460"/>
      <c r="M116" s="434"/>
      <c r="N116" s="434"/>
      <c r="O116" s="460"/>
      <c r="P116" s="434"/>
      <c r="Q116" s="434"/>
      <c r="R116" s="434"/>
      <c r="S116" s="473">
        <f t="shared" si="14"/>
        <v>0</v>
      </c>
      <c r="T116" s="480"/>
      <c r="U116" s="313"/>
      <c r="V116" s="71"/>
      <c r="W116" s="48"/>
      <c r="X116" s="48"/>
      <c r="Y116" s="48"/>
      <c r="Z116" s="48"/>
      <c r="AA116" s="48"/>
      <c r="AB116" s="93"/>
      <c r="AC116" s="296">
        <f t="shared" si="15"/>
        <v>0</v>
      </c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489"/>
      <c r="AS116" s="490">
        <f t="shared" si="16"/>
        <v>0</v>
      </c>
      <c r="AT116" s="296">
        <f t="shared" si="17"/>
        <v>0</v>
      </c>
      <c r="AU116" s="296">
        <f t="shared" si="18"/>
        <v>0</v>
      </c>
      <c r="AV116" s="86"/>
      <c r="AW116" s="334"/>
      <c r="AX116" s="334"/>
      <c r="AY116" s="334"/>
      <c r="AZ116" s="334"/>
      <c r="BA116" s="296">
        <f t="shared" si="19"/>
        <v>0</v>
      </c>
      <c r="BB116" s="93"/>
      <c r="BC116" s="94"/>
      <c r="BD116" s="260" t="str">
        <f t="shared" si="20"/>
        <v>正确</v>
      </c>
    </row>
    <row r="117" s="1" customFormat="1" customHeight="1" spans="1:56">
      <c r="A117" s="289">
        <f t="shared" si="12"/>
        <v>113</v>
      </c>
      <c r="B117" s="48"/>
      <c r="C117" s="429"/>
      <c r="D117" s="454"/>
      <c r="E117" s="48"/>
      <c r="F117" s="437">
        <f t="shared" si="13"/>
        <v>31</v>
      </c>
      <c r="G117" s="455"/>
      <c r="H117" s="434"/>
      <c r="I117" s="434"/>
      <c r="J117" s="434"/>
      <c r="K117" s="434"/>
      <c r="L117" s="460"/>
      <c r="M117" s="434"/>
      <c r="N117" s="434"/>
      <c r="O117" s="460"/>
      <c r="P117" s="434"/>
      <c r="Q117" s="434"/>
      <c r="R117" s="434"/>
      <c r="S117" s="473">
        <f t="shared" si="14"/>
        <v>0</v>
      </c>
      <c r="T117" s="480"/>
      <c r="U117" s="313"/>
      <c r="V117" s="71"/>
      <c r="W117" s="48"/>
      <c r="X117" s="48"/>
      <c r="Y117" s="48"/>
      <c r="Z117" s="48"/>
      <c r="AA117" s="48"/>
      <c r="AB117" s="93"/>
      <c r="AC117" s="296">
        <f t="shared" si="15"/>
        <v>0</v>
      </c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489"/>
      <c r="AS117" s="490">
        <f t="shared" si="16"/>
        <v>0</v>
      </c>
      <c r="AT117" s="296">
        <f t="shared" si="17"/>
        <v>0</v>
      </c>
      <c r="AU117" s="296">
        <f t="shared" si="18"/>
        <v>0</v>
      </c>
      <c r="AV117" s="86"/>
      <c r="AW117" s="334"/>
      <c r="AX117" s="334"/>
      <c r="AY117" s="334"/>
      <c r="AZ117" s="334"/>
      <c r="BA117" s="296">
        <f t="shared" si="19"/>
        <v>0</v>
      </c>
      <c r="BB117" s="93"/>
      <c r="BC117" s="94"/>
      <c r="BD117" s="260" t="str">
        <f t="shared" si="20"/>
        <v>正确</v>
      </c>
    </row>
    <row r="118" s="1" customFormat="1" customHeight="1" spans="1:56">
      <c r="A118" s="289">
        <f t="shared" si="12"/>
        <v>114</v>
      </c>
      <c r="B118" s="48"/>
      <c r="C118" s="429"/>
      <c r="D118" s="454"/>
      <c r="E118" s="48"/>
      <c r="F118" s="437">
        <f t="shared" si="13"/>
        <v>31</v>
      </c>
      <c r="G118" s="455"/>
      <c r="H118" s="434"/>
      <c r="I118" s="434"/>
      <c r="J118" s="434"/>
      <c r="K118" s="434"/>
      <c r="L118" s="460"/>
      <c r="M118" s="434"/>
      <c r="N118" s="434"/>
      <c r="O118" s="460"/>
      <c r="P118" s="434"/>
      <c r="Q118" s="434"/>
      <c r="R118" s="434"/>
      <c r="S118" s="473">
        <f t="shared" si="14"/>
        <v>0</v>
      </c>
      <c r="T118" s="480"/>
      <c r="U118" s="313"/>
      <c r="V118" s="71"/>
      <c r="W118" s="48"/>
      <c r="X118" s="48"/>
      <c r="Y118" s="48"/>
      <c r="Z118" s="48"/>
      <c r="AA118" s="48"/>
      <c r="AB118" s="93"/>
      <c r="AC118" s="296">
        <f t="shared" si="15"/>
        <v>0</v>
      </c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489"/>
      <c r="AS118" s="490">
        <f t="shared" si="16"/>
        <v>0</v>
      </c>
      <c r="AT118" s="296">
        <f t="shared" si="17"/>
        <v>0</v>
      </c>
      <c r="AU118" s="296">
        <f t="shared" si="18"/>
        <v>0</v>
      </c>
      <c r="AV118" s="86"/>
      <c r="AW118" s="334"/>
      <c r="AX118" s="334"/>
      <c r="AY118" s="334"/>
      <c r="AZ118" s="334"/>
      <c r="BA118" s="296">
        <f t="shared" si="19"/>
        <v>0</v>
      </c>
      <c r="BB118" s="93"/>
      <c r="BC118" s="94"/>
      <c r="BD118" s="260" t="str">
        <f t="shared" si="20"/>
        <v>正确</v>
      </c>
    </row>
    <row r="119" s="1" customFormat="1" customHeight="1" spans="1:56">
      <c r="A119" s="289">
        <f t="shared" si="12"/>
        <v>115</v>
      </c>
      <c r="B119" s="48"/>
      <c r="C119" s="429"/>
      <c r="D119" s="454"/>
      <c r="E119" s="48"/>
      <c r="F119" s="437">
        <f t="shared" si="13"/>
        <v>31</v>
      </c>
      <c r="G119" s="455"/>
      <c r="H119" s="434"/>
      <c r="I119" s="434"/>
      <c r="J119" s="434"/>
      <c r="K119" s="434"/>
      <c r="L119" s="460"/>
      <c r="M119" s="434"/>
      <c r="N119" s="434"/>
      <c r="O119" s="460"/>
      <c r="P119" s="434"/>
      <c r="Q119" s="434"/>
      <c r="R119" s="434"/>
      <c r="S119" s="473">
        <f t="shared" si="14"/>
        <v>0</v>
      </c>
      <c r="T119" s="480"/>
      <c r="U119" s="313"/>
      <c r="V119" s="71"/>
      <c r="W119" s="48"/>
      <c r="X119" s="48"/>
      <c r="Y119" s="48"/>
      <c r="Z119" s="48"/>
      <c r="AA119" s="48"/>
      <c r="AB119" s="93"/>
      <c r="AC119" s="296">
        <f t="shared" si="15"/>
        <v>0</v>
      </c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489"/>
      <c r="AS119" s="490">
        <f t="shared" si="16"/>
        <v>0</v>
      </c>
      <c r="AT119" s="296">
        <f t="shared" si="17"/>
        <v>0</v>
      </c>
      <c r="AU119" s="296">
        <f t="shared" si="18"/>
        <v>0</v>
      </c>
      <c r="AV119" s="86"/>
      <c r="AW119" s="334"/>
      <c r="AX119" s="334"/>
      <c r="AY119" s="334"/>
      <c r="AZ119" s="334"/>
      <c r="BA119" s="296">
        <f t="shared" si="19"/>
        <v>0</v>
      </c>
      <c r="BB119" s="93"/>
      <c r="BC119" s="94"/>
      <c r="BD119" s="260" t="str">
        <f t="shared" si="20"/>
        <v>正确</v>
      </c>
    </row>
    <row r="120" s="1" customFormat="1" customHeight="1" spans="1:56">
      <c r="A120" s="289">
        <f t="shared" si="12"/>
        <v>116</v>
      </c>
      <c r="B120" s="48"/>
      <c r="C120" s="429"/>
      <c r="D120" s="454"/>
      <c r="E120" s="48"/>
      <c r="F120" s="437">
        <f t="shared" si="13"/>
        <v>31</v>
      </c>
      <c r="G120" s="455"/>
      <c r="H120" s="434"/>
      <c r="I120" s="434"/>
      <c r="J120" s="434"/>
      <c r="K120" s="434"/>
      <c r="L120" s="460"/>
      <c r="M120" s="434"/>
      <c r="N120" s="434"/>
      <c r="O120" s="460"/>
      <c r="P120" s="434"/>
      <c r="Q120" s="434"/>
      <c r="R120" s="434"/>
      <c r="S120" s="473">
        <f t="shared" si="14"/>
        <v>0</v>
      </c>
      <c r="T120" s="480"/>
      <c r="U120" s="313"/>
      <c r="V120" s="71"/>
      <c r="W120" s="48"/>
      <c r="X120" s="48"/>
      <c r="Y120" s="48"/>
      <c r="Z120" s="48"/>
      <c r="AA120" s="48"/>
      <c r="AB120" s="93"/>
      <c r="AC120" s="296">
        <f t="shared" si="15"/>
        <v>0</v>
      </c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489"/>
      <c r="AS120" s="490">
        <f t="shared" si="16"/>
        <v>0</v>
      </c>
      <c r="AT120" s="296">
        <f t="shared" si="17"/>
        <v>0</v>
      </c>
      <c r="AU120" s="296">
        <f t="shared" si="18"/>
        <v>0</v>
      </c>
      <c r="AV120" s="86"/>
      <c r="AW120" s="334"/>
      <c r="AX120" s="334"/>
      <c r="AY120" s="334"/>
      <c r="AZ120" s="334"/>
      <c r="BA120" s="296">
        <f t="shared" si="19"/>
        <v>0</v>
      </c>
      <c r="BB120" s="93"/>
      <c r="BC120" s="94"/>
      <c r="BD120" s="260" t="str">
        <f t="shared" si="20"/>
        <v>正确</v>
      </c>
    </row>
    <row r="121" s="1" customFormat="1" customHeight="1" spans="1:56">
      <c r="A121" s="289">
        <f t="shared" si="12"/>
        <v>117</v>
      </c>
      <c r="B121" s="48"/>
      <c r="C121" s="429"/>
      <c r="D121" s="454"/>
      <c r="E121" s="48"/>
      <c r="F121" s="437">
        <f t="shared" si="13"/>
        <v>31</v>
      </c>
      <c r="G121" s="455"/>
      <c r="H121" s="434"/>
      <c r="I121" s="434"/>
      <c r="J121" s="434"/>
      <c r="K121" s="434"/>
      <c r="L121" s="460"/>
      <c r="M121" s="434"/>
      <c r="N121" s="434"/>
      <c r="O121" s="460"/>
      <c r="P121" s="434"/>
      <c r="Q121" s="434"/>
      <c r="R121" s="434"/>
      <c r="S121" s="473">
        <f t="shared" si="14"/>
        <v>0</v>
      </c>
      <c r="T121" s="480"/>
      <c r="U121" s="313"/>
      <c r="V121" s="71"/>
      <c r="W121" s="48"/>
      <c r="X121" s="48"/>
      <c r="Y121" s="48"/>
      <c r="Z121" s="48"/>
      <c r="AA121" s="48"/>
      <c r="AB121" s="93"/>
      <c r="AC121" s="296">
        <f t="shared" si="15"/>
        <v>0</v>
      </c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489"/>
      <c r="AS121" s="490">
        <f t="shared" si="16"/>
        <v>0</v>
      </c>
      <c r="AT121" s="296">
        <f t="shared" si="17"/>
        <v>0</v>
      </c>
      <c r="AU121" s="296">
        <f t="shared" si="18"/>
        <v>0</v>
      </c>
      <c r="AV121" s="86"/>
      <c r="AW121" s="334"/>
      <c r="AX121" s="334"/>
      <c r="AY121" s="334"/>
      <c r="AZ121" s="334"/>
      <c r="BA121" s="296">
        <f t="shared" si="19"/>
        <v>0</v>
      </c>
      <c r="BB121" s="93"/>
      <c r="BC121" s="94"/>
      <c r="BD121" s="260" t="str">
        <f t="shared" si="20"/>
        <v>正确</v>
      </c>
    </row>
    <row r="122" s="1" customFormat="1" customHeight="1" spans="1:56">
      <c r="A122" s="289">
        <f t="shared" si="12"/>
        <v>118</v>
      </c>
      <c r="B122" s="48"/>
      <c r="C122" s="429"/>
      <c r="D122" s="454"/>
      <c r="E122" s="48"/>
      <c r="F122" s="437">
        <f t="shared" si="13"/>
        <v>31</v>
      </c>
      <c r="G122" s="455"/>
      <c r="H122" s="434"/>
      <c r="I122" s="434"/>
      <c r="J122" s="434"/>
      <c r="K122" s="434"/>
      <c r="L122" s="460"/>
      <c r="M122" s="434"/>
      <c r="N122" s="434"/>
      <c r="O122" s="460"/>
      <c r="P122" s="434"/>
      <c r="Q122" s="434"/>
      <c r="R122" s="434"/>
      <c r="S122" s="473">
        <f t="shared" si="14"/>
        <v>0</v>
      </c>
      <c r="T122" s="480"/>
      <c r="U122" s="313"/>
      <c r="V122" s="71"/>
      <c r="W122" s="48"/>
      <c r="X122" s="48"/>
      <c r="Y122" s="48"/>
      <c r="Z122" s="48"/>
      <c r="AA122" s="48"/>
      <c r="AB122" s="93"/>
      <c r="AC122" s="296">
        <f t="shared" si="15"/>
        <v>0</v>
      </c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489"/>
      <c r="AS122" s="490">
        <f t="shared" si="16"/>
        <v>0</v>
      </c>
      <c r="AT122" s="296">
        <f t="shared" si="17"/>
        <v>0</v>
      </c>
      <c r="AU122" s="296">
        <f t="shared" si="18"/>
        <v>0</v>
      </c>
      <c r="AV122" s="86"/>
      <c r="AW122" s="334"/>
      <c r="AX122" s="334"/>
      <c r="AY122" s="334"/>
      <c r="AZ122" s="334"/>
      <c r="BA122" s="296">
        <f t="shared" si="19"/>
        <v>0</v>
      </c>
      <c r="BB122" s="93"/>
      <c r="BC122" s="94"/>
      <c r="BD122" s="260" t="str">
        <f t="shared" si="20"/>
        <v>正确</v>
      </c>
    </row>
    <row r="123" s="1" customFormat="1" customHeight="1" spans="1:56">
      <c r="A123" s="289">
        <f t="shared" si="12"/>
        <v>119</v>
      </c>
      <c r="B123" s="48"/>
      <c r="C123" s="429"/>
      <c r="D123" s="454"/>
      <c r="E123" s="48"/>
      <c r="F123" s="437">
        <f t="shared" si="13"/>
        <v>31</v>
      </c>
      <c r="G123" s="455"/>
      <c r="H123" s="434"/>
      <c r="I123" s="434"/>
      <c r="J123" s="434"/>
      <c r="K123" s="434"/>
      <c r="L123" s="460"/>
      <c r="M123" s="434"/>
      <c r="N123" s="434"/>
      <c r="O123" s="460"/>
      <c r="P123" s="434"/>
      <c r="Q123" s="434"/>
      <c r="R123" s="434"/>
      <c r="S123" s="473">
        <f t="shared" si="14"/>
        <v>0</v>
      </c>
      <c r="T123" s="480"/>
      <c r="U123" s="313"/>
      <c r="V123" s="71"/>
      <c r="W123" s="48"/>
      <c r="X123" s="48"/>
      <c r="Y123" s="48"/>
      <c r="Z123" s="48"/>
      <c r="AA123" s="48"/>
      <c r="AB123" s="93"/>
      <c r="AC123" s="296">
        <f t="shared" si="15"/>
        <v>0</v>
      </c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489"/>
      <c r="AS123" s="490">
        <f t="shared" si="16"/>
        <v>0</v>
      </c>
      <c r="AT123" s="296">
        <f t="shared" si="17"/>
        <v>0</v>
      </c>
      <c r="AU123" s="296">
        <f t="shared" si="18"/>
        <v>0</v>
      </c>
      <c r="AV123" s="86"/>
      <c r="AW123" s="334"/>
      <c r="AX123" s="334"/>
      <c r="AY123" s="334"/>
      <c r="AZ123" s="334"/>
      <c r="BA123" s="296">
        <f t="shared" si="19"/>
        <v>0</v>
      </c>
      <c r="BB123" s="93"/>
      <c r="BC123" s="94"/>
      <c r="BD123" s="260" t="str">
        <f t="shared" si="20"/>
        <v>正确</v>
      </c>
    </row>
    <row r="124" s="1" customFormat="1" customHeight="1" spans="1:56">
      <c r="A124" s="289">
        <f t="shared" si="12"/>
        <v>120</v>
      </c>
      <c r="B124" s="48"/>
      <c r="C124" s="429"/>
      <c r="D124" s="454"/>
      <c r="E124" s="48"/>
      <c r="F124" s="437">
        <f t="shared" si="13"/>
        <v>31</v>
      </c>
      <c r="G124" s="455"/>
      <c r="H124" s="434"/>
      <c r="I124" s="434"/>
      <c r="J124" s="434"/>
      <c r="K124" s="434"/>
      <c r="L124" s="460"/>
      <c r="M124" s="434"/>
      <c r="N124" s="434"/>
      <c r="O124" s="460"/>
      <c r="P124" s="434"/>
      <c r="Q124" s="434"/>
      <c r="R124" s="434"/>
      <c r="S124" s="473">
        <f t="shared" si="14"/>
        <v>0</v>
      </c>
      <c r="T124" s="480"/>
      <c r="U124" s="313"/>
      <c r="V124" s="71"/>
      <c r="W124" s="48"/>
      <c r="X124" s="48"/>
      <c r="Y124" s="48"/>
      <c r="Z124" s="48"/>
      <c r="AA124" s="48"/>
      <c r="AB124" s="93"/>
      <c r="AC124" s="296">
        <f t="shared" si="15"/>
        <v>0</v>
      </c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489"/>
      <c r="AS124" s="490">
        <f t="shared" si="16"/>
        <v>0</v>
      </c>
      <c r="AT124" s="296">
        <f t="shared" si="17"/>
        <v>0</v>
      </c>
      <c r="AU124" s="296">
        <f t="shared" si="18"/>
        <v>0</v>
      </c>
      <c r="AV124" s="86"/>
      <c r="AW124" s="334"/>
      <c r="AX124" s="334"/>
      <c r="AY124" s="334"/>
      <c r="AZ124" s="334"/>
      <c r="BA124" s="296">
        <f t="shared" si="19"/>
        <v>0</v>
      </c>
      <c r="BB124" s="93"/>
      <c r="BC124" s="94"/>
      <c r="BD124" s="260" t="str">
        <f t="shared" si="20"/>
        <v>正确</v>
      </c>
    </row>
    <row r="125" s="1" customFormat="1" customHeight="1" spans="1:56">
      <c r="A125" s="289">
        <f t="shared" si="12"/>
        <v>121</v>
      </c>
      <c r="B125" s="48"/>
      <c r="C125" s="429"/>
      <c r="D125" s="454"/>
      <c r="E125" s="48"/>
      <c r="F125" s="437">
        <f t="shared" si="13"/>
        <v>31</v>
      </c>
      <c r="G125" s="455"/>
      <c r="H125" s="434"/>
      <c r="I125" s="434"/>
      <c r="J125" s="434"/>
      <c r="K125" s="434"/>
      <c r="L125" s="460"/>
      <c r="M125" s="434"/>
      <c r="N125" s="434"/>
      <c r="O125" s="460"/>
      <c r="P125" s="434"/>
      <c r="Q125" s="434"/>
      <c r="R125" s="434"/>
      <c r="S125" s="473">
        <f t="shared" si="14"/>
        <v>0</v>
      </c>
      <c r="T125" s="480"/>
      <c r="U125" s="313"/>
      <c r="V125" s="71"/>
      <c r="W125" s="48"/>
      <c r="X125" s="48"/>
      <c r="Y125" s="48"/>
      <c r="Z125" s="48"/>
      <c r="AA125" s="48"/>
      <c r="AB125" s="93"/>
      <c r="AC125" s="296">
        <f t="shared" si="15"/>
        <v>0</v>
      </c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489"/>
      <c r="AS125" s="490">
        <f t="shared" si="16"/>
        <v>0</v>
      </c>
      <c r="AT125" s="296">
        <f t="shared" si="17"/>
        <v>0</v>
      </c>
      <c r="AU125" s="296">
        <f t="shared" si="18"/>
        <v>0</v>
      </c>
      <c r="AV125" s="86"/>
      <c r="AW125" s="334"/>
      <c r="AX125" s="334"/>
      <c r="AY125" s="334"/>
      <c r="AZ125" s="334"/>
      <c r="BA125" s="296">
        <f t="shared" si="19"/>
        <v>0</v>
      </c>
      <c r="BB125" s="93"/>
      <c r="BC125" s="94"/>
      <c r="BD125" s="260" t="str">
        <f t="shared" si="20"/>
        <v>正确</v>
      </c>
    </row>
    <row r="126" s="1" customFormat="1" customHeight="1" spans="1:56">
      <c r="A126" s="289">
        <f t="shared" si="12"/>
        <v>122</v>
      </c>
      <c r="B126" s="48"/>
      <c r="C126" s="429"/>
      <c r="D126" s="454"/>
      <c r="E126" s="48"/>
      <c r="F126" s="437">
        <f t="shared" si="13"/>
        <v>31</v>
      </c>
      <c r="G126" s="455"/>
      <c r="H126" s="434"/>
      <c r="I126" s="434"/>
      <c r="J126" s="434"/>
      <c r="K126" s="434"/>
      <c r="L126" s="460"/>
      <c r="M126" s="434"/>
      <c r="N126" s="434"/>
      <c r="O126" s="460"/>
      <c r="P126" s="434"/>
      <c r="Q126" s="434"/>
      <c r="R126" s="434"/>
      <c r="S126" s="473">
        <f t="shared" si="14"/>
        <v>0</v>
      </c>
      <c r="T126" s="480"/>
      <c r="U126" s="313"/>
      <c r="V126" s="71"/>
      <c r="W126" s="48"/>
      <c r="X126" s="48"/>
      <c r="Y126" s="48"/>
      <c r="Z126" s="48"/>
      <c r="AA126" s="48"/>
      <c r="AB126" s="93"/>
      <c r="AC126" s="296">
        <f t="shared" si="15"/>
        <v>0</v>
      </c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489"/>
      <c r="AS126" s="490">
        <f t="shared" si="16"/>
        <v>0</v>
      </c>
      <c r="AT126" s="296">
        <f t="shared" si="17"/>
        <v>0</v>
      </c>
      <c r="AU126" s="296">
        <f t="shared" si="18"/>
        <v>0</v>
      </c>
      <c r="AV126" s="86"/>
      <c r="AW126" s="334"/>
      <c r="AX126" s="334"/>
      <c r="AY126" s="334"/>
      <c r="AZ126" s="334"/>
      <c r="BA126" s="296">
        <f t="shared" si="19"/>
        <v>0</v>
      </c>
      <c r="BB126" s="93"/>
      <c r="BC126" s="94"/>
      <c r="BD126" s="260" t="str">
        <f t="shared" si="20"/>
        <v>正确</v>
      </c>
    </row>
    <row r="127" s="1" customFormat="1" customHeight="1" spans="1:56">
      <c r="A127" s="289">
        <f t="shared" si="12"/>
        <v>123</v>
      </c>
      <c r="B127" s="48"/>
      <c r="C127" s="429"/>
      <c r="D127" s="454"/>
      <c r="E127" s="48"/>
      <c r="F127" s="437">
        <f t="shared" si="13"/>
        <v>31</v>
      </c>
      <c r="G127" s="455"/>
      <c r="H127" s="434"/>
      <c r="I127" s="434"/>
      <c r="J127" s="434"/>
      <c r="K127" s="434"/>
      <c r="L127" s="460"/>
      <c r="M127" s="434"/>
      <c r="N127" s="434"/>
      <c r="O127" s="460"/>
      <c r="P127" s="434"/>
      <c r="Q127" s="434"/>
      <c r="R127" s="434"/>
      <c r="S127" s="473">
        <f t="shared" si="14"/>
        <v>0</v>
      </c>
      <c r="T127" s="480"/>
      <c r="U127" s="313"/>
      <c r="V127" s="71"/>
      <c r="W127" s="48"/>
      <c r="X127" s="48"/>
      <c r="Y127" s="48"/>
      <c r="Z127" s="48"/>
      <c r="AA127" s="48"/>
      <c r="AB127" s="93"/>
      <c r="AC127" s="296">
        <f t="shared" si="15"/>
        <v>0</v>
      </c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489"/>
      <c r="AS127" s="490">
        <f t="shared" si="16"/>
        <v>0</v>
      </c>
      <c r="AT127" s="296">
        <f t="shared" si="17"/>
        <v>0</v>
      </c>
      <c r="AU127" s="296">
        <f t="shared" si="18"/>
        <v>0</v>
      </c>
      <c r="AV127" s="86"/>
      <c r="AW127" s="334"/>
      <c r="AX127" s="334"/>
      <c r="AY127" s="334"/>
      <c r="AZ127" s="334"/>
      <c r="BA127" s="296">
        <f t="shared" si="19"/>
        <v>0</v>
      </c>
      <c r="BB127" s="93"/>
      <c r="BC127" s="94"/>
      <c r="BD127" s="260" t="str">
        <f t="shared" si="20"/>
        <v>正确</v>
      </c>
    </row>
    <row r="128" s="1" customFormat="1" customHeight="1" spans="1:56">
      <c r="A128" s="289">
        <f t="shared" si="12"/>
        <v>124</v>
      </c>
      <c r="B128" s="48"/>
      <c r="C128" s="429"/>
      <c r="D128" s="454"/>
      <c r="E128" s="48"/>
      <c r="F128" s="437">
        <f t="shared" si="13"/>
        <v>31</v>
      </c>
      <c r="G128" s="455"/>
      <c r="H128" s="434"/>
      <c r="I128" s="434"/>
      <c r="J128" s="434"/>
      <c r="K128" s="434"/>
      <c r="L128" s="460"/>
      <c r="M128" s="434"/>
      <c r="N128" s="434"/>
      <c r="O128" s="460"/>
      <c r="P128" s="434"/>
      <c r="Q128" s="434"/>
      <c r="R128" s="434"/>
      <c r="S128" s="473">
        <f t="shared" si="14"/>
        <v>0</v>
      </c>
      <c r="T128" s="480"/>
      <c r="U128" s="313"/>
      <c r="V128" s="71"/>
      <c r="W128" s="48"/>
      <c r="X128" s="48"/>
      <c r="Y128" s="48"/>
      <c r="Z128" s="48"/>
      <c r="AA128" s="48"/>
      <c r="AB128" s="93"/>
      <c r="AC128" s="296">
        <f t="shared" si="15"/>
        <v>0</v>
      </c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489"/>
      <c r="AS128" s="490">
        <f t="shared" si="16"/>
        <v>0</v>
      </c>
      <c r="AT128" s="296">
        <f t="shared" si="17"/>
        <v>0</v>
      </c>
      <c r="AU128" s="296">
        <f t="shared" si="18"/>
        <v>0</v>
      </c>
      <c r="AV128" s="86"/>
      <c r="AW128" s="334"/>
      <c r="AX128" s="334"/>
      <c r="AY128" s="334"/>
      <c r="AZ128" s="334"/>
      <c r="BA128" s="296">
        <f t="shared" si="19"/>
        <v>0</v>
      </c>
      <c r="BB128" s="93"/>
      <c r="BC128" s="94"/>
      <c r="BD128" s="260" t="str">
        <f t="shared" si="20"/>
        <v>正确</v>
      </c>
    </row>
    <row r="129" s="1" customFormat="1" customHeight="1" spans="1:56">
      <c r="A129" s="289">
        <f t="shared" si="12"/>
        <v>125</v>
      </c>
      <c r="B129" s="48"/>
      <c r="C129" s="429"/>
      <c r="D129" s="454"/>
      <c r="E129" s="48"/>
      <c r="F129" s="437">
        <f t="shared" si="13"/>
        <v>31</v>
      </c>
      <c r="G129" s="455"/>
      <c r="H129" s="434"/>
      <c r="I129" s="434"/>
      <c r="J129" s="434"/>
      <c r="K129" s="434"/>
      <c r="L129" s="460"/>
      <c r="M129" s="434"/>
      <c r="N129" s="434"/>
      <c r="O129" s="460"/>
      <c r="P129" s="434"/>
      <c r="Q129" s="434"/>
      <c r="R129" s="434"/>
      <c r="S129" s="473">
        <f t="shared" si="14"/>
        <v>0</v>
      </c>
      <c r="T129" s="480"/>
      <c r="U129" s="313"/>
      <c r="V129" s="71"/>
      <c r="W129" s="48"/>
      <c r="X129" s="48"/>
      <c r="Y129" s="48"/>
      <c r="Z129" s="48"/>
      <c r="AA129" s="48"/>
      <c r="AB129" s="93"/>
      <c r="AC129" s="296">
        <f t="shared" si="15"/>
        <v>0</v>
      </c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489"/>
      <c r="AS129" s="490">
        <f t="shared" si="16"/>
        <v>0</v>
      </c>
      <c r="AT129" s="296">
        <f t="shared" si="17"/>
        <v>0</v>
      </c>
      <c r="AU129" s="296">
        <f t="shared" si="18"/>
        <v>0</v>
      </c>
      <c r="AV129" s="86"/>
      <c r="AW129" s="334"/>
      <c r="AX129" s="334"/>
      <c r="AY129" s="334"/>
      <c r="AZ129" s="334"/>
      <c r="BA129" s="296">
        <f t="shared" si="19"/>
        <v>0</v>
      </c>
      <c r="BB129" s="93"/>
      <c r="BC129" s="94"/>
      <c r="BD129" s="260" t="str">
        <f t="shared" si="20"/>
        <v>正确</v>
      </c>
    </row>
    <row r="130" s="1" customFormat="1" customHeight="1" spans="1:56">
      <c r="A130" s="289">
        <f t="shared" si="12"/>
        <v>126</v>
      </c>
      <c r="B130" s="48"/>
      <c r="C130" s="429"/>
      <c r="D130" s="454"/>
      <c r="E130" s="48"/>
      <c r="F130" s="437">
        <f t="shared" si="13"/>
        <v>31</v>
      </c>
      <c r="G130" s="455"/>
      <c r="H130" s="434"/>
      <c r="I130" s="434"/>
      <c r="J130" s="434"/>
      <c r="K130" s="434"/>
      <c r="L130" s="460"/>
      <c r="M130" s="434"/>
      <c r="N130" s="434"/>
      <c r="O130" s="460"/>
      <c r="P130" s="434"/>
      <c r="Q130" s="434"/>
      <c r="R130" s="434"/>
      <c r="S130" s="473">
        <f t="shared" si="14"/>
        <v>0</v>
      </c>
      <c r="T130" s="480"/>
      <c r="U130" s="313"/>
      <c r="V130" s="71"/>
      <c r="W130" s="48"/>
      <c r="X130" s="48"/>
      <c r="Y130" s="48"/>
      <c r="Z130" s="48"/>
      <c r="AA130" s="48"/>
      <c r="AB130" s="93"/>
      <c r="AC130" s="296">
        <f t="shared" si="15"/>
        <v>0</v>
      </c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489"/>
      <c r="AS130" s="490">
        <f t="shared" si="16"/>
        <v>0</v>
      </c>
      <c r="AT130" s="296">
        <f t="shared" si="17"/>
        <v>0</v>
      </c>
      <c r="AU130" s="296">
        <f t="shared" si="18"/>
        <v>0</v>
      </c>
      <c r="AV130" s="86"/>
      <c r="AW130" s="334"/>
      <c r="AX130" s="334"/>
      <c r="AY130" s="334"/>
      <c r="AZ130" s="334"/>
      <c r="BA130" s="296">
        <f t="shared" si="19"/>
        <v>0</v>
      </c>
      <c r="BB130" s="93"/>
      <c r="BC130" s="94"/>
      <c r="BD130" s="260" t="str">
        <f t="shared" si="20"/>
        <v>正确</v>
      </c>
    </row>
    <row r="131" s="1" customFormat="1" customHeight="1" spans="1:56">
      <c r="A131" s="289">
        <f t="shared" si="12"/>
        <v>127</v>
      </c>
      <c r="B131" s="48"/>
      <c r="C131" s="429"/>
      <c r="D131" s="454"/>
      <c r="E131" s="48"/>
      <c r="F131" s="437">
        <f t="shared" si="13"/>
        <v>31</v>
      </c>
      <c r="G131" s="455"/>
      <c r="H131" s="434"/>
      <c r="I131" s="434"/>
      <c r="J131" s="434"/>
      <c r="K131" s="434"/>
      <c r="L131" s="460"/>
      <c r="M131" s="434"/>
      <c r="N131" s="434"/>
      <c r="O131" s="460"/>
      <c r="P131" s="434"/>
      <c r="Q131" s="434"/>
      <c r="R131" s="434"/>
      <c r="S131" s="473">
        <f t="shared" si="14"/>
        <v>0</v>
      </c>
      <c r="T131" s="480"/>
      <c r="U131" s="313"/>
      <c r="V131" s="71"/>
      <c r="W131" s="48"/>
      <c r="X131" s="48"/>
      <c r="Y131" s="48"/>
      <c r="Z131" s="48"/>
      <c r="AA131" s="48"/>
      <c r="AB131" s="93"/>
      <c r="AC131" s="296">
        <f t="shared" si="15"/>
        <v>0</v>
      </c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489"/>
      <c r="AS131" s="490">
        <f t="shared" si="16"/>
        <v>0</v>
      </c>
      <c r="AT131" s="296">
        <f t="shared" si="17"/>
        <v>0</v>
      </c>
      <c r="AU131" s="296">
        <f t="shared" si="18"/>
        <v>0</v>
      </c>
      <c r="AV131" s="86"/>
      <c r="AW131" s="334"/>
      <c r="AX131" s="334"/>
      <c r="AY131" s="334"/>
      <c r="AZ131" s="334"/>
      <c r="BA131" s="296">
        <f t="shared" si="19"/>
        <v>0</v>
      </c>
      <c r="BB131" s="93"/>
      <c r="BC131" s="94"/>
      <c r="BD131" s="260" t="str">
        <f t="shared" si="20"/>
        <v>正确</v>
      </c>
    </row>
    <row r="132" s="1" customFormat="1" customHeight="1" spans="1:56">
      <c r="A132" s="289">
        <f t="shared" si="12"/>
        <v>128</v>
      </c>
      <c r="B132" s="48"/>
      <c r="C132" s="429"/>
      <c r="D132" s="454"/>
      <c r="E132" s="48"/>
      <c r="F132" s="437">
        <f t="shared" si="13"/>
        <v>31</v>
      </c>
      <c r="G132" s="455"/>
      <c r="H132" s="434"/>
      <c r="I132" s="434"/>
      <c r="J132" s="434"/>
      <c r="K132" s="434"/>
      <c r="L132" s="460"/>
      <c r="M132" s="434"/>
      <c r="N132" s="434"/>
      <c r="O132" s="460"/>
      <c r="P132" s="434"/>
      <c r="Q132" s="434"/>
      <c r="R132" s="434"/>
      <c r="S132" s="473">
        <f t="shared" si="14"/>
        <v>0</v>
      </c>
      <c r="T132" s="480"/>
      <c r="U132" s="313"/>
      <c r="V132" s="71"/>
      <c r="W132" s="48"/>
      <c r="X132" s="48"/>
      <c r="Y132" s="48"/>
      <c r="Z132" s="48"/>
      <c r="AA132" s="48"/>
      <c r="AB132" s="93"/>
      <c r="AC132" s="296">
        <f t="shared" si="15"/>
        <v>0</v>
      </c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489"/>
      <c r="AS132" s="490">
        <f t="shared" si="16"/>
        <v>0</v>
      </c>
      <c r="AT132" s="296">
        <f t="shared" si="17"/>
        <v>0</v>
      </c>
      <c r="AU132" s="296">
        <f t="shared" si="18"/>
        <v>0</v>
      </c>
      <c r="AV132" s="86"/>
      <c r="AW132" s="334"/>
      <c r="AX132" s="334"/>
      <c r="AY132" s="334"/>
      <c r="AZ132" s="334"/>
      <c r="BA132" s="296">
        <f t="shared" si="19"/>
        <v>0</v>
      </c>
      <c r="BB132" s="93"/>
      <c r="BC132" s="94"/>
      <c r="BD132" s="260" t="str">
        <f t="shared" si="20"/>
        <v>正确</v>
      </c>
    </row>
    <row r="133" s="1" customFormat="1" customHeight="1" spans="1:56">
      <c r="A133" s="289">
        <f t="shared" ref="A133:A164" si="21">ROW()-4</f>
        <v>129</v>
      </c>
      <c r="B133" s="48"/>
      <c r="C133" s="429"/>
      <c r="D133" s="454"/>
      <c r="E133" s="48"/>
      <c r="F133" s="437">
        <f t="shared" ref="F133:F164" si="22">IF($C$2-D133+1&lt;$E$2,$C$2-D133+1,$E$2)</f>
        <v>31</v>
      </c>
      <c r="G133" s="455"/>
      <c r="H133" s="434"/>
      <c r="I133" s="434"/>
      <c r="J133" s="434"/>
      <c r="K133" s="434"/>
      <c r="L133" s="460"/>
      <c r="M133" s="434"/>
      <c r="N133" s="434"/>
      <c r="O133" s="460"/>
      <c r="P133" s="434"/>
      <c r="Q133" s="434"/>
      <c r="R133" s="434"/>
      <c r="S133" s="473">
        <f t="shared" ref="S133:S164" si="23">P133+Q133-R133</f>
        <v>0</v>
      </c>
      <c r="T133" s="480"/>
      <c r="U133" s="313"/>
      <c r="V133" s="71"/>
      <c r="W133" s="48"/>
      <c r="X133" s="48"/>
      <c r="Y133" s="48"/>
      <c r="Z133" s="48"/>
      <c r="AA133" s="48"/>
      <c r="AB133" s="93"/>
      <c r="AC133" s="296">
        <f t="shared" ref="AC133:AC164" si="24">IF(G133="是",30,0)</f>
        <v>0</v>
      </c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489"/>
      <c r="AS133" s="490">
        <f t="shared" ref="AS133:AS164" si="25">IFERROR(U133/$E$2*2*H133+I133*2,0)</f>
        <v>0</v>
      </c>
      <c r="AT133" s="296">
        <f t="shared" ref="AT133:AT164" si="26">IFERROR(U133/$E$2*(J133+K133*0.2+L133+M133*0.5),0)</f>
        <v>0</v>
      </c>
      <c r="AU133" s="296">
        <f t="shared" ref="AU133:AU164" si="27">ROUND(SUM(V133:AP133)-SUM(AQ133:AT133),2)</f>
        <v>0</v>
      </c>
      <c r="AV133" s="86"/>
      <c r="AW133" s="334"/>
      <c r="AX133" s="334"/>
      <c r="AY133" s="334"/>
      <c r="AZ133" s="334"/>
      <c r="BA133" s="296">
        <f t="shared" ref="BA133:BA164" si="28">ROUND(AU133-SUM(AV133:AZ133),2)</f>
        <v>0</v>
      </c>
      <c r="BB133" s="93"/>
      <c r="BC133" s="94"/>
      <c r="BD133" s="260" t="str">
        <f t="shared" ref="BD133:BD164" si="29">IF(U133-SUM(V133:AB133)=0,"正确","错误")</f>
        <v>正确</v>
      </c>
    </row>
    <row r="134" s="1" customFormat="1" customHeight="1" spans="1:56">
      <c r="A134" s="289">
        <f t="shared" si="21"/>
        <v>130</v>
      </c>
      <c r="B134" s="48"/>
      <c r="C134" s="429"/>
      <c r="D134" s="454"/>
      <c r="E134" s="48"/>
      <c r="F134" s="437">
        <f t="shared" si="22"/>
        <v>31</v>
      </c>
      <c r="G134" s="455"/>
      <c r="H134" s="434"/>
      <c r="I134" s="434"/>
      <c r="J134" s="434"/>
      <c r="K134" s="434"/>
      <c r="L134" s="460"/>
      <c r="M134" s="434"/>
      <c r="N134" s="434"/>
      <c r="O134" s="460"/>
      <c r="P134" s="434"/>
      <c r="Q134" s="434"/>
      <c r="R134" s="434"/>
      <c r="S134" s="473">
        <f t="shared" si="23"/>
        <v>0</v>
      </c>
      <c r="T134" s="480"/>
      <c r="U134" s="313"/>
      <c r="V134" s="71"/>
      <c r="W134" s="48"/>
      <c r="X134" s="48"/>
      <c r="Y134" s="48"/>
      <c r="Z134" s="48"/>
      <c r="AA134" s="48"/>
      <c r="AB134" s="93"/>
      <c r="AC134" s="296">
        <f t="shared" si="24"/>
        <v>0</v>
      </c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489"/>
      <c r="AS134" s="490">
        <f t="shared" si="25"/>
        <v>0</v>
      </c>
      <c r="AT134" s="296">
        <f t="shared" si="26"/>
        <v>0</v>
      </c>
      <c r="AU134" s="296">
        <f t="shared" si="27"/>
        <v>0</v>
      </c>
      <c r="AV134" s="86"/>
      <c r="AW134" s="334"/>
      <c r="AX134" s="334"/>
      <c r="AY134" s="334"/>
      <c r="AZ134" s="334"/>
      <c r="BA134" s="296">
        <f t="shared" si="28"/>
        <v>0</v>
      </c>
      <c r="BB134" s="93"/>
      <c r="BC134" s="94"/>
      <c r="BD134" s="260" t="str">
        <f t="shared" si="29"/>
        <v>正确</v>
      </c>
    </row>
    <row r="135" s="1" customFormat="1" customHeight="1" spans="1:56">
      <c r="A135" s="289">
        <f t="shared" si="21"/>
        <v>131</v>
      </c>
      <c r="B135" s="48"/>
      <c r="C135" s="429"/>
      <c r="D135" s="454"/>
      <c r="E135" s="48"/>
      <c r="F135" s="437">
        <f t="shared" si="22"/>
        <v>31</v>
      </c>
      <c r="G135" s="455"/>
      <c r="H135" s="434"/>
      <c r="I135" s="434"/>
      <c r="J135" s="434"/>
      <c r="K135" s="434"/>
      <c r="L135" s="460"/>
      <c r="M135" s="434"/>
      <c r="N135" s="434"/>
      <c r="O135" s="460"/>
      <c r="P135" s="434"/>
      <c r="Q135" s="434"/>
      <c r="R135" s="434"/>
      <c r="S135" s="473">
        <f t="shared" si="23"/>
        <v>0</v>
      </c>
      <c r="T135" s="480"/>
      <c r="U135" s="313"/>
      <c r="V135" s="71"/>
      <c r="W135" s="48"/>
      <c r="X135" s="48"/>
      <c r="Y135" s="48"/>
      <c r="Z135" s="48"/>
      <c r="AA135" s="48"/>
      <c r="AB135" s="93"/>
      <c r="AC135" s="296">
        <f t="shared" si="24"/>
        <v>0</v>
      </c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489"/>
      <c r="AS135" s="490">
        <f t="shared" si="25"/>
        <v>0</v>
      </c>
      <c r="AT135" s="296">
        <f t="shared" si="26"/>
        <v>0</v>
      </c>
      <c r="AU135" s="296">
        <f t="shared" si="27"/>
        <v>0</v>
      </c>
      <c r="AV135" s="86"/>
      <c r="AW135" s="334"/>
      <c r="AX135" s="334"/>
      <c r="AY135" s="334"/>
      <c r="AZ135" s="334"/>
      <c r="BA135" s="296">
        <f t="shared" si="28"/>
        <v>0</v>
      </c>
      <c r="BB135" s="93"/>
      <c r="BC135" s="94"/>
      <c r="BD135" s="260" t="str">
        <f t="shared" si="29"/>
        <v>正确</v>
      </c>
    </row>
    <row r="136" s="1" customFormat="1" customHeight="1" spans="1:56">
      <c r="A136" s="289">
        <f t="shared" si="21"/>
        <v>132</v>
      </c>
      <c r="B136" s="48"/>
      <c r="C136" s="429"/>
      <c r="D136" s="454"/>
      <c r="E136" s="48"/>
      <c r="F136" s="437">
        <f t="shared" si="22"/>
        <v>31</v>
      </c>
      <c r="G136" s="455"/>
      <c r="H136" s="434"/>
      <c r="I136" s="434"/>
      <c r="J136" s="434"/>
      <c r="K136" s="434"/>
      <c r="L136" s="460"/>
      <c r="M136" s="434"/>
      <c r="N136" s="434"/>
      <c r="O136" s="460"/>
      <c r="P136" s="434"/>
      <c r="Q136" s="434"/>
      <c r="R136" s="434"/>
      <c r="S136" s="473">
        <f t="shared" si="23"/>
        <v>0</v>
      </c>
      <c r="T136" s="480"/>
      <c r="U136" s="313"/>
      <c r="V136" s="71"/>
      <c r="W136" s="48"/>
      <c r="X136" s="48"/>
      <c r="Y136" s="48"/>
      <c r="Z136" s="48"/>
      <c r="AA136" s="48"/>
      <c r="AB136" s="93"/>
      <c r="AC136" s="296">
        <f t="shared" si="24"/>
        <v>0</v>
      </c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489"/>
      <c r="AS136" s="490">
        <f t="shared" si="25"/>
        <v>0</v>
      </c>
      <c r="AT136" s="296">
        <f t="shared" si="26"/>
        <v>0</v>
      </c>
      <c r="AU136" s="296">
        <f t="shared" si="27"/>
        <v>0</v>
      </c>
      <c r="AV136" s="86"/>
      <c r="AW136" s="334"/>
      <c r="AX136" s="334"/>
      <c r="AY136" s="334"/>
      <c r="AZ136" s="334"/>
      <c r="BA136" s="296">
        <f t="shared" si="28"/>
        <v>0</v>
      </c>
      <c r="BB136" s="93"/>
      <c r="BC136" s="94"/>
      <c r="BD136" s="260" t="str">
        <f t="shared" si="29"/>
        <v>正确</v>
      </c>
    </row>
    <row r="137" s="1" customFormat="1" customHeight="1" spans="1:56">
      <c r="A137" s="289">
        <f t="shared" si="21"/>
        <v>133</v>
      </c>
      <c r="B137" s="48"/>
      <c r="C137" s="429"/>
      <c r="D137" s="454"/>
      <c r="E137" s="48"/>
      <c r="F137" s="437">
        <f t="shared" si="22"/>
        <v>31</v>
      </c>
      <c r="G137" s="455"/>
      <c r="H137" s="434"/>
      <c r="I137" s="434"/>
      <c r="J137" s="434"/>
      <c r="K137" s="434"/>
      <c r="L137" s="460"/>
      <c r="M137" s="434"/>
      <c r="N137" s="434"/>
      <c r="O137" s="460"/>
      <c r="P137" s="434"/>
      <c r="Q137" s="434"/>
      <c r="R137" s="434"/>
      <c r="S137" s="473">
        <f t="shared" si="23"/>
        <v>0</v>
      </c>
      <c r="T137" s="480"/>
      <c r="U137" s="313"/>
      <c r="V137" s="71"/>
      <c r="W137" s="48"/>
      <c r="X137" s="48"/>
      <c r="Y137" s="48"/>
      <c r="Z137" s="48"/>
      <c r="AA137" s="48"/>
      <c r="AB137" s="93"/>
      <c r="AC137" s="296">
        <f t="shared" si="24"/>
        <v>0</v>
      </c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489"/>
      <c r="AS137" s="490">
        <f t="shared" si="25"/>
        <v>0</v>
      </c>
      <c r="AT137" s="296">
        <f t="shared" si="26"/>
        <v>0</v>
      </c>
      <c r="AU137" s="296">
        <f t="shared" si="27"/>
        <v>0</v>
      </c>
      <c r="AV137" s="86"/>
      <c r="AW137" s="334"/>
      <c r="AX137" s="334"/>
      <c r="AY137" s="334"/>
      <c r="AZ137" s="334"/>
      <c r="BA137" s="296">
        <f t="shared" si="28"/>
        <v>0</v>
      </c>
      <c r="BB137" s="93"/>
      <c r="BC137" s="94"/>
      <c r="BD137" s="260" t="str">
        <f t="shared" si="29"/>
        <v>正确</v>
      </c>
    </row>
    <row r="138" s="1" customFormat="1" customHeight="1" spans="1:56">
      <c r="A138" s="289">
        <f t="shared" si="21"/>
        <v>134</v>
      </c>
      <c r="B138" s="48"/>
      <c r="C138" s="429"/>
      <c r="D138" s="454"/>
      <c r="E138" s="48"/>
      <c r="F138" s="437">
        <f t="shared" si="22"/>
        <v>31</v>
      </c>
      <c r="G138" s="455"/>
      <c r="H138" s="434"/>
      <c r="I138" s="434"/>
      <c r="J138" s="434"/>
      <c r="K138" s="434"/>
      <c r="L138" s="460"/>
      <c r="M138" s="434"/>
      <c r="N138" s="434"/>
      <c r="O138" s="460"/>
      <c r="P138" s="434"/>
      <c r="Q138" s="434"/>
      <c r="R138" s="434"/>
      <c r="S138" s="473">
        <f t="shared" si="23"/>
        <v>0</v>
      </c>
      <c r="T138" s="480"/>
      <c r="U138" s="313"/>
      <c r="V138" s="71"/>
      <c r="W138" s="48"/>
      <c r="X138" s="48"/>
      <c r="Y138" s="48"/>
      <c r="Z138" s="48"/>
      <c r="AA138" s="48"/>
      <c r="AB138" s="93"/>
      <c r="AC138" s="296">
        <f t="shared" si="24"/>
        <v>0</v>
      </c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489"/>
      <c r="AS138" s="490">
        <f t="shared" si="25"/>
        <v>0</v>
      </c>
      <c r="AT138" s="296">
        <f t="shared" si="26"/>
        <v>0</v>
      </c>
      <c r="AU138" s="296">
        <f t="shared" si="27"/>
        <v>0</v>
      </c>
      <c r="AV138" s="86"/>
      <c r="AW138" s="334"/>
      <c r="AX138" s="334"/>
      <c r="AY138" s="334"/>
      <c r="AZ138" s="334"/>
      <c r="BA138" s="296">
        <f t="shared" si="28"/>
        <v>0</v>
      </c>
      <c r="BB138" s="93"/>
      <c r="BC138" s="94"/>
      <c r="BD138" s="260" t="str">
        <f t="shared" si="29"/>
        <v>正确</v>
      </c>
    </row>
    <row r="139" s="1" customFormat="1" customHeight="1" spans="1:56">
      <c r="A139" s="289">
        <f t="shared" si="21"/>
        <v>135</v>
      </c>
      <c r="B139" s="48"/>
      <c r="C139" s="429"/>
      <c r="D139" s="454"/>
      <c r="E139" s="48"/>
      <c r="F139" s="437">
        <f t="shared" si="22"/>
        <v>31</v>
      </c>
      <c r="G139" s="455"/>
      <c r="H139" s="434"/>
      <c r="I139" s="434"/>
      <c r="J139" s="434"/>
      <c r="K139" s="434"/>
      <c r="L139" s="460"/>
      <c r="M139" s="434"/>
      <c r="N139" s="434"/>
      <c r="O139" s="460"/>
      <c r="P139" s="434"/>
      <c r="Q139" s="434"/>
      <c r="R139" s="434"/>
      <c r="S139" s="473">
        <f t="shared" si="23"/>
        <v>0</v>
      </c>
      <c r="T139" s="480"/>
      <c r="U139" s="313"/>
      <c r="V139" s="71"/>
      <c r="W139" s="48"/>
      <c r="X139" s="48"/>
      <c r="Y139" s="48"/>
      <c r="Z139" s="48"/>
      <c r="AA139" s="48"/>
      <c r="AB139" s="93"/>
      <c r="AC139" s="296">
        <f t="shared" si="24"/>
        <v>0</v>
      </c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489"/>
      <c r="AS139" s="490">
        <f t="shared" si="25"/>
        <v>0</v>
      </c>
      <c r="AT139" s="296">
        <f t="shared" si="26"/>
        <v>0</v>
      </c>
      <c r="AU139" s="296">
        <f t="shared" si="27"/>
        <v>0</v>
      </c>
      <c r="AV139" s="86"/>
      <c r="AW139" s="334"/>
      <c r="AX139" s="334"/>
      <c r="AY139" s="334"/>
      <c r="AZ139" s="334"/>
      <c r="BA139" s="296">
        <f t="shared" si="28"/>
        <v>0</v>
      </c>
      <c r="BB139" s="93"/>
      <c r="BC139" s="94"/>
      <c r="BD139" s="260" t="str">
        <f t="shared" si="29"/>
        <v>正确</v>
      </c>
    </row>
    <row r="140" s="1" customFormat="1" customHeight="1" spans="1:56">
      <c r="A140" s="289">
        <f t="shared" si="21"/>
        <v>136</v>
      </c>
      <c r="B140" s="48"/>
      <c r="C140" s="429"/>
      <c r="D140" s="454"/>
      <c r="E140" s="48"/>
      <c r="F140" s="437">
        <f t="shared" si="22"/>
        <v>31</v>
      </c>
      <c r="G140" s="455"/>
      <c r="H140" s="434"/>
      <c r="I140" s="434"/>
      <c r="J140" s="434"/>
      <c r="K140" s="434"/>
      <c r="L140" s="460"/>
      <c r="M140" s="434"/>
      <c r="N140" s="434"/>
      <c r="O140" s="460"/>
      <c r="P140" s="434"/>
      <c r="Q140" s="434"/>
      <c r="R140" s="434"/>
      <c r="S140" s="473">
        <f t="shared" si="23"/>
        <v>0</v>
      </c>
      <c r="T140" s="480"/>
      <c r="U140" s="313"/>
      <c r="V140" s="71"/>
      <c r="W140" s="48"/>
      <c r="X140" s="48"/>
      <c r="Y140" s="48"/>
      <c r="Z140" s="48"/>
      <c r="AA140" s="48"/>
      <c r="AB140" s="93"/>
      <c r="AC140" s="296">
        <f t="shared" si="24"/>
        <v>0</v>
      </c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489"/>
      <c r="AS140" s="490">
        <f t="shared" si="25"/>
        <v>0</v>
      </c>
      <c r="AT140" s="296">
        <f t="shared" si="26"/>
        <v>0</v>
      </c>
      <c r="AU140" s="296">
        <f t="shared" si="27"/>
        <v>0</v>
      </c>
      <c r="AV140" s="86"/>
      <c r="AW140" s="334"/>
      <c r="AX140" s="334"/>
      <c r="AY140" s="334"/>
      <c r="AZ140" s="334"/>
      <c r="BA140" s="296">
        <f t="shared" si="28"/>
        <v>0</v>
      </c>
      <c r="BB140" s="93"/>
      <c r="BC140" s="94"/>
      <c r="BD140" s="260" t="str">
        <f t="shared" si="29"/>
        <v>正确</v>
      </c>
    </row>
    <row r="141" s="1" customFormat="1" customHeight="1" spans="1:56">
      <c r="A141" s="289">
        <f t="shared" si="21"/>
        <v>137</v>
      </c>
      <c r="B141" s="48"/>
      <c r="C141" s="429"/>
      <c r="D141" s="454"/>
      <c r="E141" s="48"/>
      <c r="F141" s="437">
        <f t="shared" si="22"/>
        <v>31</v>
      </c>
      <c r="G141" s="455"/>
      <c r="H141" s="434"/>
      <c r="I141" s="434"/>
      <c r="J141" s="434"/>
      <c r="K141" s="434"/>
      <c r="L141" s="460"/>
      <c r="M141" s="434"/>
      <c r="N141" s="434"/>
      <c r="O141" s="460"/>
      <c r="P141" s="434"/>
      <c r="Q141" s="434"/>
      <c r="R141" s="434"/>
      <c r="S141" s="473">
        <f t="shared" si="23"/>
        <v>0</v>
      </c>
      <c r="T141" s="480"/>
      <c r="U141" s="313"/>
      <c r="V141" s="71"/>
      <c r="W141" s="48"/>
      <c r="X141" s="48"/>
      <c r="Y141" s="48"/>
      <c r="Z141" s="48"/>
      <c r="AA141" s="48"/>
      <c r="AB141" s="93"/>
      <c r="AC141" s="296">
        <f t="shared" si="24"/>
        <v>0</v>
      </c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489"/>
      <c r="AS141" s="490">
        <f t="shared" si="25"/>
        <v>0</v>
      </c>
      <c r="AT141" s="296">
        <f t="shared" si="26"/>
        <v>0</v>
      </c>
      <c r="AU141" s="296">
        <f t="shared" si="27"/>
        <v>0</v>
      </c>
      <c r="AV141" s="86"/>
      <c r="AW141" s="334"/>
      <c r="AX141" s="334"/>
      <c r="AY141" s="334"/>
      <c r="AZ141" s="334"/>
      <c r="BA141" s="296">
        <f t="shared" si="28"/>
        <v>0</v>
      </c>
      <c r="BB141" s="93"/>
      <c r="BC141" s="94"/>
      <c r="BD141" s="260" t="str">
        <f t="shared" si="29"/>
        <v>正确</v>
      </c>
    </row>
    <row r="142" s="1" customFormat="1" customHeight="1" spans="1:56">
      <c r="A142" s="289">
        <f t="shared" si="21"/>
        <v>138</v>
      </c>
      <c r="B142" s="48"/>
      <c r="C142" s="429"/>
      <c r="D142" s="454"/>
      <c r="E142" s="48"/>
      <c r="F142" s="437">
        <f t="shared" si="22"/>
        <v>31</v>
      </c>
      <c r="G142" s="455"/>
      <c r="H142" s="434"/>
      <c r="I142" s="434"/>
      <c r="J142" s="434"/>
      <c r="K142" s="434"/>
      <c r="L142" s="460"/>
      <c r="M142" s="434"/>
      <c r="N142" s="434"/>
      <c r="O142" s="460"/>
      <c r="P142" s="434"/>
      <c r="Q142" s="434"/>
      <c r="R142" s="434"/>
      <c r="S142" s="473">
        <f t="shared" si="23"/>
        <v>0</v>
      </c>
      <c r="T142" s="480"/>
      <c r="U142" s="313"/>
      <c r="V142" s="71"/>
      <c r="W142" s="48"/>
      <c r="X142" s="48"/>
      <c r="Y142" s="48"/>
      <c r="Z142" s="48"/>
      <c r="AA142" s="48"/>
      <c r="AB142" s="93"/>
      <c r="AC142" s="296">
        <f t="shared" si="24"/>
        <v>0</v>
      </c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489"/>
      <c r="AS142" s="490">
        <f t="shared" si="25"/>
        <v>0</v>
      </c>
      <c r="AT142" s="296">
        <f t="shared" si="26"/>
        <v>0</v>
      </c>
      <c r="AU142" s="296">
        <f t="shared" si="27"/>
        <v>0</v>
      </c>
      <c r="AV142" s="86"/>
      <c r="AW142" s="334"/>
      <c r="AX142" s="334"/>
      <c r="AY142" s="334"/>
      <c r="AZ142" s="334"/>
      <c r="BA142" s="296">
        <f t="shared" si="28"/>
        <v>0</v>
      </c>
      <c r="BB142" s="93"/>
      <c r="BC142" s="94"/>
      <c r="BD142" s="260" t="str">
        <f t="shared" si="29"/>
        <v>正确</v>
      </c>
    </row>
    <row r="143" s="1" customFormat="1" customHeight="1" spans="1:56">
      <c r="A143" s="289">
        <f t="shared" si="21"/>
        <v>139</v>
      </c>
      <c r="B143" s="48"/>
      <c r="C143" s="429"/>
      <c r="D143" s="454"/>
      <c r="E143" s="48"/>
      <c r="F143" s="437">
        <f t="shared" si="22"/>
        <v>31</v>
      </c>
      <c r="G143" s="455"/>
      <c r="H143" s="434"/>
      <c r="I143" s="434"/>
      <c r="J143" s="434"/>
      <c r="K143" s="434"/>
      <c r="L143" s="460"/>
      <c r="M143" s="434"/>
      <c r="N143" s="434"/>
      <c r="O143" s="460"/>
      <c r="P143" s="434"/>
      <c r="Q143" s="434"/>
      <c r="R143" s="434"/>
      <c r="S143" s="473">
        <f t="shared" si="23"/>
        <v>0</v>
      </c>
      <c r="T143" s="480"/>
      <c r="U143" s="313"/>
      <c r="V143" s="71"/>
      <c r="W143" s="48"/>
      <c r="X143" s="48"/>
      <c r="Y143" s="48"/>
      <c r="Z143" s="48"/>
      <c r="AA143" s="48"/>
      <c r="AB143" s="93"/>
      <c r="AC143" s="296">
        <f t="shared" si="24"/>
        <v>0</v>
      </c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489"/>
      <c r="AS143" s="490">
        <f t="shared" si="25"/>
        <v>0</v>
      </c>
      <c r="AT143" s="296">
        <f t="shared" si="26"/>
        <v>0</v>
      </c>
      <c r="AU143" s="296">
        <f t="shared" si="27"/>
        <v>0</v>
      </c>
      <c r="AV143" s="86"/>
      <c r="AW143" s="334"/>
      <c r="AX143" s="334"/>
      <c r="AY143" s="334"/>
      <c r="AZ143" s="334"/>
      <c r="BA143" s="296">
        <f t="shared" si="28"/>
        <v>0</v>
      </c>
      <c r="BB143" s="93"/>
      <c r="BC143" s="94"/>
      <c r="BD143" s="260" t="str">
        <f t="shared" si="29"/>
        <v>正确</v>
      </c>
    </row>
    <row r="144" s="1" customFormat="1" customHeight="1" spans="1:56">
      <c r="A144" s="289">
        <f t="shared" si="21"/>
        <v>140</v>
      </c>
      <c r="B144" s="48"/>
      <c r="C144" s="429"/>
      <c r="D144" s="454"/>
      <c r="E144" s="48"/>
      <c r="F144" s="437">
        <f t="shared" si="22"/>
        <v>31</v>
      </c>
      <c r="G144" s="455"/>
      <c r="H144" s="434"/>
      <c r="I144" s="434"/>
      <c r="J144" s="434"/>
      <c r="K144" s="434"/>
      <c r="L144" s="460"/>
      <c r="M144" s="434"/>
      <c r="N144" s="434"/>
      <c r="O144" s="460"/>
      <c r="P144" s="434"/>
      <c r="Q144" s="434"/>
      <c r="R144" s="434"/>
      <c r="S144" s="473">
        <f t="shared" si="23"/>
        <v>0</v>
      </c>
      <c r="T144" s="480"/>
      <c r="U144" s="313"/>
      <c r="V144" s="71"/>
      <c r="W144" s="48"/>
      <c r="X144" s="48"/>
      <c r="Y144" s="48"/>
      <c r="Z144" s="48"/>
      <c r="AA144" s="48"/>
      <c r="AB144" s="93"/>
      <c r="AC144" s="296">
        <f t="shared" si="24"/>
        <v>0</v>
      </c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489"/>
      <c r="AS144" s="490">
        <f t="shared" si="25"/>
        <v>0</v>
      </c>
      <c r="AT144" s="296">
        <f t="shared" si="26"/>
        <v>0</v>
      </c>
      <c r="AU144" s="296">
        <f t="shared" si="27"/>
        <v>0</v>
      </c>
      <c r="AV144" s="86"/>
      <c r="AW144" s="334"/>
      <c r="AX144" s="334"/>
      <c r="AY144" s="334"/>
      <c r="AZ144" s="334"/>
      <c r="BA144" s="296">
        <f t="shared" si="28"/>
        <v>0</v>
      </c>
      <c r="BB144" s="93"/>
      <c r="BC144" s="94"/>
      <c r="BD144" s="260" t="str">
        <f t="shared" si="29"/>
        <v>正确</v>
      </c>
    </row>
    <row r="145" s="1" customFormat="1" customHeight="1" spans="1:56">
      <c r="A145" s="289">
        <f t="shared" si="21"/>
        <v>141</v>
      </c>
      <c r="B145" s="48"/>
      <c r="C145" s="429"/>
      <c r="D145" s="454"/>
      <c r="E145" s="48"/>
      <c r="F145" s="437">
        <f t="shared" si="22"/>
        <v>31</v>
      </c>
      <c r="G145" s="455"/>
      <c r="H145" s="434"/>
      <c r="I145" s="434"/>
      <c r="J145" s="434"/>
      <c r="K145" s="434"/>
      <c r="L145" s="460"/>
      <c r="M145" s="434"/>
      <c r="N145" s="434"/>
      <c r="O145" s="460"/>
      <c r="P145" s="434"/>
      <c r="Q145" s="434"/>
      <c r="R145" s="434"/>
      <c r="S145" s="473">
        <f t="shared" si="23"/>
        <v>0</v>
      </c>
      <c r="T145" s="480"/>
      <c r="U145" s="313"/>
      <c r="V145" s="71"/>
      <c r="W145" s="48"/>
      <c r="X145" s="48"/>
      <c r="Y145" s="48"/>
      <c r="Z145" s="48"/>
      <c r="AA145" s="48"/>
      <c r="AB145" s="93"/>
      <c r="AC145" s="296">
        <f t="shared" si="24"/>
        <v>0</v>
      </c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489"/>
      <c r="AS145" s="490">
        <f t="shared" si="25"/>
        <v>0</v>
      </c>
      <c r="AT145" s="296">
        <f t="shared" si="26"/>
        <v>0</v>
      </c>
      <c r="AU145" s="296">
        <f t="shared" si="27"/>
        <v>0</v>
      </c>
      <c r="AV145" s="86"/>
      <c r="AW145" s="334"/>
      <c r="AX145" s="334"/>
      <c r="AY145" s="334"/>
      <c r="AZ145" s="334"/>
      <c r="BA145" s="296">
        <f t="shared" si="28"/>
        <v>0</v>
      </c>
      <c r="BB145" s="93"/>
      <c r="BC145" s="94"/>
      <c r="BD145" s="260" t="str">
        <f t="shared" si="29"/>
        <v>正确</v>
      </c>
    </row>
    <row r="146" s="1" customFormat="1" customHeight="1" spans="1:56">
      <c r="A146" s="289">
        <f t="shared" si="21"/>
        <v>142</v>
      </c>
      <c r="B146" s="48"/>
      <c r="C146" s="429"/>
      <c r="D146" s="454"/>
      <c r="E146" s="48"/>
      <c r="F146" s="437">
        <f t="shared" si="22"/>
        <v>31</v>
      </c>
      <c r="G146" s="455"/>
      <c r="H146" s="434"/>
      <c r="I146" s="434"/>
      <c r="J146" s="434"/>
      <c r="K146" s="434"/>
      <c r="L146" s="460"/>
      <c r="M146" s="434"/>
      <c r="N146" s="434"/>
      <c r="O146" s="460"/>
      <c r="P146" s="434"/>
      <c r="Q146" s="434"/>
      <c r="R146" s="434"/>
      <c r="S146" s="473">
        <f t="shared" si="23"/>
        <v>0</v>
      </c>
      <c r="T146" s="480"/>
      <c r="U146" s="313"/>
      <c r="V146" s="71"/>
      <c r="W146" s="48"/>
      <c r="X146" s="48"/>
      <c r="Y146" s="48"/>
      <c r="Z146" s="48"/>
      <c r="AA146" s="48"/>
      <c r="AB146" s="93"/>
      <c r="AC146" s="296">
        <f t="shared" si="24"/>
        <v>0</v>
      </c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489"/>
      <c r="AS146" s="490">
        <f t="shared" si="25"/>
        <v>0</v>
      </c>
      <c r="AT146" s="296">
        <f t="shared" si="26"/>
        <v>0</v>
      </c>
      <c r="AU146" s="296">
        <f t="shared" si="27"/>
        <v>0</v>
      </c>
      <c r="AV146" s="86"/>
      <c r="AW146" s="334"/>
      <c r="AX146" s="334"/>
      <c r="AY146" s="334"/>
      <c r="AZ146" s="334"/>
      <c r="BA146" s="296">
        <f t="shared" si="28"/>
        <v>0</v>
      </c>
      <c r="BB146" s="93"/>
      <c r="BC146" s="94"/>
      <c r="BD146" s="260" t="str">
        <f t="shared" si="29"/>
        <v>正确</v>
      </c>
    </row>
    <row r="147" s="1" customFormat="1" customHeight="1" spans="1:56">
      <c r="A147" s="289">
        <f t="shared" si="21"/>
        <v>143</v>
      </c>
      <c r="B147" s="48"/>
      <c r="C147" s="429"/>
      <c r="D147" s="454"/>
      <c r="E147" s="48"/>
      <c r="F147" s="437">
        <f t="shared" si="22"/>
        <v>31</v>
      </c>
      <c r="G147" s="455"/>
      <c r="H147" s="434"/>
      <c r="I147" s="434"/>
      <c r="J147" s="434"/>
      <c r="K147" s="434"/>
      <c r="L147" s="460"/>
      <c r="M147" s="434"/>
      <c r="N147" s="434"/>
      <c r="O147" s="460"/>
      <c r="P147" s="434"/>
      <c r="Q147" s="434"/>
      <c r="R147" s="434"/>
      <c r="S147" s="473">
        <f t="shared" si="23"/>
        <v>0</v>
      </c>
      <c r="T147" s="480"/>
      <c r="U147" s="313"/>
      <c r="V147" s="71"/>
      <c r="W147" s="48"/>
      <c r="X147" s="48"/>
      <c r="Y147" s="48"/>
      <c r="Z147" s="48"/>
      <c r="AA147" s="48"/>
      <c r="AB147" s="93"/>
      <c r="AC147" s="296">
        <f t="shared" si="24"/>
        <v>0</v>
      </c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489"/>
      <c r="AS147" s="490">
        <f t="shared" si="25"/>
        <v>0</v>
      </c>
      <c r="AT147" s="296">
        <f t="shared" si="26"/>
        <v>0</v>
      </c>
      <c r="AU147" s="296">
        <f t="shared" si="27"/>
        <v>0</v>
      </c>
      <c r="AV147" s="86"/>
      <c r="AW147" s="334"/>
      <c r="AX147" s="334"/>
      <c r="AY147" s="334"/>
      <c r="AZ147" s="334"/>
      <c r="BA147" s="296">
        <f t="shared" si="28"/>
        <v>0</v>
      </c>
      <c r="BB147" s="93"/>
      <c r="BC147" s="94"/>
      <c r="BD147" s="260" t="str">
        <f t="shared" si="29"/>
        <v>正确</v>
      </c>
    </row>
    <row r="148" s="1" customFormat="1" customHeight="1" spans="1:56">
      <c r="A148" s="289">
        <f t="shared" si="21"/>
        <v>144</v>
      </c>
      <c r="B148" s="48"/>
      <c r="C148" s="429"/>
      <c r="D148" s="454"/>
      <c r="E148" s="48"/>
      <c r="F148" s="437">
        <f t="shared" si="22"/>
        <v>31</v>
      </c>
      <c r="G148" s="455"/>
      <c r="H148" s="434"/>
      <c r="I148" s="434"/>
      <c r="J148" s="434"/>
      <c r="K148" s="434"/>
      <c r="L148" s="460"/>
      <c r="M148" s="434"/>
      <c r="N148" s="434"/>
      <c r="O148" s="460"/>
      <c r="P148" s="434"/>
      <c r="Q148" s="434"/>
      <c r="R148" s="434"/>
      <c r="S148" s="473">
        <f t="shared" si="23"/>
        <v>0</v>
      </c>
      <c r="T148" s="480"/>
      <c r="U148" s="313"/>
      <c r="V148" s="71"/>
      <c r="W148" s="48"/>
      <c r="X148" s="48"/>
      <c r="Y148" s="48"/>
      <c r="Z148" s="48"/>
      <c r="AA148" s="48"/>
      <c r="AB148" s="93"/>
      <c r="AC148" s="296">
        <f t="shared" si="24"/>
        <v>0</v>
      </c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489"/>
      <c r="AS148" s="490">
        <f t="shared" si="25"/>
        <v>0</v>
      </c>
      <c r="AT148" s="296">
        <f t="shared" si="26"/>
        <v>0</v>
      </c>
      <c r="AU148" s="296">
        <f t="shared" si="27"/>
        <v>0</v>
      </c>
      <c r="AV148" s="86"/>
      <c r="AW148" s="334"/>
      <c r="AX148" s="334"/>
      <c r="AY148" s="334"/>
      <c r="AZ148" s="334"/>
      <c r="BA148" s="296">
        <f t="shared" si="28"/>
        <v>0</v>
      </c>
      <c r="BB148" s="93"/>
      <c r="BC148" s="94"/>
      <c r="BD148" s="260" t="str">
        <f t="shared" si="29"/>
        <v>正确</v>
      </c>
    </row>
    <row r="149" s="1" customFormat="1" customHeight="1" spans="1:56">
      <c r="A149" s="289">
        <f t="shared" si="21"/>
        <v>145</v>
      </c>
      <c r="B149" s="48"/>
      <c r="C149" s="429"/>
      <c r="D149" s="454"/>
      <c r="E149" s="48"/>
      <c r="F149" s="437">
        <f t="shared" si="22"/>
        <v>31</v>
      </c>
      <c r="G149" s="455"/>
      <c r="H149" s="434"/>
      <c r="I149" s="434"/>
      <c r="J149" s="434"/>
      <c r="K149" s="434"/>
      <c r="L149" s="460"/>
      <c r="M149" s="434"/>
      <c r="N149" s="434"/>
      <c r="O149" s="460"/>
      <c r="P149" s="434"/>
      <c r="Q149" s="434"/>
      <c r="R149" s="434"/>
      <c r="S149" s="473">
        <f t="shared" si="23"/>
        <v>0</v>
      </c>
      <c r="T149" s="480"/>
      <c r="U149" s="313"/>
      <c r="V149" s="71"/>
      <c r="W149" s="48"/>
      <c r="X149" s="48"/>
      <c r="Y149" s="48"/>
      <c r="Z149" s="48"/>
      <c r="AA149" s="48"/>
      <c r="AB149" s="93"/>
      <c r="AC149" s="296">
        <f t="shared" si="24"/>
        <v>0</v>
      </c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489"/>
      <c r="AS149" s="490">
        <f t="shared" si="25"/>
        <v>0</v>
      </c>
      <c r="AT149" s="296">
        <f t="shared" si="26"/>
        <v>0</v>
      </c>
      <c r="AU149" s="296">
        <f t="shared" si="27"/>
        <v>0</v>
      </c>
      <c r="AV149" s="86"/>
      <c r="AW149" s="334"/>
      <c r="AX149" s="334"/>
      <c r="AY149" s="334"/>
      <c r="AZ149" s="334"/>
      <c r="BA149" s="296">
        <f t="shared" si="28"/>
        <v>0</v>
      </c>
      <c r="BB149" s="93"/>
      <c r="BC149" s="94"/>
      <c r="BD149" s="260" t="str">
        <f t="shared" si="29"/>
        <v>正确</v>
      </c>
    </row>
    <row r="150" s="1" customFormat="1" customHeight="1" spans="1:56">
      <c r="A150" s="289">
        <f t="shared" si="21"/>
        <v>146</v>
      </c>
      <c r="B150" s="48"/>
      <c r="C150" s="429"/>
      <c r="D150" s="454"/>
      <c r="E150" s="48"/>
      <c r="F150" s="437">
        <f t="shared" si="22"/>
        <v>31</v>
      </c>
      <c r="G150" s="455"/>
      <c r="H150" s="434"/>
      <c r="I150" s="434"/>
      <c r="J150" s="434"/>
      <c r="K150" s="434"/>
      <c r="L150" s="460"/>
      <c r="M150" s="434"/>
      <c r="N150" s="434"/>
      <c r="O150" s="460"/>
      <c r="P150" s="434"/>
      <c r="Q150" s="434"/>
      <c r="R150" s="434"/>
      <c r="S150" s="473">
        <f t="shared" si="23"/>
        <v>0</v>
      </c>
      <c r="T150" s="480"/>
      <c r="U150" s="313"/>
      <c r="V150" s="71"/>
      <c r="W150" s="48"/>
      <c r="X150" s="48"/>
      <c r="Y150" s="48"/>
      <c r="Z150" s="48"/>
      <c r="AA150" s="48"/>
      <c r="AB150" s="93"/>
      <c r="AC150" s="296">
        <f t="shared" si="24"/>
        <v>0</v>
      </c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489"/>
      <c r="AS150" s="490">
        <f t="shared" si="25"/>
        <v>0</v>
      </c>
      <c r="AT150" s="296">
        <f t="shared" si="26"/>
        <v>0</v>
      </c>
      <c r="AU150" s="296">
        <f t="shared" si="27"/>
        <v>0</v>
      </c>
      <c r="AV150" s="86"/>
      <c r="AW150" s="334"/>
      <c r="AX150" s="334"/>
      <c r="AY150" s="334"/>
      <c r="AZ150" s="334"/>
      <c r="BA150" s="296">
        <f t="shared" si="28"/>
        <v>0</v>
      </c>
      <c r="BB150" s="93"/>
      <c r="BC150" s="94"/>
      <c r="BD150" s="260" t="str">
        <f t="shared" si="29"/>
        <v>正确</v>
      </c>
    </row>
    <row r="151" s="1" customFormat="1" customHeight="1" spans="1:56">
      <c r="A151" s="289">
        <f t="shared" si="21"/>
        <v>147</v>
      </c>
      <c r="B151" s="48"/>
      <c r="C151" s="429"/>
      <c r="D151" s="454"/>
      <c r="E151" s="48"/>
      <c r="F151" s="437">
        <f t="shared" si="22"/>
        <v>31</v>
      </c>
      <c r="G151" s="455"/>
      <c r="H151" s="434"/>
      <c r="I151" s="434"/>
      <c r="J151" s="434"/>
      <c r="K151" s="434"/>
      <c r="L151" s="460"/>
      <c r="M151" s="434"/>
      <c r="N151" s="434"/>
      <c r="O151" s="460"/>
      <c r="P151" s="434"/>
      <c r="Q151" s="434"/>
      <c r="R151" s="434"/>
      <c r="S151" s="473">
        <f t="shared" si="23"/>
        <v>0</v>
      </c>
      <c r="T151" s="480"/>
      <c r="U151" s="313"/>
      <c r="V151" s="71"/>
      <c r="W151" s="48"/>
      <c r="X151" s="48"/>
      <c r="Y151" s="48"/>
      <c r="Z151" s="48"/>
      <c r="AA151" s="48"/>
      <c r="AB151" s="93"/>
      <c r="AC151" s="296">
        <f t="shared" si="24"/>
        <v>0</v>
      </c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489"/>
      <c r="AS151" s="490">
        <f t="shared" si="25"/>
        <v>0</v>
      </c>
      <c r="AT151" s="296">
        <f t="shared" si="26"/>
        <v>0</v>
      </c>
      <c r="AU151" s="296">
        <f t="shared" si="27"/>
        <v>0</v>
      </c>
      <c r="AV151" s="86"/>
      <c r="AW151" s="334"/>
      <c r="AX151" s="334"/>
      <c r="AY151" s="334"/>
      <c r="AZ151" s="334"/>
      <c r="BA151" s="296">
        <f t="shared" si="28"/>
        <v>0</v>
      </c>
      <c r="BB151" s="93"/>
      <c r="BC151" s="94"/>
      <c r="BD151" s="260" t="str">
        <f t="shared" si="29"/>
        <v>正确</v>
      </c>
    </row>
    <row r="152" s="1" customFormat="1" customHeight="1" spans="1:56">
      <c r="A152" s="289">
        <f t="shared" si="21"/>
        <v>148</v>
      </c>
      <c r="B152" s="48"/>
      <c r="C152" s="429"/>
      <c r="D152" s="454"/>
      <c r="E152" s="48"/>
      <c r="F152" s="437">
        <f t="shared" si="22"/>
        <v>31</v>
      </c>
      <c r="G152" s="455"/>
      <c r="H152" s="434"/>
      <c r="I152" s="434"/>
      <c r="J152" s="434"/>
      <c r="K152" s="434"/>
      <c r="L152" s="460"/>
      <c r="M152" s="434"/>
      <c r="N152" s="434"/>
      <c r="O152" s="460"/>
      <c r="P152" s="434"/>
      <c r="Q152" s="434"/>
      <c r="R152" s="434"/>
      <c r="S152" s="473">
        <f t="shared" si="23"/>
        <v>0</v>
      </c>
      <c r="T152" s="480"/>
      <c r="U152" s="313"/>
      <c r="V152" s="71"/>
      <c r="W152" s="48"/>
      <c r="X152" s="48"/>
      <c r="Y152" s="48"/>
      <c r="Z152" s="48"/>
      <c r="AA152" s="48"/>
      <c r="AB152" s="93"/>
      <c r="AC152" s="296">
        <f t="shared" si="24"/>
        <v>0</v>
      </c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489"/>
      <c r="AS152" s="490">
        <f t="shared" si="25"/>
        <v>0</v>
      </c>
      <c r="AT152" s="296">
        <f t="shared" si="26"/>
        <v>0</v>
      </c>
      <c r="AU152" s="296">
        <f t="shared" si="27"/>
        <v>0</v>
      </c>
      <c r="AV152" s="86"/>
      <c r="AW152" s="334"/>
      <c r="AX152" s="334"/>
      <c r="AY152" s="334"/>
      <c r="AZ152" s="334"/>
      <c r="BA152" s="296">
        <f t="shared" si="28"/>
        <v>0</v>
      </c>
      <c r="BB152" s="93"/>
      <c r="BC152" s="94"/>
      <c r="BD152" s="260" t="str">
        <f t="shared" si="29"/>
        <v>正确</v>
      </c>
    </row>
    <row r="153" s="1" customFormat="1" customHeight="1" spans="1:56">
      <c r="A153" s="289">
        <f t="shared" si="21"/>
        <v>149</v>
      </c>
      <c r="B153" s="48"/>
      <c r="C153" s="429"/>
      <c r="D153" s="454"/>
      <c r="E153" s="48"/>
      <c r="F153" s="437">
        <f t="shared" si="22"/>
        <v>31</v>
      </c>
      <c r="G153" s="455"/>
      <c r="H153" s="434"/>
      <c r="I153" s="434"/>
      <c r="J153" s="434"/>
      <c r="K153" s="434"/>
      <c r="L153" s="460"/>
      <c r="M153" s="434"/>
      <c r="N153" s="434"/>
      <c r="O153" s="460"/>
      <c r="P153" s="434"/>
      <c r="Q153" s="434"/>
      <c r="R153" s="434"/>
      <c r="S153" s="473">
        <f t="shared" si="23"/>
        <v>0</v>
      </c>
      <c r="T153" s="480"/>
      <c r="U153" s="313"/>
      <c r="V153" s="71"/>
      <c r="W153" s="48"/>
      <c r="X153" s="48"/>
      <c r="Y153" s="48"/>
      <c r="Z153" s="48"/>
      <c r="AA153" s="48"/>
      <c r="AB153" s="93"/>
      <c r="AC153" s="296">
        <f t="shared" si="24"/>
        <v>0</v>
      </c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489"/>
      <c r="AS153" s="490">
        <f t="shared" si="25"/>
        <v>0</v>
      </c>
      <c r="AT153" s="296">
        <f t="shared" si="26"/>
        <v>0</v>
      </c>
      <c r="AU153" s="296">
        <f t="shared" si="27"/>
        <v>0</v>
      </c>
      <c r="AV153" s="86"/>
      <c r="AW153" s="334"/>
      <c r="AX153" s="334"/>
      <c r="AY153" s="334"/>
      <c r="AZ153" s="334"/>
      <c r="BA153" s="296">
        <f t="shared" si="28"/>
        <v>0</v>
      </c>
      <c r="BB153" s="93"/>
      <c r="BC153" s="94"/>
      <c r="BD153" s="260" t="str">
        <f t="shared" si="29"/>
        <v>正确</v>
      </c>
    </row>
    <row r="154" s="1" customFormat="1" customHeight="1" spans="1:56">
      <c r="A154" s="289">
        <f t="shared" si="21"/>
        <v>150</v>
      </c>
      <c r="B154" s="48"/>
      <c r="C154" s="429"/>
      <c r="D154" s="454"/>
      <c r="E154" s="48"/>
      <c r="F154" s="437">
        <f t="shared" si="22"/>
        <v>31</v>
      </c>
      <c r="G154" s="455"/>
      <c r="H154" s="434"/>
      <c r="I154" s="434"/>
      <c r="J154" s="434"/>
      <c r="K154" s="434"/>
      <c r="L154" s="460"/>
      <c r="M154" s="434"/>
      <c r="N154" s="434"/>
      <c r="O154" s="460"/>
      <c r="P154" s="434"/>
      <c r="Q154" s="434"/>
      <c r="R154" s="434"/>
      <c r="S154" s="473">
        <f t="shared" si="23"/>
        <v>0</v>
      </c>
      <c r="T154" s="480"/>
      <c r="U154" s="313"/>
      <c r="V154" s="71"/>
      <c r="W154" s="48"/>
      <c r="X154" s="48"/>
      <c r="Y154" s="48"/>
      <c r="Z154" s="48"/>
      <c r="AA154" s="48"/>
      <c r="AB154" s="93"/>
      <c r="AC154" s="296">
        <f t="shared" si="24"/>
        <v>0</v>
      </c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489"/>
      <c r="AS154" s="490">
        <f t="shared" si="25"/>
        <v>0</v>
      </c>
      <c r="AT154" s="296">
        <f t="shared" si="26"/>
        <v>0</v>
      </c>
      <c r="AU154" s="296">
        <f t="shared" si="27"/>
        <v>0</v>
      </c>
      <c r="AV154" s="86"/>
      <c r="AW154" s="334"/>
      <c r="AX154" s="334"/>
      <c r="AY154" s="334"/>
      <c r="AZ154" s="334"/>
      <c r="BA154" s="296">
        <f t="shared" si="28"/>
        <v>0</v>
      </c>
      <c r="BB154" s="93"/>
      <c r="BC154" s="94"/>
      <c r="BD154" s="260" t="str">
        <f t="shared" si="29"/>
        <v>正确</v>
      </c>
    </row>
    <row r="155" s="1" customFormat="1" customHeight="1" spans="1:56">
      <c r="A155" s="289">
        <f t="shared" si="21"/>
        <v>151</v>
      </c>
      <c r="B155" s="48"/>
      <c r="C155" s="429"/>
      <c r="D155" s="454"/>
      <c r="E155" s="48"/>
      <c r="F155" s="437">
        <f t="shared" si="22"/>
        <v>31</v>
      </c>
      <c r="G155" s="455"/>
      <c r="H155" s="434"/>
      <c r="I155" s="434"/>
      <c r="J155" s="434"/>
      <c r="K155" s="434"/>
      <c r="L155" s="460"/>
      <c r="M155" s="434"/>
      <c r="N155" s="434"/>
      <c r="O155" s="460"/>
      <c r="P155" s="434"/>
      <c r="Q155" s="434"/>
      <c r="R155" s="434"/>
      <c r="S155" s="473">
        <f t="shared" si="23"/>
        <v>0</v>
      </c>
      <c r="T155" s="480"/>
      <c r="U155" s="313"/>
      <c r="V155" s="71"/>
      <c r="W155" s="48"/>
      <c r="X155" s="48"/>
      <c r="Y155" s="48"/>
      <c r="Z155" s="48"/>
      <c r="AA155" s="48"/>
      <c r="AB155" s="93"/>
      <c r="AC155" s="296">
        <f t="shared" si="24"/>
        <v>0</v>
      </c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489"/>
      <c r="AS155" s="490">
        <f t="shared" si="25"/>
        <v>0</v>
      </c>
      <c r="AT155" s="296">
        <f t="shared" si="26"/>
        <v>0</v>
      </c>
      <c r="AU155" s="296">
        <f t="shared" si="27"/>
        <v>0</v>
      </c>
      <c r="AV155" s="86"/>
      <c r="AW155" s="334"/>
      <c r="AX155" s="334"/>
      <c r="AY155" s="334"/>
      <c r="AZ155" s="334"/>
      <c r="BA155" s="296">
        <f t="shared" si="28"/>
        <v>0</v>
      </c>
      <c r="BB155" s="93"/>
      <c r="BC155" s="94"/>
      <c r="BD155" s="260" t="str">
        <f t="shared" si="29"/>
        <v>正确</v>
      </c>
    </row>
    <row r="156" s="1" customFormat="1" customHeight="1" spans="1:56">
      <c r="A156" s="289">
        <f t="shared" si="21"/>
        <v>152</v>
      </c>
      <c r="B156" s="48"/>
      <c r="C156" s="429"/>
      <c r="D156" s="454"/>
      <c r="E156" s="48"/>
      <c r="F156" s="437">
        <f t="shared" si="22"/>
        <v>31</v>
      </c>
      <c r="G156" s="455"/>
      <c r="H156" s="434"/>
      <c r="I156" s="434"/>
      <c r="J156" s="434"/>
      <c r="K156" s="434"/>
      <c r="L156" s="460"/>
      <c r="M156" s="434"/>
      <c r="N156" s="434"/>
      <c r="O156" s="460"/>
      <c r="P156" s="434"/>
      <c r="Q156" s="434"/>
      <c r="R156" s="434"/>
      <c r="S156" s="473">
        <f t="shared" si="23"/>
        <v>0</v>
      </c>
      <c r="T156" s="480"/>
      <c r="U156" s="313"/>
      <c r="V156" s="71"/>
      <c r="W156" s="48"/>
      <c r="X156" s="48"/>
      <c r="Y156" s="48"/>
      <c r="Z156" s="48"/>
      <c r="AA156" s="48"/>
      <c r="AB156" s="93"/>
      <c r="AC156" s="296">
        <f t="shared" si="24"/>
        <v>0</v>
      </c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489"/>
      <c r="AS156" s="490">
        <f t="shared" si="25"/>
        <v>0</v>
      </c>
      <c r="AT156" s="296">
        <f t="shared" si="26"/>
        <v>0</v>
      </c>
      <c r="AU156" s="296">
        <f t="shared" si="27"/>
        <v>0</v>
      </c>
      <c r="AV156" s="86"/>
      <c r="AW156" s="334"/>
      <c r="AX156" s="334"/>
      <c r="AY156" s="334"/>
      <c r="AZ156" s="334"/>
      <c r="BA156" s="296">
        <f t="shared" si="28"/>
        <v>0</v>
      </c>
      <c r="BB156" s="93"/>
      <c r="BC156" s="94"/>
      <c r="BD156" s="260" t="str">
        <f t="shared" si="29"/>
        <v>正确</v>
      </c>
    </row>
    <row r="157" s="1" customFormat="1" customHeight="1" spans="1:56">
      <c r="A157" s="289">
        <f t="shared" si="21"/>
        <v>153</v>
      </c>
      <c r="B157" s="48"/>
      <c r="C157" s="429"/>
      <c r="D157" s="454"/>
      <c r="E157" s="48"/>
      <c r="F157" s="437">
        <f t="shared" si="22"/>
        <v>31</v>
      </c>
      <c r="G157" s="455"/>
      <c r="H157" s="434"/>
      <c r="I157" s="434"/>
      <c r="J157" s="434"/>
      <c r="K157" s="434"/>
      <c r="L157" s="460"/>
      <c r="M157" s="434"/>
      <c r="N157" s="434"/>
      <c r="O157" s="460"/>
      <c r="P157" s="434"/>
      <c r="Q157" s="434"/>
      <c r="R157" s="434"/>
      <c r="S157" s="473">
        <f t="shared" si="23"/>
        <v>0</v>
      </c>
      <c r="T157" s="480"/>
      <c r="U157" s="313"/>
      <c r="V157" s="71"/>
      <c r="W157" s="48"/>
      <c r="X157" s="48"/>
      <c r="Y157" s="48"/>
      <c r="Z157" s="48"/>
      <c r="AA157" s="48"/>
      <c r="AB157" s="93"/>
      <c r="AC157" s="296">
        <f t="shared" si="24"/>
        <v>0</v>
      </c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489"/>
      <c r="AS157" s="490">
        <f t="shared" si="25"/>
        <v>0</v>
      </c>
      <c r="AT157" s="296">
        <f t="shared" si="26"/>
        <v>0</v>
      </c>
      <c r="AU157" s="296">
        <f t="shared" si="27"/>
        <v>0</v>
      </c>
      <c r="AV157" s="86"/>
      <c r="AW157" s="334"/>
      <c r="AX157" s="334"/>
      <c r="AY157" s="334"/>
      <c r="AZ157" s="334"/>
      <c r="BA157" s="296">
        <f t="shared" si="28"/>
        <v>0</v>
      </c>
      <c r="BB157" s="93"/>
      <c r="BC157" s="94"/>
      <c r="BD157" s="260" t="str">
        <f t="shared" si="29"/>
        <v>正确</v>
      </c>
    </row>
    <row r="158" s="1" customFormat="1" customHeight="1" spans="1:56">
      <c r="A158" s="289">
        <f t="shared" si="21"/>
        <v>154</v>
      </c>
      <c r="B158" s="48"/>
      <c r="C158" s="429"/>
      <c r="D158" s="454"/>
      <c r="E158" s="48"/>
      <c r="F158" s="437">
        <f t="shared" si="22"/>
        <v>31</v>
      </c>
      <c r="G158" s="455"/>
      <c r="H158" s="434"/>
      <c r="I158" s="434"/>
      <c r="J158" s="434"/>
      <c r="K158" s="434"/>
      <c r="L158" s="460"/>
      <c r="M158" s="434"/>
      <c r="N158" s="434"/>
      <c r="O158" s="460"/>
      <c r="P158" s="434"/>
      <c r="Q158" s="434"/>
      <c r="R158" s="434"/>
      <c r="S158" s="473">
        <f t="shared" si="23"/>
        <v>0</v>
      </c>
      <c r="T158" s="480"/>
      <c r="U158" s="313"/>
      <c r="V158" s="71"/>
      <c r="W158" s="48"/>
      <c r="X158" s="48"/>
      <c r="Y158" s="48"/>
      <c r="Z158" s="48"/>
      <c r="AA158" s="48"/>
      <c r="AB158" s="93"/>
      <c r="AC158" s="296">
        <f t="shared" si="24"/>
        <v>0</v>
      </c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489"/>
      <c r="AS158" s="490">
        <f t="shared" si="25"/>
        <v>0</v>
      </c>
      <c r="AT158" s="296">
        <f t="shared" si="26"/>
        <v>0</v>
      </c>
      <c r="AU158" s="296">
        <f t="shared" si="27"/>
        <v>0</v>
      </c>
      <c r="AV158" s="86"/>
      <c r="AW158" s="334"/>
      <c r="AX158" s="334"/>
      <c r="AY158" s="334"/>
      <c r="AZ158" s="334"/>
      <c r="BA158" s="296">
        <f t="shared" si="28"/>
        <v>0</v>
      </c>
      <c r="BB158" s="93"/>
      <c r="BC158" s="94"/>
      <c r="BD158" s="260" t="str">
        <f t="shared" si="29"/>
        <v>正确</v>
      </c>
    </row>
    <row r="159" s="1" customFormat="1" customHeight="1" spans="1:56">
      <c r="A159" s="289">
        <f t="shared" si="21"/>
        <v>155</v>
      </c>
      <c r="B159" s="48"/>
      <c r="C159" s="429"/>
      <c r="D159" s="454"/>
      <c r="E159" s="48"/>
      <c r="F159" s="437">
        <f t="shared" si="22"/>
        <v>31</v>
      </c>
      <c r="G159" s="455"/>
      <c r="H159" s="434"/>
      <c r="I159" s="434"/>
      <c r="J159" s="434"/>
      <c r="K159" s="434"/>
      <c r="L159" s="460"/>
      <c r="M159" s="434"/>
      <c r="N159" s="434"/>
      <c r="O159" s="460"/>
      <c r="P159" s="434"/>
      <c r="Q159" s="434"/>
      <c r="R159" s="434"/>
      <c r="S159" s="473">
        <f t="shared" si="23"/>
        <v>0</v>
      </c>
      <c r="T159" s="480"/>
      <c r="U159" s="313"/>
      <c r="V159" s="71"/>
      <c r="W159" s="48"/>
      <c r="X159" s="48"/>
      <c r="Y159" s="48"/>
      <c r="Z159" s="48"/>
      <c r="AA159" s="48"/>
      <c r="AB159" s="93"/>
      <c r="AC159" s="296">
        <f t="shared" si="24"/>
        <v>0</v>
      </c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489"/>
      <c r="AS159" s="490">
        <f t="shared" si="25"/>
        <v>0</v>
      </c>
      <c r="AT159" s="296">
        <f t="shared" si="26"/>
        <v>0</v>
      </c>
      <c r="AU159" s="296">
        <f t="shared" si="27"/>
        <v>0</v>
      </c>
      <c r="AV159" s="86"/>
      <c r="AW159" s="334"/>
      <c r="AX159" s="334"/>
      <c r="AY159" s="334"/>
      <c r="AZ159" s="334"/>
      <c r="BA159" s="296">
        <f t="shared" si="28"/>
        <v>0</v>
      </c>
      <c r="BB159" s="93"/>
      <c r="BC159" s="94"/>
      <c r="BD159" s="260" t="str">
        <f t="shared" si="29"/>
        <v>正确</v>
      </c>
    </row>
    <row r="160" s="1" customFormat="1" customHeight="1" spans="1:56">
      <c r="A160" s="289">
        <f t="shared" si="21"/>
        <v>156</v>
      </c>
      <c r="B160" s="48"/>
      <c r="C160" s="429"/>
      <c r="D160" s="454"/>
      <c r="E160" s="48"/>
      <c r="F160" s="437">
        <f t="shared" si="22"/>
        <v>31</v>
      </c>
      <c r="G160" s="455"/>
      <c r="H160" s="434"/>
      <c r="I160" s="434"/>
      <c r="J160" s="434"/>
      <c r="K160" s="434"/>
      <c r="L160" s="460"/>
      <c r="M160" s="434"/>
      <c r="N160" s="434"/>
      <c r="O160" s="460"/>
      <c r="P160" s="434"/>
      <c r="Q160" s="434"/>
      <c r="R160" s="434"/>
      <c r="S160" s="473">
        <f t="shared" si="23"/>
        <v>0</v>
      </c>
      <c r="T160" s="480"/>
      <c r="U160" s="313"/>
      <c r="V160" s="71"/>
      <c r="W160" s="48"/>
      <c r="X160" s="48"/>
      <c r="Y160" s="48"/>
      <c r="Z160" s="48"/>
      <c r="AA160" s="48"/>
      <c r="AB160" s="93"/>
      <c r="AC160" s="296">
        <f t="shared" si="24"/>
        <v>0</v>
      </c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489"/>
      <c r="AS160" s="490">
        <f t="shared" si="25"/>
        <v>0</v>
      </c>
      <c r="AT160" s="296">
        <f t="shared" si="26"/>
        <v>0</v>
      </c>
      <c r="AU160" s="296">
        <f t="shared" si="27"/>
        <v>0</v>
      </c>
      <c r="AV160" s="86"/>
      <c r="AW160" s="334"/>
      <c r="AX160" s="334"/>
      <c r="AY160" s="334"/>
      <c r="AZ160" s="334"/>
      <c r="BA160" s="296">
        <f t="shared" si="28"/>
        <v>0</v>
      </c>
      <c r="BB160" s="93"/>
      <c r="BC160" s="94"/>
      <c r="BD160" s="260" t="str">
        <f t="shared" si="29"/>
        <v>正确</v>
      </c>
    </row>
    <row r="161" s="1" customFormat="1" customHeight="1" spans="1:56">
      <c r="A161" s="289">
        <f t="shared" si="21"/>
        <v>157</v>
      </c>
      <c r="B161" s="48"/>
      <c r="C161" s="429"/>
      <c r="D161" s="454"/>
      <c r="E161" s="48"/>
      <c r="F161" s="437">
        <f t="shared" si="22"/>
        <v>31</v>
      </c>
      <c r="G161" s="455"/>
      <c r="H161" s="434"/>
      <c r="I161" s="434"/>
      <c r="J161" s="434"/>
      <c r="K161" s="434"/>
      <c r="L161" s="460"/>
      <c r="M161" s="434"/>
      <c r="N161" s="434"/>
      <c r="O161" s="460"/>
      <c r="P161" s="434"/>
      <c r="Q161" s="434"/>
      <c r="R161" s="434"/>
      <c r="S161" s="473">
        <f t="shared" si="23"/>
        <v>0</v>
      </c>
      <c r="T161" s="480"/>
      <c r="U161" s="313"/>
      <c r="V161" s="71"/>
      <c r="W161" s="48"/>
      <c r="X161" s="48"/>
      <c r="Y161" s="48"/>
      <c r="Z161" s="48"/>
      <c r="AA161" s="48"/>
      <c r="AB161" s="93"/>
      <c r="AC161" s="296">
        <f t="shared" si="24"/>
        <v>0</v>
      </c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489"/>
      <c r="AS161" s="490">
        <f t="shared" si="25"/>
        <v>0</v>
      </c>
      <c r="AT161" s="296">
        <f t="shared" si="26"/>
        <v>0</v>
      </c>
      <c r="AU161" s="296">
        <f t="shared" si="27"/>
        <v>0</v>
      </c>
      <c r="AV161" s="86"/>
      <c r="AW161" s="334"/>
      <c r="AX161" s="334"/>
      <c r="AY161" s="334"/>
      <c r="AZ161" s="334"/>
      <c r="BA161" s="296">
        <f t="shared" si="28"/>
        <v>0</v>
      </c>
      <c r="BB161" s="93"/>
      <c r="BC161" s="94"/>
      <c r="BD161" s="260" t="str">
        <f t="shared" si="29"/>
        <v>正确</v>
      </c>
    </row>
    <row r="162" s="1" customFormat="1" customHeight="1" spans="1:56">
      <c r="A162" s="289">
        <f t="shared" si="21"/>
        <v>158</v>
      </c>
      <c r="B162" s="48"/>
      <c r="C162" s="429"/>
      <c r="D162" s="454"/>
      <c r="E162" s="48"/>
      <c r="F162" s="437">
        <f t="shared" si="22"/>
        <v>31</v>
      </c>
      <c r="G162" s="455"/>
      <c r="H162" s="434"/>
      <c r="I162" s="434"/>
      <c r="J162" s="434"/>
      <c r="K162" s="434"/>
      <c r="L162" s="460"/>
      <c r="M162" s="434"/>
      <c r="N162" s="434"/>
      <c r="O162" s="460"/>
      <c r="P162" s="434"/>
      <c r="Q162" s="434"/>
      <c r="R162" s="434"/>
      <c r="S162" s="473">
        <f t="shared" si="23"/>
        <v>0</v>
      </c>
      <c r="T162" s="480"/>
      <c r="U162" s="313"/>
      <c r="V162" s="71"/>
      <c r="W162" s="48"/>
      <c r="X162" s="48"/>
      <c r="Y162" s="48"/>
      <c r="Z162" s="48"/>
      <c r="AA162" s="48"/>
      <c r="AB162" s="93"/>
      <c r="AC162" s="296">
        <f t="shared" si="24"/>
        <v>0</v>
      </c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489"/>
      <c r="AS162" s="490">
        <f t="shared" si="25"/>
        <v>0</v>
      </c>
      <c r="AT162" s="296">
        <f t="shared" si="26"/>
        <v>0</v>
      </c>
      <c r="AU162" s="296">
        <f t="shared" si="27"/>
        <v>0</v>
      </c>
      <c r="AV162" s="86"/>
      <c r="AW162" s="334"/>
      <c r="AX162" s="334"/>
      <c r="AY162" s="334"/>
      <c r="AZ162" s="334"/>
      <c r="BA162" s="296">
        <f t="shared" si="28"/>
        <v>0</v>
      </c>
      <c r="BB162" s="93"/>
      <c r="BC162" s="94"/>
      <c r="BD162" s="260" t="str">
        <f t="shared" si="29"/>
        <v>正确</v>
      </c>
    </row>
    <row r="163" s="1" customFormat="1" customHeight="1" spans="1:56">
      <c r="A163" s="289">
        <f t="shared" si="21"/>
        <v>159</v>
      </c>
      <c r="B163" s="48"/>
      <c r="C163" s="429"/>
      <c r="D163" s="454"/>
      <c r="E163" s="48"/>
      <c r="F163" s="437">
        <f t="shared" si="22"/>
        <v>31</v>
      </c>
      <c r="G163" s="455"/>
      <c r="H163" s="434"/>
      <c r="I163" s="434"/>
      <c r="J163" s="434"/>
      <c r="K163" s="434"/>
      <c r="L163" s="460"/>
      <c r="M163" s="434"/>
      <c r="N163" s="434"/>
      <c r="O163" s="460"/>
      <c r="P163" s="434"/>
      <c r="Q163" s="434"/>
      <c r="R163" s="434"/>
      <c r="S163" s="473">
        <f t="shared" si="23"/>
        <v>0</v>
      </c>
      <c r="T163" s="480"/>
      <c r="U163" s="313"/>
      <c r="V163" s="71"/>
      <c r="W163" s="48"/>
      <c r="X163" s="48"/>
      <c r="Y163" s="48"/>
      <c r="Z163" s="48"/>
      <c r="AA163" s="48"/>
      <c r="AB163" s="93"/>
      <c r="AC163" s="296">
        <f t="shared" si="24"/>
        <v>0</v>
      </c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489"/>
      <c r="AS163" s="490">
        <f t="shared" si="25"/>
        <v>0</v>
      </c>
      <c r="AT163" s="296">
        <f t="shared" si="26"/>
        <v>0</v>
      </c>
      <c r="AU163" s="296">
        <f t="shared" si="27"/>
        <v>0</v>
      </c>
      <c r="AV163" s="86"/>
      <c r="AW163" s="334"/>
      <c r="AX163" s="334"/>
      <c r="AY163" s="334"/>
      <c r="AZ163" s="334"/>
      <c r="BA163" s="296">
        <f t="shared" si="28"/>
        <v>0</v>
      </c>
      <c r="BB163" s="93"/>
      <c r="BC163" s="94"/>
      <c r="BD163" s="260" t="str">
        <f t="shared" si="29"/>
        <v>正确</v>
      </c>
    </row>
    <row r="164" s="1" customFormat="1" customHeight="1" spans="1:56">
      <c r="A164" s="289">
        <f t="shared" si="21"/>
        <v>160</v>
      </c>
      <c r="B164" s="48"/>
      <c r="C164" s="429"/>
      <c r="D164" s="454"/>
      <c r="E164" s="48"/>
      <c r="F164" s="437">
        <f t="shared" si="22"/>
        <v>31</v>
      </c>
      <c r="G164" s="455"/>
      <c r="H164" s="434"/>
      <c r="I164" s="434"/>
      <c r="J164" s="434"/>
      <c r="K164" s="434"/>
      <c r="L164" s="460"/>
      <c r="M164" s="434"/>
      <c r="N164" s="434"/>
      <c r="O164" s="460"/>
      <c r="P164" s="434"/>
      <c r="Q164" s="434"/>
      <c r="R164" s="434"/>
      <c r="S164" s="473">
        <f t="shared" si="23"/>
        <v>0</v>
      </c>
      <c r="T164" s="480"/>
      <c r="U164" s="313"/>
      <c r="V164" s="71"/>
      <c r="W164" s="48"/>
      <c r="X164" s="48"/>
      <c r="Y164" s="48"/>
      <c r="Z164" s="48"/>
      <c r="AA164" s="48"/>
      <c r="AB164" s="93"/>
      <c r="AC164" s="296">
        <f t="shared" si="24"/>
        <v>0</v>
      </c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489"/>
      <c r="AS164" s="490">
        <f t="shared" si="25"/>
        <v>0</v>
      </c>
      <c r="AT164" s="296">
        <f t="shared" si="26"/>
        <v>0</v>
      </c>
      <c r="AU164" s="296">
        <f t="shared" si="27"/>
        <v>0</v>
      </c>
      <c r="AV164" s="86"/>
      <c r="AW164" s="334"/>
      <c r="AX164" s="334"/>
      <c r="AY164" s="334"/>
      <c r="AZ164" s="334"/>
      <c r="BA164" s="296">
        <f t="shared" si="28"/>
        <v>0</v>
      </c>
      <c r="BB164" s="93"/>
      <c r="BC164" s="94"/>
      <c r="BD164" s="260" t="str">
        <f t="shared" si="29"/>
        <v>正确</v>
      </c>
    </row>
  </sheetData>
  <sheetProtection formatCells="0" formatRows="0" deleteRows="0" autoFilter="0"/>
  <autoFilter xmlns:etc="http://www.wps.cn/officeDocument/2017/etCustomData" ref="A4:BE164" etc:filterBottomFollowUsedRange="0">
    <extLst/>
  </autoFilter>
  <mergeCells count="2">
    <mergeCell ref="A1:BB1"/>
    <mergeCell ref="A4:E4"/>
  </mergeCells>
  <dataValidations count="1">
    <dataValidation type="list" allowBlank="1" showInputMessage="1" showErrorMessage="1" sqref="G1 G5:G1048576">
      <formula1>"是,否"</formula1>
    </dataValidation>
  </dataValidations>
  <pageMargins left="0.75" right="0.75" top="1" bottom="1" header="0.5" footer="0.5"/>
  <pageSetup paperSize="9" orientation="portrait"/>
  <headerFooter/>
  <ignoredErrors>
    <ignoredError sqref="BE48:BF5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2"/>
  <sheetViews>
    <sheetView zoomScale="80" zoomScaleNormal="80" workbookViewId="0">
      <pane xSplit="6" ySplit="4" topLeftCell="AX35" activePane="bottomRight" state="frozen"/>
      <selection/>
      <selection pane="topRight"/>
      <selection pane="bottomLeft"/>
      <selection pane="bottomRight" activeCell="BC44" sqref="BC44"/>
    </sheetView>
  </sheetViews>
  <sheetFormatPr defaultColWidth="12.7666666666667" defaultRowHeight="16.5"/>
  <cols>
    <col min="1" max="1" width="8.5" style="248" customWidth="1"/>
    <col min="2" max="2" width="23.4833333333333" style="1" customWidth="1"/>
    <col min="3" max="3" width="11.5" style="1" customWidth="1"/>
    <col min="4" max="4" width="11.9666666666667" style="6" customWidth="1"/>
    <col min="5" max="5" width="9.88333333333333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833333333333" style="1" customWidth="1"/>
    <col min="10" max="10" width="11.8833333333333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833333333333" style="1" customWidth="1"/>
    <col min="15" max="15" width="8.75833333333333" style="1" customWidth="1"/>
    <col min="16" max="16" width="7.88333333333333" style="1" customWidth="1"/>
    <col min="17" max="17" width="8.38333333333333" style="1" customWidth="1"/>
    <col min="18" max="18" width="7.88333333333333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250" customWidth="1"/>
    <col min="30" max="32" width="10" style="1" customWidth="1"/>
    <col min="33" max="33" width="10.125" style="1" customWidth="1"/>
    <col min="34" max="34" width="11.3833333333333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8333333333333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833333333333" style="1" customWidth="1"/>
    <col min="46" max="46" width="14" style="1" customWidth="1"/>
    <col min="47" max="47" width="16.3833333333333" style="1" customWidth="1"/>
    <col min="48" max="48" width="10.3833333333333" style="1" customWidth="1"/>
    <col min="49" max="52" width="10.4416666666667" style="1" customWidth="1"/>
    <col min="53" max="53" width="16.2583333333333" style="1" customWidth="1"/>
    <col min="54" max="54" width="12.7666666666667" style="1" customWidth="1"/>
    <col min="55" max="55" width="39.2583333333333" style="11" customWidth="1"/>
    <col min="56" max="56" width="15.3" style="1" customWidth="1"/>
    <col min="57" max="62" width="12.7666666666667" style="12" customWidth="1"/>
    <col min="63" max="16382" width="12.7666666666667" style="12" hidden="1" customWidth="1"/>
    <col min="16383" max="16384" width="12.7666666666667" style="12"/>
  </cols>
  <sheetData>
    <row r="1" s="1" customFormat="1" ht="38" customHeight="1" spans="1:56">
      <c r="A1" s="13" t="s">
        <v>594</v>
      </c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58"/>
      <c r="U1" s="59"/>
      <c r="V1" s="15"/>
      <c r="W1" s="15"/>
      <c r="X1" s="15"/>
      <c r="Y1" s="15"/>
      <c r="Z1" s="15"/>
      <c r="AA1" s="15"/>
      <c r="AB1" s="15"/>
      <c r="AC1" s="3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87"/>
      <c r="BC1" s="11"/>
      <c r="BD1" s="15"/>
    </row>
    <row r="2" s="2" customFormat="1" ht="33" customHeight="1" spans="1:56">
      <c r="A2" s="251" t="s">
        <v>1</v>
      </c>
      <c r="B2" s="252" t="s">
        <v>2</v>
      </c>
      <c r="C2" s="19">
        <v>45900</v>
      </c>
      <c r="D2" s="253" t="s">
        <v>3</v>
      </c>
      <c r="E2" s="21">
        <v>31</v>
      </c>
      <c r="F2" s="251" t="s">
        <v>1</v>
      </c>
      <c r="G2" s="253" t="s">
        <v>4</v>
      </c>
      <c r="H2" s="253" t="s">
        <v>4</v>
      </c>
      <c r="I2" s="253" t="s">
        <v>4</v>
      </c>
      <c r="J2" s="253" t="s">
        <v>4</v>
      </c>
      <c r="K2" s="253" t="s">
        <v>4</v>
      </c>
      <c r="L2" s="253" t="s">
        <v>4</v>
      </c>
      <c r="M2" s="253" t="s">
        <v>4</v>
      </c>
      <c r="N2" s="253" t="s">
        <v>4</v>
      </c>
      <c r="O2" s="253" t="s">
        <v>4</v>
      </c>
      <c r="P2" s="253" t="s">
        <v>4</v>
      </c>
      <c r="Q2" s="253" t="s">
        <v>4</v>
      </c>
      <c r="R2" s="253" t="s">
        <v>4</v>
      </c>
      <c r="S2" s="251" t="s">
        <v>1</v>
      </c>
      <c r="T2" s="253" t="s">
        <v>5</v>
      </c>
      <c r="U2" s="303" t="s">
        <v>6</v>
      </c>
      <c r="V2" s="253" t="s">
        <v>7</v>
      </c>
      <c r="W2" s="253" t="s">
        <v>7</v>
      </c>
      <c r="X2" s="253" t="s">
        <v>7</v>
      </c>
      <c r="Y2" s="253" t="s">
        <v>7</v>
      </c>
      <c r="Z2" s="253" t="s">
        <v>7</v>
      </c>
      <c r="AA2" s="253" t="s">
        <v>7</v>
      </c>
      <c r="AB2" s="253" t="s">
        <v>7</v>
      </c>
      <c r="AC2" s="251" t="s">
        <v>8</v>
      </c>
      <c r="AD2" s="253" t="s">
        <v>7</v>
      </c>
      <c r="AE2" s="253" t="s">
        <v>7</v>
      </c>
      <c r="AF2" s="253" t="s">
        <v>7</v>
      </c>
      <c r="AG2" s="253" t="s">
        <v>7</v>
      </c>
      <c r="AH2" s="253" t="s">
        <v>7</v>
      </c>
      <c r="AI2" s="253" t="s">
        <v>7</v>
      </c>
      <c r="AJ2" s="253" t="s">
        <v>7</v>
      </c>
      <c r="AK2" s="253" t="s">
        <v>7</v>
      </c>
      <c r="AL2" s="253" t="s">
        <v>7</v>
      </c>
      <c r="AM2" s="253" t="s">
        <v>7</v>
      </c>
      <c r="AN2" s="253" t="s">
        <v>7</v>
      </c>
      <c r="AO2" s="253" t="s">
        <v>7</v>
      </c>
      <c r="AP2" s="253" t="s">
        <v>7</v>
      </c>
      <c r="AQ2" s="253" t="s">
        <v>9</v>
      </c>
      <c r="AR2" s="253" t="s">
        <v>9</v>
      </c>
      <c r="AS2" s="251" t="s">
        <v>10</v>
      </c>
      <c r="AT2" s="251" t="s">
        <v>10</v>
      </c>
      <c r="AU2" s="251" t="s">
        <v>11</v>
      </c>
      <c r="AV2" s="253" t="s">
        <v>12</v>
      </c>
      <c r="AW2" s="253" t="s">
        <v>12</v>
      </c>
      <c r="AX2" s="253" t="s">
        <v>12</v>
      </c>
      <c r="AY2" s="253" t="s">
        <v>13</v>
      </c>
      <c r="AZ2" s="253" t="s">
        <v>13</v>
      </c>
      <c r="BA2" s="251" t="s">
        <v>14</v>
      </c>
      <c r="BB2" s="253"/>
      <c r="BC2" s="88"/>
      <c r="BD2" s="251" t="s">
        <v>15</v>
      </c>
    </row>
    <row r="3" s="247" customFormat="1" ht="62" customHeight="1" spans="1:56">
      <c r="A3" s="376" t="s">
        <v>16</v>
      </c>
      <c r="B3" s="255" t="s">
        <v>17</v>
      </c>
      <c r="C3" s="255" t="s">
        <v>18</v>
      </c>
      <c r="D3" s="256" t="s">
        <v>19</v>
      </c>
      <c r="E3" s="255" t="s">
        <v>20</v>
      </c>
      <c r="F3" s="377" t="s">
        <v>21</v>
      </c>
      <c r="G3" s="258" t="s">
        <v>22</v>
      </c>
      <c r="H3" s="259" t="s">
        <v>23</v>
      </c>
      <c r="I3" s="258" t="s">
        <v>24</v>
      </c>
      <c r="J3" s="294" t="s">
        <v>25</v>
      </c>
      <c r="K3" s="258" t="s">
        <v>26</v>
      </c>
      <c r="L3" s="258" t="s">
        <v>27</v>
      </c>
      <c r="M3" s="258" t="s">
        <v>28</v>
      </c>
      <c r="N3" s="258" t="s">
        <v>29</v>
      </c>
      <c r="O3" s="258" t="s">
        <v>30</v>
      </c>
      <c r="P3" s="258" t="s">
        <v>31</v>
      </c>
      <c r="Q3" s="258" t="s">
        <v>32</v>
      </c>
      <c r="R3" s="258" t="s">
        <v>33</v>
      </c>
      <c r="S3" s="304" t="s">
        <v>34</v>
      </c>
      <c r="T3" s="305"/>
      <c r="U3" s="306" t="s">
        <v>35</v>
      </c>
      <c r="V3" s="307" t="s">
        <v>36</v>
      </c>
      <c r="W3" s="307" t="s">
        <v>37</v>
      </c>
      <c r="X3" s="307" t="s">
        <v>38</v>
      </c>
      <c r="Y3" s="307" t="s">
        <v>39</v>
      </c>
      <c r="Z3" s="307" t="s">
        <v>40</v>
      </c>
      <c r="AA3" s="307" t="s">
        <v>41</v>
      </c>
      <c r="AB3" s="307" t="s">
        <v>42</v>
      </c>
      <c r="AC3" s="318" t="s">
        <v>43</v>
      </c>
      <c r="AD3" s="319" t="s">
        <v>44</v>
      </c>
      <c r="AE3" s="319" t="s">
        <v>45</v>
      </c>
      <c r="AF3" s="319" t="s">
        <v>46</v>
      </c>
      <c r="AG3" s="319" t="s">
        <v>47</v>
      </c>
      <c r="AH3" s="319" t="s">
        <v>48</v>
      </c>
      <c r="AI3" s="319" t="s">
        <v>49</v>
      </c>
      <c r="AJ3" s="319" t="s">
        <v>50</v>
      </c>
      <c r="AK3" s="322" t="s">
        <v>51</v>
      </c>
      <c r="AL3" s="322" t="s">
        <v>52</v>
      </c>
      <c r="AM3" s="322" t="s">
        <v>53</v>
      </c>
      <c r="AN3" s="322" t="s">
        <v>54</v>
      </c>
      <c r="AO3" s="322" t="s">
        <v>55</v>
      </c>
      <c r="AP3" s="322" t="s">
        <v>56</v>
      </c>
      <c r="AQ3" s="326" t="s">
        <v>57</v>
      </c>
      <c r="AR3" s="326" t="s">
        <v>58</v>
      </c>
      <c r="AS3" s="328" t="s">
        <v>59</v>
      </c>
      <c r="AT3" s="328" t="s">
        <v>60</v>
      </c>
      <c r="AU3" s="329" t="s">
        <v>61</v>
      </c>
      <c r="AV3" s="330" t="s">
        <v>62</v>
      </c>
      <c r="AW3" s="330" t="s">
        <v>63</v>
      </c>
      <c r="AX3" s="330" t="s">
        <v>64</v>
      </c>
      <c r="AY3" s="327" t="s">
        <v>65</v>
      </c>
      <c r="AZ3" s="327" t="s">
        <v>66</v>
      </c>
      <c r="BA3" s="329" t="s">
        <v>67</v>
      </c>
      <c r="BB3" s="332" t="s">
        <v>68</v>
      </c>
      <c r="BC3" s="332" t="s">
        <v>69</v>
      </c>
      <c r="BD3" s="329" t="s">
        <v>70</v>
      </c>
    </row>
    <row r="4" s="97" customFormat="1" ht="33" customHeight="1" spans="1:56">
      <c r="A4" s="378" t="s">
        <v>71</v>
      </c>
      <c r="B4" s="260"/>
      <c r="C4" s="260"/>
      <c r="D4" s="260"/>
      <c r="E4" s="260"/>
      <c r="F4" s="379"/>
      <c r="G4" s="262"/>
      <c r="H4" s="263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308"/>
      <c r="U4" s="309"/>
      <c r="V4" s="310">
        <f t="shared" ref="V4:BA4" si="0">SUBTOTAL(9,V5:V162)</f>
        <v>70777.4193548387</v>
      </c>
      <c r="W4" s="310">
        <f t="shared" si="0"/>
        <v>17300</v>
      </c>
      <c r="X4" s="310">
        <f t="shared" si="0"/>
        <v>16300</v>
      </c>
      <c r="Y4" s="310">
        <f t="shared" si="0"/>
        <v>12900</v>
      </c>
      <c r="Z4" s="310">
        <f t="shared" si="0"/>
        <v>10600</v>
      </c>
      <c r="AA4" s="310">
        <f t="shared" si="0"/>
        <v>8800</v>
      </c>
      <c r="AB4" s="310">
        <f t="shared" si="0"/>
        <v>7500</v>
      </c>
      <c r="AC4" s="310">
        <f t="shared" si="0"/>
        <v>0</v>
      </c>
      <c r="AD4" s="310">
        <f t="shared" si="0"/>
        <v>0</v>
      </c>
      <c r="AE4" s="310">
        <f t="shared" si="0"/>
        <v>0</v>
      </c>
      <c r="AF4" s="310">
        <f t="shared" si="0"/>
        <v>11820</v>
      </c>
      <c r="AG4" s="310">
        <f t="shared" si="0"/>
        <v>0</v>
      </c>
      <c r="AH4" s="310">
        <f t="shared" si="0"/>
        <v>0</v>
      </c>
      <c r="AI4" s="310">
        <f t="shared" si="0"/>
        <v>2969.25483870968</v>
      </c>
      <c r="AJ4" s="310">
        <f t="shared" si="0"/>
        <v>535</v>
      </c>
      <c r="AK4" s="310">
        <f t="shared" si="0"/>
        <v>0</v>
      </c>
      <c r="AL4" s="310">
        <f t="shared" si="0"/>
        <v>0</v>
      </c>
      <c r="AM4" s="310">
        <f t="shared" si="0"/>
        <v>0</v>
      </c>
      <c r="AN4" s="310">
        <f t="shared" si="0"/>
        <v>0</v>
      </c>
      <c r="AO4" s="310">
        <f t="shared" si="0"/>
        <v>0</v>
      </c>
      <c r="AP4" s="310">
        <f t="shared" si="0"/>
        <v>0</v>
      </c>
      <c r="AQ4" s="310">
        <f t="shared" si="0"/>
        <v>0</v>
      </c>
      <c r="AR4" s="310">
        <f t="shared" si="0"/>
        <v>0</v>
      </c>
      <c r="AS4" s="310">
        <f t="shared" si="0"/>
        <v>0</v>
      </c>
      <c r="AT4" s="310">
        <f t="shared" si="0"/>
        <v>8209.67741935484</v>
      </c>
      <c r="AU4" s="310">
        <f t="shared" si="0"/>
        <v>151291.99</v>
      </c>
      <c r="AV4" s="310">
        <f t="shared" si="0"/>
        <v>1099.8</v>
      </c>
      <c r="AW4" s="310">
        <f t="shared" si="0"/>
        <v>0</v>
      </c>
      <c r="AX4" s="310">
        <f t="shared" si="0"/>
        <v>104.68</v>
      </c>
      <c r="AY4" s="310">
        <f t="shared" si="0"/>
        <v>0</v>
      </c>
      <c r="AZ4" s="310">
        <f t="shared" si="0"/>
        <v>0</v>
      </c>
      <c r="BA4" s="310">
        <f t="shared" si="0"/>
        <v>150087.51</v>
      </c>
      <c r="BB4" s="310"/>
      <c r="BC4" s="333"/>
      <c r="BD4" s="310"/>
    </row>
    <row r="5" s="1" customFormat="1" ht="31" customHeight="1" spans="1:56">
      <c r="A5" s="264">
        <f t="shared" ref="A5:A68" si="1">ROW()-4</f>
        <v>1</v>
      </c>
      <c r="B5" s="394" t="s">
        <v>595</v>
      </c>
      <c r="C5" s="395" t="s">
        <v>347</v>
      </c>
      <c r="D5" s="396">
        <v>45705</v>
      </c>
      <c r="E5" s="394" t="s">
        <v>78</v>
      </c>
      <c r="F5" s="268">
        <f t="shared" ref="F5:F68" si="2">IF($C$2-D5+1&lt;$E$2,$C$2-D5+1,$E$2)</f>
        <v>31</v>
      </c>
      <c r="G5" s="40" t="s">
        <v>79</v>
      </c>
      <c r="H5" s="41"/>
      <c r="I5" s="41"/>
      <c r="J5" s="41"/>
      <c r="K5" s="41"/>
      <c r="L5" s="41"/>
      <c r="M5" s="41"/>
      <c r="N5" s="41"/>
      <c r="O5" s="41"/>
      <c r="P5" s="41">
        <v>7</v>
      </c>
      <c r="Q5" s="41"/>
      <c r="R5" s="41">
        <v>2</v>
      </c>
      <c r="S5" s="311">
        <f t="shared" ref="S5:S68" si="3">P5+Q5-R5</f>
        <v>5</v>
      </c>
      <c r="T5" s="312" t="s">
        <v>596</v>
      </c>
      <c r="U5" s="313" t="s">
        <v>133</v>
      </c>
      <c r="V5" s="71">
        <v>1500</v>
      </c>
      <c r="W5" s="72">
        <v>500</v>
      </c>
      <c r="X5" s="72">
        <v>500</v>
      </c>
      <c r="Y5" s="72">
        <v>500</v>
      </c>
      <c r="Z5" s="72">
        <v>300</v>
      </c>
      <c r="AA5" s="72">
        <v>100</v>
      </c>
      <c r="AB5" s="78">
        <v>100</v>
      </c>
      <c r="AC5" s="320">
        <f t="shared" ref="AC5:AC68" si="4">IF(G5="是",30,0)</f>
        <v>0</v>
      </c>
      <c r="AD5" s="78"/>
      <c r="AE5" s="78"/>
      <c r="AF5" s="78"/>
      <c r="AG5" s="78"/>
      <c r="AH5" s="78"/>
      <c r="AI5" s="78"/>
      <c r="AJ5" s="78">
        <v>535</v>
      </c>
      <c r="AK5" s="78"/>
      <c r="AL5" s="78"/>
      <c r="AM5" s="78"/>
      <c r="AN5" s="78"/>
      <c r="AO5" s="78"/>
      <c r="AP5" s="78"/>
      <c r="AQ5" s="78"/>
      <c r="AR5" s="78"/>
      <c r="AS5" s="331">
        <f t="shared" ref="AS5:AS68" si="5">IFERROR(U5/$E$2*2*H5+I5*2,0)</f>
        <v>0</v>
      </c>
      <c r="AT5" s="320">
        <f t="shared" ref="AT5:AT68" si="6">IFERROR(U5/$E$2*(J5+K5*0.2+L5+M5*0.5),0)</f>
        <v>0</v>
      </c>
      <c r="AU5" s="320">
        <f t="shared" ref="AU5:AU68" si="7">ROUND(SUM(V5:AP5)-SUM(AQ5:AT5),2)</f>
        <v>4035</v>
      </c>
      <c r="AV5" s="86">
        <f>VLOOKUP(B5,'[5]2025.08'!$B:$Q,16,0)</f>
        <v>549.9</v>
      </c>
      <c r="AW5" s="334"/>
      <c r="AX5" s="334"/>
      <c r="AY5" s="334"/>
      <c r="AZ5" s="334"/>
      <c r="BA5" s="320">
        <f t="shared" ref="BA5:BA68" si="8">ROUND(AU5-SUM(AV5:AZ5),2)</f>
        <v>3485.1</v>
      </c>
      <c r="BB5" s="93"/>
      <c r="BC5" s="94"/>
      <c r="BD5" s="310" t="str">
        <f t="shared" ref="BD5:BD68" si="9">IF(U5-SUM(V5:AB5)=0,"正确","错误")</f>
        <v>正确</v>
      </c>
    </row>
    <row r="6" s="1" customFormat="1" ht="31" customHeight="1" spans="1:56">
      <c r="A6" s="289">
        <f t="shared" si="1"/>
        <v>2</v>
      </c>
      <c r="B6" s="397" t="s">
        <v>597</v>
      </c>
      <c r="C6" s="395" t="s">
        <v>598</v>
      </c>
      <c r="D6" s="398">
        <v>45799</v>
      </c>
      <c r="E6" s="397" t="s">
        <v>265</v>
      </c>
      <c r="F6" s="269">
        <f t="shared" si="2"/>
        <v>31</v>
      </c>
      <c r="G6" s="40" t="s">
        <v>79</v>
      </c>
      <c r="H6" s="41"/>
      <c r="I6" s="41"/>
      <c r="J6" s="41">
        <v>29</v>
      </c>
      <c r="K6" s="41"/>
      <c r="L6" s="41"/>
      <c r="M6" s="41"/>
      <c r="N6" s="41"/>
      <c r="O6" s="54"/>
      <c r="P6" s="41"/>
      <c r="Q6" s="41"/>
      <c r="R6" s="41"/>
      <c r="S6" s="311">
        <f t="shared" si="3"/>
        <v>0</v>
      </c>
      <c r="T6" s="315" t="s">
        <v>599</v>
      </c>
      <c r="U6" s="313" t="s">
        <v>108</v>
      </c>
      <c r="V6" s="71">
        <v>4000</v>
      </c>
      <c r="W6" s="72">
        <v>1000</v>
      </c>
      <c r="X6" s="72">
        <v>500</v>
      </c>
      <c r="Y6" s="72">
        <v>500</v>
      </c>
      <c r="Z6" s="72">
        <v>200</v>
      </c>
      <c r="AA6" s="72">
        <v>200</v>
      </c>
      <c r="AB6" s="78">
        <v>100</v>
      </c>
      <c r="AC6" s="320">
        <f t="shared" si="4"/>
        <v>0</v>
      </c>
      <c r="AD6" s="78"/>
      <c r="AE6" s="78"/>
      <c r="AF6" s="78"/>
      <c r="AG6" s="78"/>
      <c r="AH6" s="78"/>
      <c r="AI6" s="78">
        <v>549.9</v>
      </c>
      <c r="AJ6" s="78"/>
      <c r="AK6" s="78"/>
      <c r="AL6" s="78"/>
      <c r="AM6" s="78"/>
      <c r="AN6" s="78"/>
      <c r="AO6" s="78"/>
      <c r="AP6" s="78"/>
      <c r="AQ6" s="78"/>
      <c r="AR6" s="78"/>
      <c r="AS6" s="331">
        <f t="shared" si="5"/>
        <v>0</v>
      </c>
      <c r="AT6" s="320">
        <f t="shared" si="6"/>
        <v>6080.64516129032</v>
      </c>
      <c r="AU6" s="320">
        <f t="shared" si="7"/>
        <v>969.25</v>
      </c>
      <c r="AV6" s="86">
        <v>549.9</v>
      </c>
      <c r="AW6" s="334"/>
      <c r="AX6" s="334"/>
      <c r="AY6" s="334"/>
      <c r="AZ6" s="334"/>
      <c r="BA6" s="320">
        <f t="shared" si="8"/>
        <v>419.35</v>
      </c>
      <c r="BB6" s="93"/>
      <c r="BC6" s="94" t="s">
        <v>600</v>
      </c>
      <c r="BD6" s="310" t="str">
        <f t="shared" si="9"/>
        <v>正确</v>
      </c>
    </row>
    <row r="7" s="1" customFormat="1" ht="33" customHeight="1" spans="1:56">
      <c r="A7" s="289">
        <f t="shared" si="1"/>
        <v>3</v>
      </c>
      <c r="B7" s="399" t="s">
        <v>601</v>
      </c>
      <c r="C7" s="400" t="s">
        <v>135</v>
      </c>
      <c r="D7" s="398">
        <v>45869</v>
      </c>
      <c r="E7" s="401" t="s">
        <v>116</v>
      </c>
      <c r="F7" s="269">
        <f t="shared" si="2"/>
        <v>31</v>
      </c>
      <c r="G7" s="40" t="s">
        <v>79</v>
      </c>
      <c r="H7" s="41"/>
      <c r="I7" s="41"/>
      <c r="J7" s="41"/>
      <c r="L7" s="41"/>
      <c r="M7" s="41"/>
      <c r="N7" s="41"/>
      <c r="O7" s="56"/>
      <c r="P7" s="41"/>
      <c r="Q7" s="41"/>
      <c r="R7" s="41"/>
      <c r="S7" s="311">
        <f t="shared" si="3"/>
        <v>0</v>
      </c>
      <c r="T7" s="312"/>
      <c r="U7" s="313" t="s">
        <v>133</v>
      </c>
      <c r="V7" s="71">
        <v>2000</v>
      </c>
      <c r="W7" s="72">
        <v>500</v>
      </c>
      <c r="X7" s="72">
        <v>500</v>
      </c>
      <c r="Y7" s="72">
        <v>200</v>
      </c>
      <c r="Z7" s="72">
        <v>100</v>
      </c>
      <c r="AA7" s="72">
        <v>100</v>
      </c>
      <c r="AB7" s="78">
        <v>100</v>
      </c>
      <c r="AC7" s="320">
        <f t="shared" si="4"/>
        <v>0</v>
      </c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331">
        <f t="shared" si="5"/>
        <v>0</v>
      </c>
      <c r="AT7" s="320">
        <f t="shared" si="6"/>
        <v>0</v>
      </c>
      <c r="AU7" s="320">
        <f t="shared" si="7"/>
        <v>3500</v>
      </c>
      <c r="AV7" s="86"/>
      <c r="AW7" s="334"/>
      <c r="AX7" s="334"/>
      <c r="AY7" s="334"/>
      <c r="AZ7" s="334"/>
      <c r="BA7" s="320">
        <f t="shared" si="8"/>
        <v>3500</v>
      </c>
      <c r="BB7" s="93"/>
      <c r="BC7" s="94"/>
      <c r="BD7" s="310" t="str">
        <f t="shared" si="9"/>
        <v>正确</v>
      </c>
    </row>
    <row r="8" s="1" customFormat="1" ht="33" customHeight="1" spans="1:56">
      <c r="A8" s="289">
        <f t="shared" si="1"/>
        <v>4</v>
      </c>
      <c r="B8" s="402" t="s">
        <v>602</v>
      </c>
      <c r="C8" s="400" t="s">
        <v>135</v>
      </c>
      <c r="D8" s="398">
        <v>45764</v>
      </c>
      <c r="E8" s="401" t="s">
        <v>78</v>
      </c>
      <c r="F8" s="269">
        <f t="shared" si="2"/>
        <v>31</v>
      </c>
      <c r="G8" s="40" t="s">
        <v>79</v>
      </c>
      <c r="H8" s="41"/>
      <c r="I8" s="41"/>
      <c r="J8" s="41"/>
      <c r="K8" s="41"/>
      <c r="L8" s="41"/>
      <c r="M8" s="41"/>
      <c r="N8" s="41"/>
      <c r="O8" s="57"/>
      <c r="P8" s="41">
        <v>2</v>
      </c>
      <c r="Q8" s="41"/>
      <c r="R8" s="41">
        <v>2</v>
      </c>
      <c r="S8" s="311">
        <f t="shared" si="3"/>
        <v>0</v>
      </c>
      <c r="T8" s="312" t="s">
        <v>603</v>
      </c>
      <c r="U8" s="313" t="s">
        <v>133</v>
      </c>
      <c r="V8" s="71">
        <v>2000</v>
      </c>
      <c r="W8" s="72">
        <v>500</v>
      </c>
      <c r="X8" s="72">
        <v>500</v>
      </c>
      <c r="Y8" s="72">
        <v>200</v>
      </c>
      <c r="Z8" s="72">
        <v>100</v>
      </c>
      <c r="AA8" s="72">
        <v>100</v>
      </c>
      <c r="AB8" s="78">
        <v>100</v>
      </c>
      <c r="AC8" s="320">
        <f t="shared" si="4"/>
        <v>0</v>
      </c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331">
        <f t="shared" si="5"/>
        <v>0</v>
      </c>
      <c r="AT8" s="320">
        <f t="shared" si="6"/>
        <v>0</v>
      </c>
      <c r="AU8" s="320">
        <f t="shared" si="7"/>
        <v>3500</v>
      </c>
      <c r="AV8" s="86"/>
      <c r="AW8" s="334"/>
      <c r="AX8" s="334"/>
      <c r="AY8" s="334"/>
      <c r="AZ8" s="334"/>
      <c r="BA8" s="320">
        <f t="shared" si="8"/>
        <v>3500</v>
      </c>
      <c r="BB8" s="93"/>
      <c r="BC8" s="94"/>
      <c r="BD8" s="310" t="str">
        <f t="shared" si="9"/>
        <v>正确</v>
      </c>
    </row>
    <row r="9" s="1" customFormat="1" ht="33" customHeight="1" spans="1:56">
      <c r="A9" s="289">
        <f t="shared" si="1"/>
        <v>5</v>
      </c>
      <c r="B9" s="402" t="s">
        <v>604</v>
      </c>
      <c r="C9" s="400" t="s">
        <v>135</v>
      </c>
      <c r="D9" s="398">
        <v>45761</v>
      </c>
      <c r="E9" s="401" t="s">
        <v>78</v>
      </c>
      <c r="F9" s="269">
        <f t="shared" si="2"/>
        <v>31</v>
      </c>
      <c r="G9" s="40" t="s">
        <v>79</v>
      </c>
      <c r="H9" s="41"/>
      <c r="I9" s="41"/>
      <c r="J9" s="41"/>
      <c r="K9" s="41"/>
      <c r="L9" s="41"/>
      <c r="M9" s="41"/>
      <c r="N9" s="41"/>
      <c r="O9" s="41"/>
      <c r="P9" s="41">
        <v>2</v>
      </c>
      <c r="Q9" s="41"/>
      <c r="R9" s="41"/>
      <c r="S9" s="311">
        <f t="shared" si="3"/>
        <v>2</v>
      </c>
      <c r="T9" s="312"/>
      <c r="U9" s="313" t="s">
        <v>282</v>
      </c>
      <c r="V9" s="71">
        <v>2000</v>
      </c>
      <c r="W9" s="72">
        <v>500</v>
      </c>
      <c r="X9" s="72">
        <v>500</v>
      </c>
      <c r="Y9" s="72">
        <v>500</v>
      </c>
      <c r="Z9" s="72">
        <v>500</v>
      </c>
      <c r="AA9" s="72">
        <v>300</v>
      </c>
      <c r="AB9" s="78">
        <v>200</v>
      </c>
      <c r="AC9" s="320">
        <f t="shared" si="4"/>
        <v>0</v>
      </c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331">
        <f t="shared" si="5"/>
        <v>0</v>
      </c>
      <c r="AT9" s="320">
        <f t="shared" si="6"/>
        <v>0</v>
      </c>
      <c r="AU9" s="320">
        <f t="shared" si="7"/>
        <v>4500</v>
      </c>
      <c r="AV9" s="86"/>
      <c r="AW9" s="334"/>
      <c r="AX9" s="334"/>
      <c r="AY9" s="334"/>
      <c r="AZ9" s="334"/>
      <c r="BA9" s="320">
        <f t="shared" si="8"/>
        <v>4500</v>
      </c>
      <c r="BB9" s="93"/>
      <c r="BC9" s="94"/>
      <c r="BD9" s="310" t="str">
        <f t="shared" si="9"/>
        <v>正确</v>
      </c>
    </row>
    <row r="10" s="1" customFormat="1" ht="33" customHeight="1" spans="1:56">
      <c r="A10" s="289">
        <f t="shared" si="1"/>
        <v>6</v>
      </c>
      <c r="B10" s="402" t="s">
        <v>605</v>
      </c>
      <c r="C10" s="400" t="s">
        <v>135</v>
      </c>
      <c r="D10" s="398">
        <v>45762</v>
      </c>
      <c r="E10" s="401" t="s">
        <v>78</v>
      </c>
      <c r="F10" s="269">
        <f t="shared" si="2"/>
        <v>31</v>
      </c>
      <c r="G10" s="40" t="s">
        <v>79</v>
      </c>
      <c r="H10" s="41"/>
      <c r="I10" s="41"/>
      <c r="J10" s="41"/>
      <c r="K10" s="41"/>
      <c r="L10" s="41"/>
      <c r="M10" s="41"/>
      <c r="N10" s="41"/>
      <c r="O10" s="41"/>
      <c r="P10" s="41">
        <v>1</v>
      </c>
      <c r="Q10" s="41"/>
      <c r="R10" s="41">
        <v>1</v>
      </c>
      <c r="S10" s="311">
        <f t="shared" si="3"/>
        <v>0</v>
      </c>
      <c r="T10" s="312" t="s">
        <v>606</v>
      </c>
      <c r="U10" s="313" t="s">
        <v>282</v>
      </c>
      <c r="V10" s="71">
        <v>2000</v>
      </c>
      <c r="W10" s="72">
        <v>500</v>
      </c>
      <c r="X10" s="72">
        <v>500</v>
      </c>
      <c r="Y10" s="72">
        <v>500</v>
      </c>
      <c r="Z10" s="72">
        <v>500</v>
      </c>
      <c r="AA10" s="72">
        <v>300</v>
      </c>
      <c r="AB10" s="78">
        <v>200</v>
      </c>
      <c r="AC10" s="320">
        <f t="shared" si="4"/>
        <v>0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331">
        <f t="shared" si="5"/>
        <v>0</v>
      </c>
      <c r="AT10" s="320">
        <f t="shared" si="6"/>
        <v>0</v>
      </c>
      <c r="AU10" s="320">
        <f t="shared" si="7"/>
        <v>4500</v>
      </c>
      <c r="AV10" s="86"/>
      <c r="AW10" s="334"/>
      <c r="AX10" s="334"/>
      <c r="AY10" s="334"/>
      <c r="AZ10" s="334"/>
      <c r="BA10" s="320">
        <f t="shared" si="8"/>
        <v>4500</v>
      </c>
      <c r="BB10" s="93"/>
      <c r="BC10" s="94"/>
      <c r="BD10" s="310" t="str">
        <f t="shared" si="9"/>
        <v>正确</v>
      </c>
    </row>
    <row r="11" s="1" customFormat="1" ht="33" customHeight="1" spans="1:56">
      <c r="A11" s="289">
        <f t="shared" si="1"/>
        <v>7</v>
      </c>
      <c r="B11" s="402" t="s">
        <v>607</v>
      </c>
      <c r="C11" s="400" t="s">
        <v>135</v>
      </c>
      <c r="D11" s="398">
        <v>45762</v>
      </c>
      <c r="E11" s="401" t="s">
        <v>78</v>
      </c>
      <c r="F11" s="269">
        <f t="shared" si="2"/>
        <v>31</v>
      </c>
      <c r="G11" s="40" t="s">
        <v>79</v>
      </c>
      <c r="H11" s="41"/>
      <c r="I11" s="41"/>
      <c r="J11" s="41"/>
      <c r="K11" s="41"/>
      <c r="L11" s="41"/>
      <c r="M11" s="41"/>
      <c r="N11" s="41"/>
      <c r="O11" s="41"/>
      <c r="P11" s="41">
        <v>2</v>
      </c>
      <c r="Q11" s="41"/>
      <c r="R11" s="41"/>
      <c r="S11" s="311">
        <f t="shared" si="3"/>
        <v>2</v>
      </c>
      <c r="T11" s="312"/>
      <c r="U11" s="313" t="s">
        <v>282</v>
      </c>
      <c r="V11" s="71">
        <v>2000</v>
      </c>
      <c r="W11" s="72">
        <v>500</v>
      </c>
      <c r="X11" s="72">
        <v>500</v>
      </c>
      <c r="Y11" s="72">
        <v>500</v>
      </c>
      <c r="Z11" s="72">
        <v>500</v>
      </c>
      <c r="AA11" s="72">
        <v>300</v>
      </c>
      <c r="AB11" s="78">
        <v>200</v>
      </c>
      <c r="AC11" s="320">
        <f t="shared" si="4"/>
        <v>0</v>
      </c>
      <c r="AD11" s="78"/>
      <c r="AE11" s="78"/>
      <c r="AF11" s="78">
        <v>1500</v>
      </c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331">
        <f t="shared" si="5"/>
        <v>0</v>
      </c>
      <c r="AT11" s="320">
        <f t="shared" si="6"/>
        <v>0</v>
      </c>
      <c r="AU11" s="320">
        <f t="shared" si="7"/>
        <v>6000</v>
      </c>
      <c r="AV11" s="86"/>
      <c r="AW11" s="334"/>
      <c r="AX11" s="334"/>
      <c r="AY11" s="334"/>
      <c r="AZ11" s="334"/>
      <c r="BA11" s="320">
        <f t="shared" si="8"/>
        <v>6000</v>
      </c>
      <c r="BB11" s="93"/>
      <c r="BC11" s="94" t="s">
        <v>608</v>
      </c>
      <c r="BD11" s="310" t="str">
        <f t="shared" si="9"/>
        <v>正确</v>
      </c>
    </row>
    <row r="12" s="1" customFormat="1" ht="33" customHeight="1" spans="1:56">
      <c r="A12" s="289">
        <f t="shared" si="1"/>
        <v>8</v>
      </c>
      <c r="B12" s="402" t="s">
        <v>609</v>
      </c>
      <c r="C12" s="400" t="s">
        <v>135</v>
      </c>
      <c r="D12" s="398">
        <v>45763</v>
      </c>
      <c r="E12" s="401" t="s">
        <v>78</v>
      </c>
      <c r="F12" s="269">
        <f t="shared" si="2"/>
        <v>31</v>
      </c>
      <c r="G12" s="40" t="s">
        <v>79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311">
        <f t="shared" si="3"/>
        <v>0</v>
      </c>
      <c r="T12" s="312"/>
      <c r="U12" s="313" t="s">
        <v>282</v>
      </c>
      <c r="V12" s="71">
        <v>2000</v>
      </c>
      <c r="W12" s="72">
        <v>500</v>
      </c>
      <c r="X12" s="72">
        <v>500</v>
      </c>
      <c r="Y12" s="72">
        <v>500</v>
      </c>
      <c r="Z12" s="72">
        <v>500</v>
      </c>
      <c r="AA12" s="72">
        <v>300</v>
      </c>
      <c r="AB12" s="78">
        <v>200</v>
      </c>
      <c r="AC12" s="320">
        <f t="shared" si="4"/>
        <v>0</v>
      </c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331">
        <f t="shared" si="5"/>
        <v>0</v>
      </c>
      <c r="AT12" s="320">
        <f t="shared" si="6"/>
        <v>0</v>
      </c>
      <c r="AU12" s="320">
        <f t="shared" si="7"/>
        <v>4500</v>
      </c>
      <c r="AV12" s="86"/>
      <c r="AW12" s="334"/>
      <c r="AX12" s="334"/>
      <c r="AY12" s="334"/>
      <c r="AZ12" s="334"/>
      <c r="BA12" s="320">
        <f t="shared" si="8"/>
        <v>4500</v>
      </c>
      <c r="BB12" s="93"/>
      <c r="BC12" s="94"/>
      <c r="BD12" s="310" t="str">
        <f t="shared" si="9"/>
        <v>正确</v>
      </c>
    </row>
    <row r="13" s="1" customFormat="1" ht="33" customHeight="1" spans="1:56">
      <c r="A13" s="289">
        <f t="shared" si="1"/>
        <v>9</v>
      </c>
      <c r="B13" s="399" t="s">
        <v>531</v>
      </c>
      <c r="C13" s="400" t="s">
        <v>135</v>
      </c>
      <c r="D13" s="398">
        <v>45864</v>
      </c>
      <c r="E13" s="401" t="s">
        <v>116</v>
      </c>
      <c r="F13" s="269">
        <f t="shared" si="2"/>
        <v>31</v>
      </c>
      <c r="G13" s="40" t="s">
        <v>79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311">
        <f t="shared" si="3"/>
        <v>0</v>
      </c>
      <c r="T13" s="312"/>
      <c r="U13" s="313" t="s">
        <v>133</v>
      </c>
      <c r="V13" s="71">
        <v>2000</v>
      </c>
      <c r="W13" s="72">
        <v>500</v>
      </c>
      <c r="X13" s="72">
        <v>500</v>
      </c>
      <c r="Y13" s="72">
        <v>200</v>
      </c>
      <c r="Z13" s="72">
        <v>100</v>
      </c>
      <c r="AA13" s="72">
        <v>100</v>
      </c>
      <c r="AB13" s="78">
        <v>100</v>
      </c>
      <c r="AC13" s="320">
        <f t="shared" si="4"/>
        <v>0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331">
        <f t="shared" si="5"/>
        <v>0</v>
      </c>
      <c r="AT13" s="320">
        <f t="shared" si="6"/>
        <v>0</v>
      </c>
      <c r="AU13" s="320">
        <f t="shared" si="7"/>
        <v>3500</v>
      </c>
      <c r="AV13" s="86"/>
      <c r="AW13" s="334"/>
      <c r="AX13" s="334"/>
      <c r="AY13" s="334"/>
      <c r="AZ13" s="334"/>
      <c r="BA13" s="320">
        <f t="shared" si="8"/>
        <v>3500</v>
      </c>
      <c r="BB13" s="93"/>
      <c r="BC13" s="94"/>
      <c r="BD13" s="310" t="str">
        <f t="shared" si="9"/>
        <v>正确</v>
      </c>
    </row>
    <row r="14" s="1" customFormat="1" ht="33" customHeight="1" spans="1:56">
      <c r="A14" s="289">
        <f t="shared" si="1"/>
        <v>10</v>
      </c>
      <c r="B14" s="399" t="s">
        <v>487</v>
      </c>
      <c r="C14" s="400" t="s">
        <v>135</v>
      </c>
      <c r="D14" s="398">
        <v>45863</v>
      </c>
      <c r="E14" s="401" t="s">
        <v>116</v>
      </c>
      <c r="F14" s="269">
        <f t="shared" si="2"/>
        <v>31</v>
      </c>
      <c r="G14" s="40" t="s">
        <v>79</v>
      </c>
      <c r="H14" s="41"/>
      <c r="I14" s="41"/>
      <c r="J14" s="41"/>
      <c r="K14" s="41"/>
      <c r="L14" s="41"/>
      <c r="M14" s="41"/>
      <c r="N14" s="41"/>
      <c r="O14" s="41"/>
      <c r="P14" s="41"/>
      <c r="Q14" s="41">
        <v>1</v>
      </c>
      <c r="R14" s="41"/>
      <c r="S14" s="311">
        <f t="shared" si="3"/>
        <v>1</v>
      </c>
      <c r="T14" s="312" t="s">
        <v>610</v>
      </c>
      <c r="U14" s="313" t="s">
        <v>133</v>
      </c>
      <c r="V14" s="71">
        <v>2000</v>
      </c>
      <c r="W14" s="72">
        <v>500</v>
      </c>
      <c r="X14" s="72">
        <v>500</v>
      </c>
      <c r="Y14" s="72">
        <v>200</v>
      </c>
      <c r="Z14" s="72">
        <v>100</v>
      </c>
      <c r="AA14" s="72">
        <v>100</v>
      </c>
      <c r="AB14" s="78">
        <v>100</v>
      </c>
      <c r="AC14" s="320">
        <f t="shared" si="4"/>
        <v>0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331">
        <f t="shared" si="5"/>
        <v>0</v>
      </c>
      <c r="AT14" s="320">
        <f t="shared" si="6"/>
        <v>0</v>
      </c>
      <c r="AU14" s="320">
        <f t="shared" si="7"/>
        <v>3500</v>
      </c>
      <c r="AV14" s="86"/>
      <c r="AW14" s="334"/>
      <c r="AX14" s="334"/>
      <c r="AY14" s="334"/>
      <c r="AZ14" s="334"/>
      <c r="BA14" s="320">
        <f t="shared" si="8"/>
        <v>3500</v>
      </c>
      <c r="BB14" s="93"/>
      <c r="BC14" s="94"/>
      <c r="BD14" s="310" t="str">
        <f t="shared" si="9"/>
        <v>正确</v>
      </c>
    </row>
    <row r="15" s="1" customFormat="1" ht="33" customHeight="1" spans="1:56">
      <c r="A15" s="289">
        <f t="shared" si="1"/>
        <v>11</v>
      </c>
      <c r="B15" s="402" t="s">
        <v>611</v>
      </c>
      <c r="C15" s="400" t="s">
        <v>135</v>
      </c>
      <c r="D15" s="398">
        <v>45765</v>
      </c>
      <c r="E15" s="401" t="s">
        <v>78</v>
      </c>
      <c r="F15" s="269">
        <f t="shared" si="2"/>
        <v>31</v>
      </c>
      <c r="G15" s="40" t="s">
        <v>79</v>
      </c>
      <c r="H15" s="41"/>
      <c r="I15" s="41"/>
      <c r="J15" s="41"/>
      <c r="K15" s="41"/>
      <c r="L15" s="41"/>
      <c r="M15" s="41"/>
      <c r="N15" s="41"/>
      <c r="O15" s="41"/>
      <c r="P15" s="41">
        <v>1</v>
      </c>
      <c r="Q15" s="41"/>
      <c r="R15" s="41"/>
      <c r="S15" s="311">
        <f t="shared" si="3"/>
        <v>1</v>
      </c>
      <c r="T15" s="312"/>
      <c r="U15" s="313" t="s">
        <v>294</v>
      </c>
      <c r="V15" s="71">
        <v>2000</v>
      </c>
      <c r="W15" s="72">
        <v>500</v>
      </c>
      <c r="X15" s="72">
        <v>500</v>
      </c>
      <c r="Y15" s="72">
        <v>500</v>
      </c>
      <c r="Z15" s="72">
        <v>100</v>
      </c>
      <c r="AA15" s="72">
        <v>100</v>
      </c>
      <c r="AB15" s="78">
        <v>100</v>
      </c>
      <c r="AC15" s="320">
        <f t="shared" si="4"/>
        <v>0</v>
      </c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331">
        <f t="shared" si="5"/>
        <v>0</v>
      </c>
      <c r="AT15" s="320">
        <f t="shared" si="6"/>
        <v>0</v>
      </c>
      <c r="AU15" s="320">
        <f t="shared" si="7"/>
        <v>3800</v>
      </c>
      <c r="AV15" s="86"/>
      <c r="AW15" s="334"/>
      <c r="AX15" s="334"/>
      <c r="AY15" s="334"/>
      <c r="AZ15" s="334"/>
      <c r="BA15" s="320">
        <f t="shared" si="8"/>
        <v>3800</v>
      </c>
      <c r="BB15" s="93"/>
      <c r="BC15" s="94"/>
      <c r="BD15" s="310" t="str">
        <f t="shared" si="9"/>
        <v>正确</v>
      </c>
    </row>
    <row r="16" s="1" customFormat="1" ht="33" customHeight="1" spans="1:56">
      <c r="A16" s="289">
        <f t="shared" si="1"/>
        <v>12</v>
      </c>
      <c r="B16" s="402" t="s">
        <v>612</v>
      </c>
      <c r="C16" s="400" t="s">
        <v>135</v>
      </c>
      <c r="D16" s="398">
        <v>45765</v>
      </c>
      <c r="E16" s="401" t="s">
        <v>78</v>
      </c>
      <c r="F16" s="269">
        <f t="shared" si="2"/>
        <v>31</v>
      </c>
      <c r="G16" s="40" t="s">
        <v>79</v>
      </c>
      <c r="H16" s="41"/>
      <c r="I16" s="41"/>
      <c r="J16" s="41"/>
      <c r="K16" s="41"/>
      <c r="L16" s="41"/>
      <c r="M16" s="41"/>
      <c r="N16" s="41"/>
      <c r="O16" s="41"/>
      <c r="P16" s="41">
        <v>1</v>
      </c>
      <c r="Q16" s="41"/>
      <c r="R16" s="41"/>
      <c r="S16" s="311">
        <f t="shared" si="3"/>
        <v>1</v>
      </c>
      <c r="T16" s="312"/>
      <c r="U16" s="313" t="s">
        <v>282</v>
      </c>
      <c r="V16" s="71">
        <v>2000</v>
      </c>
      <c r="W16" s="72">
        <v>500</v>
      </c>
      <c r="X16" s="72">
        <v>500</v>
      </c>
      <c r="Y16" s="72">
        <v>500</v>
      </c>
      <c r="Z16" s="72">
        <v>500</v>
      </c>
      <c r="AA16" s="72">
        <v>300</v>
      </c>
      <c r="AB16" s="78">
        <v>200</v>
      </c>
      <c r="AC16" s="320">
        <f t="shared" si="4"/>
        <v>0</v>
      </c>
      <c r="AD16" s="78"/>
      <c r="AE16" s="78"/>
      <c r="AF16" s="78">
        <v>4160</v>
      </c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331">
        <f t="shared" si="5"/>
        <v>0</v>
      </c>
      <c r="AT16" s="320">
        <f t="shared" si="6"/>
        <v>0</v>
      </c>
      <c r="AU16" s="320">
        <f t="shared" si="7"/>
        <v>8660</v>
      </c>
      <c r="AV16" s="86"/>
      <c r="AW16" s="334"/>
      <c r="AX16" s="334">
        <f>VLOOKUP(B16,[6]个人所得税扣缴申报表!$B$1:$AO$65536,40,0)</f>
        <v>102.5</v>
      </c>
      <c r="AY16" s="334"/>
      <c r="AZ16" s="334"/>
      <c r="BA16" s="320">
        <f t="shared" si="8"/>
        <v>8557.5</v>
      </c>
      <c r="BB16" s="93"/>
      <c r="BC16" s="94" t="s">
        <v>613</v>
      </c>
      <c r="BD16" s="310" t="str">
        <f t="shared" si="9"/>
        <v>正确</v>
      </c>
    </row>
    <row r="17" s="1" customFormat="1" ht="33" customHeight="1" spans="1:56">
      <c r="A17" s="289">
        <f t="shared" si="1"/>
        <v>13</v>
      </c>
      <c r="B17" s="399" t="s">
        <v>614</v>
      </c>
      <c r="C17" s="400" t="s">
        <v>135</v>
      </c>
      <c r="D17" s="398">
        <v>45818</v>
      </c>
      <c r="E17" s="401" t="s">
        <v>78</v>
      </c>
      <c r="F17" s="269">
        <f t="shared" si="2"/>
        <v>31</v>
      </c>
      <c r="G17" s="40" t="s">
        <v>79</v>
      </c>
      <c r="H17" s="41"/>
      <c r="I17" s="41"/>
      <c r="J17" s="41"/>
      <c r="K17" s="41"/>
      <c r="L17" s="41"/>
      <c r="M17" s="41"/>
      <c r="N17" s="41"/>
      <c r="O17" s="41"/>
      <c r="P17" s="41">
        <v>2</v>
      </c>
      <c r="Q17" s="41">
        <v>2</v>
      </c>
      <c r="R17" s="41"/>
      <c r="S17" s="311">
        <f t="shared" si="3"/>
        <v>4</v>
      </c>
      <c r="T17" s="312" t="s">
        <v>615</v>
      </c>
      <c r="U17" s="313" t="s">
        <v>89</v>
      </c>
      <c r="V17" s="71">
        <v>2000</v>
      </c>
      <c r="W17" s="72">
        <v>500</v>
      </c>
      <c r="X17" s="72">
        <v>500</v>
      </c>
      <c r="Y17" s="72">
        <v>500</v>
      </c>
      <c r="Z17" s="72">
        <v>500</v>
      </c>
      <c r="AA17" s="72">
        <v>500</v>
      </c>
      <c r="AB17" s="78">
        <v>500</v>
      </c>
      <c r="AC17" s="320">
        <f t="shared" si="4"/>
        <v>0</v>
      </c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331">
        <f t="shared" si="5"/>
        <v>0</v>
      </c>
      <c r="AT17" s="320">
        <f t="shared" si="6"/>
        <v>0</v>
      </c>
      <c r="AU17" s="320">
        <f t="shared" si="7"/>
        <v>5000</v>
      </c>
      <c r="AV17" s="86"/>
      <c r="AW17" s="334"/>
      <c r="AX17" s="334"/>
      <c r="AY17" s="93"/>
      <c r="AZ17" s="93"/>
      <c r="BA17" s="320">
        <f t="shared" si="8"/>
        <v>5000</v>
      </c>
      <c r="BB17" s="93"/>
      <c r="BC17" s="94"/>
      <c r="BD17" s="310" t="str">
        <f t="shared" si="9"/>
        <v>正确</v>
      </c>
    </row>
    <row r="18" s="1" customFormat="1" ht="33" customHeight="1" spans="1:56">
      <c r="A18" s="289">
        <f t="shared" si="1"/>
        <v>14</v>
      </c>
      <c r="B18" s="402" t="s">
        <v>616</v>
      </c>
      <c r="C18" s="400" t="s">
        <v>135</v>
      </c>
      <c r="D18" s="398">
        <v>45818</v>
      </c>
      <c r="E18" s="401" t="s">
        <v>78</v>
      </c>
      <c r="F18" s="269">
        <f t="shared" si="2"/>
        <v>31</v>
      </c>
      <c r="G18" s="40" t="s">
        <v>79</v>
      </c>
      <c r="H18" s="41"/>
      <c r="I18" s="41"/>
      <c r="J18" s="285"/>
      <c r="K18" s="41"/>
      <c r="L18" s="41"/>
      <c r="M18" s="41"/>
      <c r="N18" s="41"/>
      <c r="O18" s="41"/>
      <c r="P18" s="41">
        <v>2</v>
      </c>
      <c r="Q18" s="41">
        <v>2</v>
      </c>
      <c r="R18" s="41"/>
      <c r="S18" s="311">
        <f t="shared" si="3"/>
        <v>4</v>
      </c>
      <c r="T18" s="312" t="s">
        <v>615</v>
      </c>
      <c r="U18" s="313" t="s">
        <v>89</v>
      </c>
      <c r="V18" s="71">
        <v>2000</v>
      </c>
      <c r="W18" s="72">
        <v>500</v>
      </c>
      <c r="X18" s="72">
        <v>500</v>
      </c>
      <c r="Y18" s="72">
        <v>500</v>
      </c>
      <c r="Z18" s="72">
        <v>500</v>
      </c>
      <c r="AA18" s="72">
        <v>500</v>
      </c>
      <c r="AB18" s="78">
        <v>500</v>
      </c>
      <c r="AC18" s="320">
        <f t="shared" si="4"/>
        <v>0</v>
      </c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331">
        <f t="shared" si="5"/>
        <v>0</v>
      </c>
      <c r="AT18" s="320">
        <f t="shared" si="6"/>
        <v>0</v>
      </c>
      <c r="AU18" s="320">
        <f t="shared" si="7"/>
        <v>5000</v>
      </c>
      <c r="AV18" s="86"/>
      <c r="AW18" s="334"/>
      <c r="AX18" s="334"/>
      <c r="AY18" s="334"/>
      <c r="AZ18" s="334"/>
      <c r="BA18" s="320">
        <f t="shared" si="8"/>
        <v>5000</v>
      </c>
      <c r="BB18" s="93"/>
      <c r="BC18" s="94"/>
      <c r="BD18" s="310" t="str">
        <f t="shared" si="9"/>
        <v>正确</v>
      </c>
    </row>
    <row r="19" s="1" customFormat="1" ht="33" customHeight="1" spans="1:56">
      <c r="A19" s="289">
        <f t="shared" si="1"/>
        <v>15</v>
      </c>
      <c r="B19" s="402" t="s">
        <v>617</v>
      </c>
      <c r="C19" s="400" t="s">
        <v>135</v>
      </c>
      <c r="D19" s="398">
        <v>45767</v>
      </c>
      <c r="E19" s="401" t="s">
        <v>78</v>
      </c>
      <c r="F19" s="269">
        <f t="shared" si="2"/>
        <v>31</v>
      </c>
      <c r="G19" s="40" t="s">
        <v>79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311">
        <f t="shared" si="3"/>
        <v>0</v>
      </c>
      <c r="T19" s="312"/>
      <c r="U19" s="313" t="s">
        <v>133</v>
      </c>
      <c r="V19" s="71">
        <v>2000</v>
      </c>
      <c r="W19" s="72">
        <v>500</v>
      </c>
      <c r="X19" s="72">
        <v>500</v>
      </c>
      <c r="Y19" s="72">
        <v>200</v>
      </c>
      <c r="Z19" s="72">
        <v>100</v>
      </c>
      <c r="AA19" s="72">
        <v>100</v>
      </c>
      <c r="AB19" s="78">
        <v>100</v>
      </c>
      <c r="AC19" s="320">
        <f t="shared" si="4"/>
        <v>0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331">
        <f t="shared" si="5"/>
        <v>0</v>
      </c>
      <c r="AT19" s="320">
        <f t="shared" si="6"/>
        <v>0</v>
      </c>
      <c r="AU19" s="320">
        <f t="shared" si="7"/>
        <v>3500</v>
      </c>
      <c r="AV19" s="86"/>
      <c r="AW19" s="334"/>
      <c r="AX19" s="334"/>
      <c r="AY19" s="334"/>
      <c r="AZ19" s="334"/>
      <c r="BA19" s="320">
        <f t="shared" si="8"/>
        <v>3500</v>
      </c>
      <c r="BB19" s="93"/>
      <c r="BC19" s="94"/>
      <c r="BD19" s="310" t="str">
        <f t="shared" si="9"/>
        <v>正确</v>
      </c>
    </row>
    <row r="20" s="1" customFormat="1" ht="33" customHeight="1" spans="1:56">
      <c r="A20" s="289">
        <f t="shared" si="1"/>
        <v>16</v>
      </c>
      <c r="B20" s="399" t="s">
        <v>618</v>
      </c>
      <c r="C20" s="400" t="s">
        <v>135</v>
      </c>
      <c r="D20" s="398">
        <v>45767</v>
      </c>
      <c r="E20" s="401" t="s">
        <v>78</v>
      </c>
      <c r="F20" s="269">
        <f t="shared" si="2"/>
        <v>31</v>
      </c>
      <c r="G20" s="40" t="s">
        <v>79</v>
      </c>
      <c r="H20" s="41"/>
      <c r="I20" s="41"/>
      <c r="J20" s="41"/>
      <c r="K20" s="41"/>
      <c r="L20" s="41"/>
      <c r="M20" s="41"/>
      <c r="N20" s="41"/>
      <c r="O20" s="41"/>
      <c r="P20" s="41"/>
      <c r="Q20" s="41">
        <v>1</v>
      </c>
      <c r="R20" s="41">
        <v>0</v>
      </c>
      <c r="S20" s="311">
        <f t="shared" si="3"/>
        <v>1</v>
      </c>
      <c r="T20" s="312" t="s">
        <v>619</v>
      </c>
      <c r="U20" s="313" t="s">
        <v>282</v>
      </c>
      <c r="V20" s="71">
        <v>2000</v>
      </c>
      <c r="W20" s="72">
        <v>500</v>
      </c>
      <c r="X20" s="72">
        <v>500</v>
      </c>
      <c r="Y20" s="72">
        <v>500</v>
      </c>
      <c r="Z20" s="72">
        <v>500</v>
      </c>
      <c r="AA20" s="72">
        <v>300</v>
      </c>
      <c r="AB20" s="78">
        <v>200</v>
      </c>
      <c r="AC20" s="320">
        <f t="shared" si="4"/>
        <v>0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331">
        <f t="shared" si="5"/>
        <v>0</v>
      </c>
      <c r="AT20" s="320">
        <f t="shared" si="6"/>
        <v>0</v>
      </c>
      <c r="AU20" s="320">
        <f t="shared" si="7"/>
        <v>4500</v>
      </c>
      <c r="AV20" s="86"/>
      <c r="AW20" s="334"/>
      <c r="AX20" s="334"/>
      <c r="AY20" s="334"/>
      <c r="AZ20" s="334"/>
      <c r="BA20" s="320">
        <f t="shared" si="8"/>
        <v>4500</v>
      </c>
      <c r="BB20" s="93"/>
      <c r="BC20" s="94"/>
      <c r="BD20" s="310" t="str">
        <f t="shared" si="9"/>
        <v>正确</v>
      </c>
    </row>
    <row r="21" s="1" customFormat="1" ht="33" customHeight="1" spans="1:56">
      <c r="A21" s="289">
        <f t="shared" si="1"/>
        <v>17</v>
      </c>
      <c r="B21" s="402" t="s">
        <v>620</v>
      </c>
      <c r="C21" s="400" t="s">
        <v>135</v>
      </c>
      <c r="D21" s="398">
        <v>45765</v>
      </c>
      <c r="E21" s="401" t="s">
        <v>78</v>
      </c>
      <c r="F21" s="269">
        <f t="shared" si="2"/>
        <v>31</v>
      </c>
      <c r="G21" s="40" t="s">
        <v>79</v>
      </c>
      <c r="H21" s="41"/>
      <c r="I21" s="41"/>
      <c r="J21" s="41"/>
      <c r="K21" s="41"/>
      <c r="L21" s="41"/>
      <c r="M21" s="41"/>
      <c r="N21" s="41"/>
      <c r="O21" s="41"/>
      <c r="P21" s="41">
        <v>2</v>
      </c>
      <c r="Q21" s="41"/>
      <c r="R21" s="41"/>
      <c r="S21" s="311">
        <f t="shared" si="3"/>
        <v>2</v>
      </c>
      <c r="T21" s="312"/>
      <c r="U21" s="313" t="s">
        <v>282</v>
      </c>
      <c r="V21" s="71">
        <v>2000</v>
      </c>
      <c r="W21" s="72">
        <v>500</v>
      </c>
      <c r="X21" s="72">
        <v>500</v>
      </c>
      <c r="Y21" s="72">
        <v>500</v>
      </c>
      <c r="Z21" s="72">
        <v>500</v>
      </c>
      <c r="AA21" s="72">
        <v>300</v>
      </c>
      <c r="AB21" s="78">
        <v>200</v>
      </c>
      <c r="AC21" s="320">
        <f t="shared" si="4"/>
        <v>0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331">
        <f t="shared" si="5"/>
        <v>0</v>
      </c>
      <c r="AT21" s="320">
        <f t="shared" si="6"/>
        <v>0</v>
      </c>
      <c r="AU21" s="320">
        <f t="shared" si="7"/>
        <v>4500</v>
      </c>
      <c r="AV21" s="86"/>
      <c r="AW21" s="334"/>
      <c r="AX21" s="334"/>
      <c r="AY21" s="334"/>
      <c r="AZ21" s="334"/>
      <c r="BA21" s="320">
        <f t="shared" si="8"/>
        <v>4500</v>
      </c>
      <c r="BB21" s="93"/>
      <c r="BC21" s="94"/>
      <c r="BD21" s="310" t="str">
        <f t="shared" si="9"/>
        <v>正确</v>
      </c>
    </row>
    <row r="22" s="1" customFormat="1" ht="50" customHeight="1" spans="1:56">
      <c r="A22" s="289">
        <f t="shared" si="1"/>
        <v>18</v>
      </c>
      <c r="B22" s="403" t="s">
        <v>621</v>
      </c>
      <c r="C22" s="400" t="s">
        <v>135</v>
      </c>
      <c r="D22" s="398">
        <v>45796</v>
      </c>
      <c r="E22" s="401" t="s">
        <v>78</v>
      </c>
      <c r="F22" s="269">
        <f t="shared" si="2"/>
        <v>31</v>
      </c>
      <c r="G22" s="40" t="s">
        <v>79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11">
        <f t="shared" si="3"/>
        <v>0</v>
      </c>
      <c r="T22" s="94" t="s">
        <v>622</v>
      </c>
      <c r="U22" s="313" t="s">
        <v>623</v>
      </c>
      <c r="V22" s="71">
        <f>4500/31*20+5000/31*11</f>
        <v>4677.41935483871</v>
      </c>
      <c r="W22" s="72"/>
      <c r="X22" s="72"/>
      <c r="Y22" s="72"/>
      <c r="Z22" s="72"/>
      <c r="AA22" s="72"/>
      <c r="AB22" s="78"/>
      <c r="AC22" s="320">
        <f t="shared" si="4"/>
        <v>0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331">
        <f t="shared" si="5"/>
        <v>0</v>
      </c>
      <c r="AT22" s="320">
        <f t="shared" si="6"/>
        <v>0</v>
      </c>
      <c r="AU22" s="320">
        <f t="shared" si="7"/>
        <v>4677.42</v>
      </c>
      <c r="AV22" s="86"/>
      <c r="AW22" s="334"/>
      <c r="AX22" s="334"/>
      <c r="AY22" s="93"/>
      <c r="AZ22" s="93"/>
      <c r="BA22" s="320">
        <f t="shared" si="8"/>
        <v>4677.42</v>
      </c>
      <c r="BB22" s="93"/>
      <c r="BC22" s="94"/>
      <c r="BD22" s="310" t="e">
        <f t="shared" si="9"/>
        <v>#VALUE!</v>
      </c>
    </row>
    <row r="23" s="1" customFormat="1" ht="33" customHeight="1" spans="1:56">
      <c r="A23" s="289">
        <f t="shared" si="1"/>
        <v>19</v>
      </c>
      <c r="B23" s="404" t="s">
        <v>624</v>
      </c>
      <c r="C23" s="400" t="s">
        <v>135</v>
      </c>
      <c r="D23" s="398">
        <v>45784</v>
      </c>
      <c r="E23" s="401" t="s">
        <v>78</v>
      </c>
      <c r="F23" s="269">
        <f t="shared" si="2"/>
        <v>31</v>
      </c>
      <c r="G23" s="40" t="s">
        <v>79</v>
      </c>
      <c r="H23" s="41"/>
      <c r="I23" s="41"/>
      <c r="J23" s="41"/>
      <c r="K23" s="41"/>
      <c r="L23" s="41">
        <v>2</v>
      </c>
      <c r="M23" s="41"/>
      <c r="N23" s="41"/>
      <c r="O23" s="41"/>
      <c r="P23" s="41"/>
      <c r="Q23" s="41"/>
      <c r="R23" s="41"/>
      <c r="S23" s="311">
        <f t="shared" si="3"/>
        <v>0</v>
      </c>
      <c r="T23" s="312" t="s">
        <v>625</v>
      </c>
      <c r="U23" s="313" t="s">
        <v>133</v>
      </c>
      <c r="V23" s="71">
        <v>2000</v>
      </c>
      <c r="W23" s="72">
        <v>500</v>
      </c>
      <c r="X23" s="72">
        <v>500</v>
      </c>
      <c r="Y23" s="72">
        <v>200</v>
      </c>
      <c r="Z23" s="72">
        <v>100</v>
      </c>
      <c r="AA23" s="72">
        <v>100</v>
      </c>
      <c r="AB23" s="78">
        <v>100</v>
      </c>
      <c r="AC23" s="320">
        <f t="shared" si="4"/>
        <v>0</v>
      </c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331">
        <f t="shared" si="5"/>
        <v>0</v>
      </c>
      <c r="AT23" s="320">
        <f t="shared" si="6"/>
        <v>225.806451612903</v>
      </c>
      <c r="AU23" s="320">
        <f t="shared" si="7"/>
        <v>3274.19</v>
      </c>
      <c r="AV23" s="86"/>
      <c r="AW23" s="334"/>
      <c r="AX23" s="334"/>
      <c r="AY23" s="334"/>
      <c r="AZ23" s="334"/>
      <c r="BA23" s="320">
        <f t="shared" si="8"/>
        <v>3274.19</v>
      </c>
      <c r="BB23" s="93"/>
      <c r="BC23" s="94"/>
      <c r="BD23" s="310" t="str">
        <f t="shared" si="9"/>
        <v>正确</v>
      </c>
    </row>
    <row r="24" s="1" customFormat="1" ht="33" customHeight="1" spans="1:56">
      <c r="A24" s="289">
        <f t="shared" si="1"/>
        <v>20</v>
      </c>
      <c r="B24" s="399" t="s">
        <v>626</v>
      </c>
      <c r="C24" s="400" t="s">
        <v>135</v>
      </c>
      <c r="D24" s="398">
        <v>45784</v>
      </c>
      <c r="E24" s="401" t="s">
        <v>78</v>
      </c>
      <c r="F24" s="269">
        <f t="shared" si="2"/>
        <v>31</v>
      </c>
      <c r="G24" s="40" t="s">
        <v>79</v>
      </c>
      <c r="H24" s="41"/>
      <c r="I24" s="41"/>
      <c r="J24" s="41"/>
      <c r="K24" s="41"/>
      <c r="L24" s="41"/>
      <c r="M24" s="41"/>
      <c r="N24" s="41"/>
      <c r="O24" s="41"/>
      <c r="P24" s="41">
        <v>2</v>
      </c>
      <c r="Q24" s="41"/>
      <c r="R24" s="41"/>
      <c r="S24" s="311">
        <f t="shared" si="3"/>
        <v>2</v>
      </c>
      <c r="T24" s="312"/>
      <c r="U24" s="313" t="s">
        <v>133</v>
      </c>
      <c r="V24" s="71">
        <v>2000</v>
      </c>
      <c r="W24" s="72">
        <v>500</v>
      </c>
      <c r="X24" s="72">
        <v>500</v>
      </c>
      <c r="Y24" s="72">
        <v>200</v>
      </c>
      <c r="Z24" s="72">
        <v>100</v>
      </c>
      <c r="AA24" s="72">
        <v>100</v>
      </c>
      <c r="AB24" s="78">
        <v>100</v>
      </c>
      <c r="AC24" s="320">
        <f t="shared" si="4"/>
        <v>0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331">
        <f t="shared" si="5"/>
        <v>0</v>
      </c>
      <c r="AT24" s="320">
        <f t="shared" si="6"/>
        <v>0</v>
      </c>
      <c r="AU24" s="320">
        <f t="shared" si="7"/>
        <v>3500</v>
      </c>
      <c r="AV24" s="86"/>
      <c r="AW24" s="334"/>
      <c r="AX24" s="334"/>
      <c r="AY24" s="93"/>
      <c r="AZ24" s="93"/>
      <c r="BA24" s="320">
        <f t="shared" si="8"/>
        <v>3500</v>
      </c>
      <c r="BB24" s="93"/>
      <c r="BC24" s="94"/>
      <c r="BD24" s="310" t="str">
        <f t="shared" si="9"/>
        <v>正确</v>
      </c>
    </row>
    <row r="25" s="1" customFormat="1" ht="33" customHeight="1" spans="1:56">
      <c r="A25" s="289">
        <f t="shared" si="1"/>
        <v>21</v>
      </c>
      <c r="B25" s="402" t="s">
        <v>627</v>
      </c>
      <c r="C25" s="400" t="s">
        <v>135</v>
      </c>
      <c r="D25" s="398">
        <v>45784</v>
      </c>
      <c r="E25" s="401" t="s">
        <v>78</v>
      </c>
      <c r="F25" s="269">
        <f t="shared" si="2"/>
        <v>31</v>
      </c>
      <c r="G25" s="40" t="s">
        <v>79</v>
      </c>
      <c r="H25" s="41"/>
      <c r="I25" s="41"/>
      <c r="J25" s="41"/>
      <c r="K25" s="41"/>
      <c r="L25" s="41">
        <v>2</v>
      </c>
      <c r="M25" s="41"/>
      <c r="N25" s="41"/>
      <c r="O25" s="41"/>
      <c r="P25" s="41">
        <v>1</v>
      </c>
      <c r="Q25" s="41"/>
      <c r="R25" s="41">
        <v>1</v>
      </c>
      <c r="S25" s="311">
        <f t="shared" si="3"/>
        <v>0</v>
      </c>
      <c r="T25" s="312" t="s">
        <v>628</v>
      </c>
      <c r="U25" s="313" t="s">
        <v>282</v>
      </c>
      <c r="V25" s="71">
        <v>2000</v>
      </c>
      <c r="W25" s="72">
        <v>500</v>
      </c>
      <c r="X25" s="72">
        <v>500</v>
      </c>
      <c r="Y25" s="72">
        <v>500</v>
      </c>
      <c r="Z25" s="72">
        <v>500</v>
      </c>
      <c r="AA25" s="72">
        <v>300</v>
      </c>
      <c r="AB25" s="78">
        <v>200</v>
      </c>
      <c r="AC25" s="320">
        <f t="shared" si="4"/>
        <v>0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331">
        <f t="shared" si="5"/>
        <v>0</v>
      </c>
      <c r="AT25" s="320">
        <f t="shared" si="6"/>
        <v>290.322580645161</v>
      </c>
      <c r="AU25" s="320">
        <f t="shared" si="7"/>
        <v>4209.68</v>
      </c>
      <c r="AV25" s="86"/>
      <c r="AW25" s="334"/>
      <c r="AX25" s="334"/>
      <c r="AY25" s="334"/>
      <c r="AZ25" s="334"/>
      <c r="BA25" s="320">
        <f t="shared" si="8"/>
        <v>4209.68</v>
      </c>
      <c r="BB25" s="93"/>
      <c r="BC25" s="94"/>
      <c r="BD25" s="310" t="str">
        <f t="shared" si="9"/>
        <v>正确</v>
      </c>
    </row>
    <row r="26" s="1" customFormat="1" ht="33" customHeight="1" spans="1:56">
      <c r="A26" s="289">
        <f t="shared" si="1"/>
        <v>22</v>
      </c>
      <c r="B26" s="402" t="s">
        <v>629</v>
      </c>
      <c r="C26" s="400" t="s">
        <v>135</v>
      </c>
      <c r="D26" s="398">
        <v>45784</v>
      </c>
      <c r="E26" s="401" t="s">
        <v>78</v>
      </c>
      <c r="F26" s="269">
        <f t="shared" si="2"/>
        <v>31</v>
      </c>
      <c r="G26" s="40" t="s">
        <v>79</v>
      </c>
      <c r="H26" s="41"/>
      <c r="I26" s="41"/>
      <c r="J26" s="41"/>
      <c r="K26" s="41"/>
      <c r="L26" s="41"/>
      <c r="M26" s="41"/>
      <c r="N26" s="41"/>
      <c r="O26" s="41"/>
      <c r="P26" s="285">
        <v>4</v>
      </c>
      <c r="Q26" s="41"/>
      <c r="R26" s="41"/>
      <c r="S26" s="311">
        <f t="shared" si="3"/>
        <v>4</v>
      </c>
      <c r="T26" s="312"/>
      <c r="U26" s="313" t="s">
        <v>282</v>
      </c>
      <c r="V26" s="71">
        <v>2000</v>
      </c>
      <c r="W26" s="72">
        <v>500</v>
      </c>
      <c r="X26" s="72">
        <v>500</v>
      </c>
      <c r="Y26" s="72">
        <v>500</v>
      </c>
      <c r="Z26" s="72">
        <v>500</v>
      </c>
      <c r="AA26" s="72">
        <v>300</v>
      </c>
      <c r="AB26" s="78">
        <v>200</v>
      </c>
      <c r="AC26" s="320">
        <f t="shared" si="4"/>
        <v>0</v>
      </c>
      <c r="AD26" s="78"/>
      <c r="AE26" s="78"/>
      <c r="AF26" s="78">
        <v>4160</v>
      </c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331">
        <f t="shared" si="5"/>
        <v>0</v>
      </c>
      <c r="AT26" s="320">
        <f t="shared" si="6"/>
        <v>0</v>
      </c>
      <c r="AU26" s="320">
        <f t="shared" si="7"/>
        <v>8660</v>
      </c>
      <c r="AV26" s="86"/>
      <c r="AW26" s="334"/>
      <c r="AX26" s="334">
        <f>VLOOKUP(B26,[6]个人所得税扣缴申报表!$B$1:$AO$65536,40,0)</f>
        <v>2.18</v>
      </c>
      <c r="AY26" s="334"/>
      <c r="AZ26" s="334"/>
      <c r="BA26" s="320">
        <f t="shared" si="8"/>
        <v>8657.82</v>
      </c>
      <c r="BB26" s="93"/>
      <c r="BC26" s="94" t="s">
        <v>613</v>
      </c>
      <c r="BD26" s="310" t="str">
        <f t="shared" si="9"/>
        <v>正确</v>
      </c>
    </row>
    <row r="27" s="1" customFormat="1" ht="33" customHeight="1" spans="1:56">
      <c r="A27" s="289">
        <f t="shared" si="1"/>
        <v>23</v>
      </c>
      <c r="B27" s="399" t="s">
        <v>630</v>
      </c>
      <c r="C27" s="400" t="s">
        <v>156</v>
      </c>
      <c r="D27" s="398">
        <v>45818</v>
      </c>
      <c r="E27" s="401" t="s">
        <v>78</v>
      </c>
      <c r="F27" s="269">
        <f t="shared" si="2"/>
        <v>31</v>
      </c>
      <c r="G27" s="40" t="s">
        <v>79</v>
      </c>
      <c r="H27" s="41"/>
      <c r="I27" s="41"/>
      <c r="J27" s="41"/>
      <c r="K27" s="41"/>
      <c r="L27" s="41"/>
      <c r="M27" s="41"/>
      <c r="N27" s="41"/>
      <c r="O27" s="41"/>
      <c r="P27" s="41">
        <v>7</v>
      </c>
      <c r="Q27" s="41">
        <v>3</v>
      </c>
      <c r="R27" s="41"/>
      <c r="S27" s="311">
        <f t="shared" si="3"/>
        <v>10</v>
      </c>
      <c r="T27" s="312" t="s">
        <v>631</v>
      </c>
      <c r="U27" s="313" t="s">
        <v>632</v>
      </c>
      <c r="V27" s="71">
        <v>2000</v>
      </c>
      <c r="W27" s="72">
        <v>1000</v>
      </c>
      <c r="X27" s="72">
        <v>500</v>
      </c>
      <c r="Y27" s="72">
        <v>500</v>
      </c>
      <c r="Z27" s="72">
        <v>500</v>
      </c>
      <c r="AA27" s="72">
        <v>500</v>
      </c>
      <c r="AB27" s="78">
        <v>500</v>
      </c>
      <c r="AC27" s="320">
        <f t="shared" si="4"/>
        <v>0</v>
      </c>
      <c r="AD27" s="78"/>
      <c r="AE27" s="78"/>
      <c r="AF27" s="78">
        <v>2000</v>
      </c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331">
        <f t="shared" si="5"/>
        <v>0</v>
      </c>
      <c r="AT27" s="320">
        <f t="shared" si="6"/>
        <v>0</v>
      </c>
      <c r="AU27" s="320">
        <f t="shared" si="7"/>
        <v>7500</v>
      </c>
      <c r="AV27" s="86"/>
      <c r="AW27" s="334"/>
      <c r="AX27" s="334"/>
      <c r="AY27" s="93"/>
      <c r="AZ27" s="93"/>
      <c r="BA27" s="320">
        <f t="shared" si="8"/>
        <v>7500</v>
      </c>
      <c r="BB27" s="93"/>
      <c r="BC27" s="94" t="s">
        <v>633</v>
      </c>
      <c r="BD27" s="310" t="str">
        <f t="shared" si="9"/>
        <v>正确</v>
      </c>
    </row>
    <row r="28" s="1" customFormat="1" ht="33" customHeight="1" spans="1:56">
      <c r="A28" s="289">
        <f t="shared" si="1"/>
        <v>24</v>
      </c>
      <c r="B28" s="405" t="s">
        <v>634</v>
      </c>
      <c r="C28" s="400" t="s">
        <v>135</v>
      </c>
      <c r="D28" s="406">
        <v>45784</v>
      </c>
      <c r="E28" s="401" t="s">
        <v>78</v>
      </c>
      <c r="F28" s="269">
        <f t="shared" si="2"/>
        <v>31</v>
      </c>
      <c r="G28" s="40" t="s">
        <v>79</v>
      </c>
      <c r="H28" s="41"/>
      <c r="I28" s="41"/>
      <c r="J28" s="41"/>
      <c r="K28" s="41"/>
      <c r="L28" s="41"/>
      <c r="M28" s="41"/>
      <c r="N28" s="41"/>
      <c r="O28" s="41"/>
      <c r="P28" s="41">
        <v>2</v>
      </c>
      <c r="Q28" s="41"/>
      <c r="R28" s="41"/>
      <c r="S28" s="311">
        <f t="shared" si="3"/>
        <v>2</v>
      </c>
      <c r="T28" s="312"/>
      <c r="U28" s="313" t="s">
        <v>282</v>
      </c>
      <c r="V28" s="71">
        <v>2000</v>
      </c>
      <c r="W28" s="72">
        <v>500</v>
      </c>
      <c r="X28" s="72">
        <v>500</v>
      </c>
      <c r="Y28" s="72">
        <v>500</v>
      </c>
      <c r="Z28" s="72">
        <v>300</v>
      </c>
      <c r="AA28" s="72">
        <v>500</v>
      </c>
      <c r="AB28" s="78">
        <v>200</v>
      </c>
      <c r="AC28" s="320">
        <f t="shared" si="4"/>
        <v>0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331">
        <f t="shared" si="5"/>
        <v>0</v>
      </c>
      <c r="AT28" s="320">
        <f t="shared" si="6"/>
        <v>0</v>
      </c>
      <c r="AU28" s="320">
        <f t="shared" si="7"/>
        <v>4500</v>
      </c>
      <c r="AV28" s="86"/>
      <c r="AW28" s="334"/>
      <c r="AX28" s="334"/>
      <c r="AY28" s="334"/>
      <c r="AZ28" s="334"/>
      <c r="BA28" s="320">
        <f t="shared" si="8"/>
        <v>4500</v>
      </c>
      <c r="BB28" s="93"/>
      <c r="BC28" s="94"/>
      <c r="BD28" s="310" t="str">
        <f t="shared" si="9"/>
        <v>正确</v>
      </c>
    </row>
    <row r="29" s="1" customFormat="1" ht="33" customHeight="1" spans="1:56">
      <c r="A29" s="289">
        <f t="shared" si="1"/>
        <v>25</v>
      </c>
      <c r="B29" s="405" t="s">
        <v>635</v>
      </c>
      <c r="C29" s="400" t="s">
        <v>135</v>
      </c>
      <c r="D29" s="406">
        <v>45790</v>
      </c>
      <c r="E29" s="401" t="s">
        <v>78</v>
      </c>
      <c r="F29" s="269">
        <f t="shared" si="2"/>
        <v>31</v>
      </c>
      <c r="G29" s="40" t="s">
        <v>79</v>
      </c>
      <c r="H29" s="41"/>
      <c r="I29" s="41"/>
      <c r="J29" s="41"/>
      <c r="K29" s="41"/>
      <c r="L29" s="41"/>
      <c r="M29" s="41"/>
      <c r="N29" s="41"/>
      <c r="O29" s="41"/>
      <c r="P29" s="285">
        <v>3</v>
      </c>
      <c r="Q29" s="285">
        <v>2</v>
      </c>
      <c r="R29" s="41"/>
      <c r="S29" s="311">
        <f t="shared" si="3"/>
        <v>5</v>
      </c>
      <c r="T29" s="312" t="s">
        <v>615</v>
      </c>
      <c r="U29" s="313" t="s">
        <v>89</v>
      </c>
      <c r="V29" s="71">
        <v>2000</v>
      </c>
      <c r="W29" s="72">
        <v>500</v>
      </c>
      <c r="X29" s="72">
        <v>500</v>
      </c>
      <c r="Y29" s="72">
        <v>500</v>
      </c>
      <c r="Z29" s="72">
        <v>500</v>
      </c>
      <c r="AA29" s="72">
        <v>500</v>
      </c>
      <c r="AB29" s="78">
        <v>500</v>
      </c>
      <c r="AC29" s="320">
        <f t="shared" si="4"/>
        <v>0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331">
        <f t="shared" si="5"/>
        <v>0</v>
      </c>
      <c r="AT29" s="320">
        <f t="shared" si="6"/>
        <v>0</v>
      </c>
      <c r="AU29" s="320">
        <f t="shared" si="7"/>
        <v>5000</v>
      </c>
      <c r="AV29" s="86"/>
      <c r="AW29" s="334"/>
      <c r="AX29" s="334"/>
      <c r="AY29" s="334"/>
      <c r="AZ29" s="334"/>
      <c r="BA29" s="320">
        <f t="shared" si="8"/>
        <v>5000</v>
      </c>
      <c r="BB29" s="93"/>
      <c r="BC29" s="94"/>
      <c r="BD29" s="310" t="str">
        <f t="shared" si="9"/>
        <v>正确</v>
      </c>
    </row>
    <row r="30" s="1" customFormat="1" ht="33" customHeight="1" spans="1:56">
      <c r="A30" s="289">
        <f t="shared" si="1"/>
        <v>26</v>
      </c>
      <c r="B30" s="407" t="s">
        <v>636</v>
      </c>
      <c r="C30" s="400" t="s">
        <v>135</v>
      </c>
      <c r="D30" s="398">
        <v>45818</v>
      </c>
      <c r="E30" s="401" t="s">
        <v>78</v>
      </c>
      <c r="F30" s="269">
        <f t="shared" si="2"/>
        <v>31</v>
      </c>
      <c r="G30" s="40" t="s">
        <v>79</v>
      </c>
      <c r="H30" s="41"/>
      <c r="I30" s="41"/>
      <c r="J30" s="41"/>
      <c r="K30" s="41"/>
      <c r="L30" s="41"/>
      <c r="M30" s="41"/>
      <c r="N30" s="41"/>
      <c r="O30" s="41"/>
      <c r="P30" s="41">
        <v>2</v>
      </c>
      <c r="Q30" s="41">
        <v>2</v>
      </c>
      <c r="R30" s="41"/>
      <c r="S30" s="311">
        <f t="shared" si="3"/>
        <v>4</v>
      </c>
      <c r="T30" s="312" t="s">
        <v>637</v>
      </c>
      <c r="U30" s="313" t="s">
        <v>89</v>
      </c>
      <c r="V30" s="71">
        <v>2000</v>
      </c>
      <c r="W30" s="72">
        <v>500</v>
      </c>
      <c r="X30" s="72">
        <v>500</v>
      </c>
      <c r="Y30" s="72">
        <v>500</v>
      </c>
      <c r="Z30" s="72">
        <v>500</v>
      </c>
      <c r="AA30" s="72">
        <v>500</v>
      </c>
      <c r="AB30" s="78">
        <v>500</v>
      </c>
      <c r="AC30" s="320">
        <f t="shared" si="4"/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331">
        <f t="shared" si="5"/>
        <v>0</v>
      </c>
      <c r="AT30" s="320">
        <f t="shared" si="6"/>
        <v>0</v>
      </c>
      <c r="AU30" s="320">
        <f t="shared" si="7"/>
        <v>5000</v>
      </c>
      <c r="AV30" s="86"/>
      <c r="AW30" s="334"/>
      <c r="AX30" s="334"/>
      <c r="AY30" s="93"/>
      <c r="AZ30" s="93"/>
      <c r="BA30" s="320">
        <f t="shared" si="8"/>
        <v>5000</v>
      </c>
      <c r="BB30" s="93"/>
      <c r="BC30" s="94"/>
      <c r="BD30" s="310" t="str">
        <f t="shared" si="9"/>
        <v>正确</v>
      </c>
    </row>
    <row r="31" s="1" customFormat="1" ht="33" customHeight="1" spans="1:56">
      <c r="A31" s="289">
        <f t="shared" si="1"/>
        <v>27</v>
      </c>
      <c r="B31" s="404" t="s">
        <v>638</v>
      </c>
      <c r="C31" s="400" t="s">
        <v>135</v>
      </c>
      <c r="D31" s="398">
        <v>45818</v>
      </c>
      <c r="E31" s="401" t="s">
        <v>78</v>
      </c>
      <c r="F31" s="269">
        <f t="shared" si="2"/>
        <v>31</v>
      </c>
      <c r="G31" s="40" t="s">
        <v>79</v>
      </c>
      <c r="H31" s="41"/>
      <c r="I31" s="41"/>
      <c r="J31" s="41"/>
      <c r="K31" s="41"/>
      <c r="L31" s="41"/>
      <c r="M31" s="41"/>
      <c r="N31" s="41"/>
      <c r="O31" s="41"/>
      <c r="P31" s="41">
        <v>2</v>
      </c>
      <c r="Q31" s="41">
        <v>2</v>
      </c>
      <c r="R31" s="41"/>
      <c r="S31" s="311">
        <f t="shared" si="3"/>
        <v>4</v>
      </c>
      <c r="T31" s="312" t="s">
        <v>637</v>
      </c>
      <c r="U31" s="313" t="s">
        <v>89</v>
      </c>
      <c r="V31" s="71">
        <v>2000</v>
      </c>
      <c r="W31" s="72">
        <v>500</v>
      </c>
      <c r="X31" s="72">
        <v>500</v>
      </c>
      <c r="Y31" s="72">
        <v>500</v>
      </c>
      <c r="Z31" s="72">
        <v>500</v>
      </c>
      <c r="AA31" s="72">
        <v>500</v>
      </c>
      <c r="AB31" s="78">
        <v>500</v>
      </c>
      <c r="AC31" s="320">
        <f t="shared" si="4"/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331">
        <f t="shared" si="5"/>
        <v>0</v>
      </c>
      <c r="AT31" s="320">
        <f t="shared" si="6"/>
        <v>0</v>
      </c>
      <c r="AU31" s="320">
        <f t="shared" si="7"/>
        <v>5000</v>
      </c>
      <c r="AV31" s="86"/>
      <c r="AW31" s="334"/>
      <c r="AX31" s="334"/>
      <c r="AY31" s="334"/>
      <c r="AZ31" s="334"/>
      <c r="BA31" s="320">
        <f t="shared" si="8"/>
        <v>5000</v>
      </c>
      <c r="BB31" s="93"/>
      <c r="BC31" s="94"/>
      <c r="BD31" s="310" t="str">
        <f t="shared" si="9"/>
        <v>正确</v>
      </c>
    </row>
    <row r="32" s="1" customFormat="1" ht="33" customHeight="1" spans="1:56">
      <c r="A32" s="289">
        <f t="shared" si="1"/>
        <v>28</v>
      </c>
      <c r="B32" s="399" t="s">
        <v>639</v>
      </c>
      <c r="C32" s="400" t="s">
        <v>135</v>
      </c>
      <c r="D32" s="398">
        <v>45869</v>
      </c>
      <c r="E32" s="401" t="s">
        <v>116</v>
      </c>
      <c r="F32" s="269">
        <f t="shared" si="2"/>
        <v>31</v>
      </c>
      <c r="G32" s="40" t="s">
        <v>79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311">
        <f t="shared" si="3"/>
        <v>0</v>
      </c>
      <c r="T32" s="74"/>
      <c r="U32" s="313" t="s">
        <v>640</v>
      </c>
      <c r="V32" s="71">
        <v>600</v>
      </c>
      <c r="W32" s="72">
        <v>300</v>
      </c>
      <c r="X32" s="72">
        <v>300</v>
      </c>
      <c r="Y32" s="72">
        <v>200</v>
      </c>
      <c r="Z32" s="72">
        <v>100</v>
      </c>
      <c r="AA32" s="72">
        <v>100</v>
      </c>
      <c r="AB32" s="78">
        <v>100</v>
      </c>
      <c r="AC32" s="320">
        <f t="shared" si="4"/>
        <v>0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331">
        <f t="shared" si="5"/>
        <v>0</v>
      </c>
      <c r="AT32" s="320">
        <f t="shared" si="6"/>
        <v>0</v>
      </c>
      <c r="AU32" s="320">
        <f t="shared" si="7"/>
        <v>1700</v>
      </c>
      <c r="AV32" s="86"/>
      <c r="AW32" s="334"/>
      <c r="AX32" s="334"/>
      <c r="AY32" s="334"/>
      <c r="AZ32" s="334"/>
      <c r="BA32" s="320">
        <f t="shared" si="8"/>
        <v>1700</v>
      </c>
      <c r="BB32" s="93"/>
      <c r="BC32" s="94"/>
      <c r="BD32" s="310" t="str">
        <f t="shared" si="9"/>
        <v>正确</v>
      </c>
    </row>
    <row r="33" s="1" customFormat="1" ht="33" customHeight="1" spans="1:56">
      <c r="A33" s="289">
        <f t="shared" si="1"/>
        <v>29</v>
      </c>
      <c r="B33" s="399" t="s">
        <v>641</v>
      </c>
      <c r="C33" s="400" t="s">
        <v>135</v>
      </c>
      <c r="D33" s="398">
        <v>45865</v>
      </c>
      <c r="E33" s="401" t="s">
        <v>116</v>
      </c>
      <c r="F33" s="269">
        <f t="shared" si="2"/>
        <v>31</v>
      </c>
      <c r="G33" s="40" t="s">
        <v>79</v>
      </c>
      <c r="H33" s="41"/>
      <c r="I33" s="41"/>
      <c r="J33" s="41"/>
      <c r="K33" s="41"/>
      <c r="L33" s="41"/>
      <c r="M33" s="41"/>
      <c r="N33" s="41"/>
      <c r="O33" s="41"/>
      <c r="P33" s="41"/>
      <c r="Q33" s="41">
        <v>0</v>
      </c>
      <c r="R33" s="41"/>
      <c r="S33" s="311">
        <f t="shared" si="3"/>
        <v>0</v>
      </c>
      <c r="T33" s="74"/>
      <c r="U33" s="313" t="s">
        <v>133</v>
      </c>
      <c r="V33" s="71">
        <v>2000</v>
      </c>
      <c r="W33" s="72">
        <v>500</v>
      </c>
      <c r="X33" s="72">
        <v>500</v>
      </c>
      <c r="Y33" s="72">
        <v>200</v>
      </c>
      <c r="Z33" s="72">
        <v>100</v>
      </c>
      <c r="AA33" s="72">
        <v>100</v>
      </c>
      <c r="AB33" s="78">
        <v>100</v>
      </c>
      <c r="AC33" s="320">
        <f t="shared" si="4"/>
        <v>0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331">
        <f t="shared" si="5"/>
        <v>0</v>
      </c>
      <c r="AT33" s="320">
        <f t="shared" si="6"/>
        <v>0</v>
      </c>
      <c r="AU33" s="320">
        <f t="shared" si="7"/>
        <v>3500</v>
      </c>
      <c r="AV33" s="86"/>
      <c r="AW33" s="334"/>
      <c r="AX33" s="334"/>
      <c r="AY33" s="334"/>
      <c r="AZ33" s="334"/>
      <c r="BA33" s="320">
        <f t="shared" si="8"/>
        <v>3500</v>
      </c>
      <c r="BB33" s="93"/>
      <c r="BC33" s="94"/>
      <c r="BD33" s="310" t="str">
        <f t="shared" si="9"/>
        <v>正确</v>
      </c>
    </row>
    <row r="34" s="1" customFormat="1" ht="33" customHeight="1" spans="1:56">
      <c r="A34" s="289">
        <f t="shared" si="1"/>
        <v>30</v>
      </c>
      <c r="B34" s="399" t="s">
        <v>642</v>
      </c>
      <c r="C34" s="400" t="s">
        <v>135</v>
      </c>
      <c r="D34" s="398">
        <v>45864</v>
      </c>
      <c r="E34" s="401" t="s">
        <v>116</v>
      </c>
      <c r="F34" s="269">
        <f t="shared" si="2"/>
        <v>31</v>
      </c>
      <c r="G34" s="40" t="s">
        <v>79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11">
        <f t="shared" si="3"/>
        <v>0</v>
      </c>
      <c r="T34" s="74"/>
      <c r="U34" s="313" t="s">
        <v>133</v>
      </c>
      <c r="V34" s="71">
        <v>2000</v>
      </c>
      <c r="W34" s="72">
        <v>500</v>
      </c>
      <c r="X34" s="72">
        <v>500</v>
      </c>
      <c r="Y34" s="72">
        <v>200</v>
      </c>
      <c r="Z34" s="72">
        <v>100</v>
      </c>
      <c r="AA34" s="72">
        <v>100</v>
      </c>
      <c r="AB34" s="78">
        <v>100</v>
      </c>
      <c r="AC34" s="320">
        <f t="shared" si="4"/>
        <v>0</v>
      </c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331">
        <f t="shared" si="5"/>
        <v>0</v>
      </c>
      <c r="AT34" s="320">
        <f t="shared" si="6"/>
        <v>0</v>
      </c>
      <c r="AU34" s="320">
        <f t="shared" si="7"/>
        <v>3500</v>
      </c>
      <c r="AV34" s="86"/>
      <c r="AW34" s="334"/>
      <c r="AX34" s="334"/>
      <c r="AY34" s="334"/>
      <c r="AZ34" s="334"/>
      <c r="BA34" s="320">
        <f t="shared" si="8"/>
        <v>3500</v>
      </c>
      <c r="BB34" s="93"/>
      <c r="BC34" s="94"/>
      <c r="BD34" s="310" t="str">
        <f t="shared" si="9"/>
        <v>正确</v>
      </c>
    </row>
    <row r="35" s="1" customFormat="1" ht="33" customHeight="1" spans="1:56">
      <c r="A35" s="289">
        <f t="shared" si="1"/>
        <v>31</v>
      </c>
      <c r="B35" s="399" t="s">
        <v>643</v>
      </c>
      <c r="C35" s="400" t="s">
        <v>135</v>
      </c>
      <c r="D35" s="398">
        <v>45847</v>
      </c>
      <c r="E35" s="401" t="s">
        <v>116</v>
      </c>
      <c r="F35" s="269">
        <f t="shared" si="2"/>
        <v>31</v>
      </c>
      <c r="G35" s="40" t="s">
        <v>79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311">
        <f t="shared" si="3"/>
        <v>0</v>
      </c>
      <c r="T35" s="74"/>
      <c r="U35" s="313" t="s">
        <v>133</v>
      </c>
      <c r="V35" s="71">
        <v>2000</v>
      </c>
      <c r="W35" s="72">
        <v>500</v>
      </c>
      <c r="X35" s="72">
        <v>500</v>
      </c>
      <c r="Y35" s="72">
        <v>200</v>
      </c>
      <c r="Z35" s="72">
        <v>100</v>
      </c>
      <c r="AA35" s="72">
        <v>100</v>
      </c>
      <c r="AB35" s="78">
        <v>100</v>
      </c>
      <c r="AC35" s="320">
        <f t="shared" si="4"/>
        <v>0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331">
        <f t="shared" si="5"/>
        <v>0</v>
      </c>
      <c r="AT35" s="320">
        <f t="shared" si="6"/>
        <v>0</v>
      </c>
      <c r="AU35" s="320">
        <f t="shared" si="7"/>
        <v>3500</v>
      </c>
      <c r="AV35" s="86"/>
      <c r="AW35" s="334"/>
      <c r="AX35" s="334"/>
      <c r="AY35" s="334"/>
      <c r="AZ35" s="334"/>
      <c r="BA35" s="320">
        <f t="shared" si="8"/>
        <v>3500</v>
      </c>
      <c r="BB35" s="93"/>
      <c r="BC35" s="94"/>
      <c r="BD35" s="310" t="str">
        <f t="shared" si="9"/>
        <v>正确</v>
      </c>
    </row>
    <row r="36" s="1" customFormat="1" ht="33" customHeight="1" spans="1:56">
      <c r="A36" s="289">
        <f t="shared" si="1"/>
        <v>32</v>
      </c>
      <c r="B36" s="408" t="s">
        <v>644</v>
      </c>
      <c r="C36" s="400" t="s">
        <v>135</v>
      </c>
      <c r="D36" s="398">
        <v>45837</v>
      </c>
      <c r="E36" s="401" t="s">
        <v>116</v>
      </c>
      <c r="F36" s="269">
        <f t="shared" si="2"/>
        <v>31</v>
      </c>
      <c r="G36" s="40" t="s">
        <v>79</v>
      </c>
      <c r="H36" s="41"/>
      <c r="I36" s="41"/>
      <c r="J36" s="41"/>
      <c r="K36" s="41"/>
      <c r="L36" s="41"/>
      <c r="M36" s="41"/>
      <c r="N36" s="41"/>
      <c r="O36" s="41"/>
      <c r="P36" s="41"/>
      <c r="Q36" s="41">
        <v>1</v>
      </c>
      <c r="R36" s="41"/>
      <c r="S36" s="311">
        <f t="shared" si="3"/>
        <v>1</v>
      </c>
      <c r="T36" s="312" t="s">
        <v>645</v>
      </c>
      <c r="U36" s="313" t="s">
        <v>89</v>
      </c>
      <c r="V36" s="71">
        <v>2000</v>
      </c>
      <c r="W36" s="72">
        <v>500</v>
      </c>
      <c r="X36" s="72">
        <v>500</v>
      </c>
      <c r="Y36" s="72">
        <v>500</v>
      </c>
      <c r="Z36" s="72">
        <v>500</v>
      </c>
      <c r="AA36" s="72">
        <v>500</v>
      </c>
      <c r="AB36" s="78">
        <v>500</v>
      </c>
      <c r="AC36" s="320">
        <f t="shared" si="4"/>
        <v>0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331">
        <f t="shared" si="5"/>
        <v>0</v>
      </c>
      <c r="AT36" s="320">
        <f t="shared" si="6"/>
        <v>0</v>
      </c>
      <c r="AU36" s="320">
        <f t="shared" si="7"/>
        <v>5000</v>
      </c>
      <c r="AV36" s="86"/>
      <c r="AW36" s="334"/>
      <c r="AX36" s="334"/>
      <c r="AY36" s="334"/>
      <c r="AZ36" s="334"/>
      <c r="BA36" s="320">
        <f t="shared" si="8"/>
        <v>5000</v>
      </c>
      <c r="BB36" s="93"/>
      <c r="BC36" s="94"/>
      <c r="BD36" s="310" t="str">
        <f t="shared" si="9"/>
        <v>正确</v>
      </c>
    </row>
    <row r="37" s="1" customFormat="1" ht="33" customHeight="1" spans="1:56">
      <c r="A37" s="289">
        <f t="shared" si="1"/>
        <v>33</v>
      </c>
      <c r="B37" s="409" t="s">
        <v>646</v>
      </c>
      <c r="C37" s="400" t="s">
        <v>135</v>
      </c>
      <c r="D37" s="398">
        <v>45838</v>
      </c>
      <c r="E37" s="410" t="s">
        <v>265</v>
      </c>
      <c r="F37" s="269">
        <f t="shared" si="2"/>
        <v>31</v>
      </c>
      <c r="G37" s="40" t="s">
        <v>79</v>
      </c>
      <c r="H37" s="41"/>
      <c r="I37" s="41"/>
      <c r="J37" s="41">
        <v>10</v>
      </c>
      <c r="K37" s="41"/>
      <c r="L37" s="41"/>
      <c r="M37" s="41"/>
      <c r="N37" s="41"/>
      <c r="O37" s="41"/>
      <c r="P37" s="41"/>
      <c r="Q37" s="41"/>
      <c r="R37" s="41"/>
      <c r="S37" s="311">
        <f t="shared" si="3"/>
        <v>0</v>
      </c>
      <c r="T37" s="353" t="s">
        <v>647</v>
      </c>
      <c r="U37" s="313" t="s">
        <v>89</v>
      </c>
      <c r="V37" s="71">
        <v>2000</v>
      </c>
      <c r="W37" s="72">
        <v>500</v>
      </c>
      <c r="X37" s="72">
        <v>500</v>
      </c>
      <c r="Y37" s="72">
        <v>500</v>
      </c>
      <c r="Z37" s="72">
        <v>500</v>
      </c>
      <c r="AA37" s="72">
        <v>500</v>
      </c>
      <c r="AB37" s="78">
        <v>500</v>
      </c>
      <c r="AC37" s="320">
        <f t="shared" si="4"/>
        <v>0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331">
        <f t="shared" si="5"/>
        <v>0</v>
      </c>
      <c r="AT37" s="320">
        <f t="shared" si="6"/>
        <v>1612.90322580645</v>
      </c>
      <c r="AU37" s="320">
        <f t="shared" si="7"/>
        <v>3387.1</v>
      </c>
      <c r="AV37" s="86"/>
      <c r="AW37" s="334"/>
      <c r="AX37" s="334"/>
      <c r="AY37" s="334"/>
      <c r="AZ37" s="334"/>
      <c r="BA37" s="320">
        <f t="shared" si="8"/>
        <v>3387.1</v>
      </c>
      <c r="BB37" s="93"/>
      <c r="BC37" s="412"/>
      <c r="BD37" s="310" t="str">
        <f t="shared" si="9"/>
        <v>正确</v>
      </c>
    </row>
    <row r="38" s="1" customFormat="1" ht="33" customHeight="1" spans="1:56">
      <c r="A38" s="289">
        <f t="shared" si="1"/>
        <v>34</v>
      </c>
      <c r="B38" s="408" t="s">
        <v>648</v>
      </c>
      <c r="C38" s="400" t="s">
        <v>135</v>
      </c>
      <c r="D38" s="398">
        <v>45846</v>
      </c>
      <c r="E38" s="401" t="s">
        <v>116</v>
      </c>
      <c r="F38" s="269">
        <f t="shared" si="2"/>
        <v>31</v>
      </c>
      <c r="G38" s="40" t="s">
        <v>79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11">
        <f t="shared" si="3"/>
        <v>0</v>
      </c>
      <c r="T38" s="74"/>
      <c r="U38" s="313" t="s">
        <v>133</v>
      </c>
      <c r="V38" s="71">
        <v>2000</v>
      </c>
      <c r="W38" s="72">
        <v>500</v>
      </c>
      <c r="X38" s="72">
        <v>500</v>
      </c>
      <c r="Y38" s="72">
        <v>200</v>
      </c>
      <c r="Z38" s="72">
        <v>100</v>
      </c>
      <c r="AA38" s="72">
        <v>100</v>
      </c>
      <c r="AB38" s="78">
        <v>100</v>
      </c>
      <c r="AC38" s="320">
        <f t="shared" si="4"/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331">
        <f t="shared" si="5"/>
        <v>0</v>
      </c>
      <c r="AT38" s="320">
        <f t="shared" si="6"/>
        <v>0</v>
      </c>
      <c r="AU38" s="320">
        <f t="shared" si="7"/>
        <v>3500</v>
      </c>
      <c r="AV38" s="86"/>
      <c r="AW38" s="334"/>
      <c r="AX38" s="334"/>
      <c r="AY38" s="334"/>
      <c r="AZ38" s="334"/>
      <c r="BA38" s="320">
        <f t="shared" si="8"/>
        <v>3500</v>
      </c>
      <c r="BB38" s="93"/>
      <c r="BC38" s="94"/>
      <c r="BD38" s="310" t="str">
        <f t="shared" si="9"/>
        <v>正确</v>
      </c>
    </row>
    <row r="39" s="1" customFormat="1" ht="33" customHeight="1" spans="1:56">
      <c r="A39" s="289">
        <f t="shared" si="1"/>
        <v>35</v>
      </c>
      <c r="B39" s="411" t="s">
        <v>649</v>
      </c>
      <c r="C39" s="400" t="s">
        <v>135</v>
      </c>
      <c r="D39" s="398">
        <v>45860</v>
      </c>
      <c r="E39" s="410" t="s">
        <v>265</v>
      </c>
      <c r="F39" s="269">
        <v>0</v>
      </c>
      <c r="G39" s="40" t="s">
        <v>79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311">
        <f t="shared" si="3"/>
        <v>0</v>
      </c>
      <c r="T39" s="353" t="s">
        <v>650</v>
      </c>
      <c r="U39" s="313" t="s">
        <v>89</v>
      </c>
      <c r="V39" s="71"/>
      <c r="W39" s="72"/>
      <c r="X39" s="72"/>
      <c r="Y39" s="72"/>
      <c r="Z39" s="72"/>
      <c r="AA39" s="72"/>
      <c r="AB39" s="78"/>
      <c r="AC39" s="320">
        <f t="shared" si="4"/>
        <v>0</v>
      </c>
      <c r="AD39" s="78"/>
      <c r="AE39" s="78"/>
      <c r="AF39" s="78"/>
      <c r="AG39" s="78"/>
      <c r="AH39" s="78"/>
      <c r="AI39" s="78">
        <f>5000/31*8</f>
        <v>1290.32258064516</v>
      </c>
      <c r="AJ39" s="78"/>
      <c r="AK39" s="78"/>
      <c r="AL39" s="78"/>
      <c r="AM39" s="78"/>
      <c r="AN39" s="78"/>
      <c r="AO39" s="78"/>
      <c r="AP39" s="78"/>
      <c r="AQ39" s="78"/>
      <c r="AR39" s="78"/>
      <c r="AS39" s="331">
        <f t="shared" si="5"/>
        <v>0</v>
      </c>
      <c r="AT39" s="320">
        <f t="shared" si="6"/>
        <v>0</v>
      </c>
      <c r="AU39" s="320">
        <f t="shared" si="7"/>
        <v>1290.32</v>
      </c>
      <c r="AV39" s="86"/>
      <c r="AW39" s="334"/>
      <c r="AX39" s="334"/>
      <c r="AY39" s="334"/>
      <c r="AZ39" s="334"/>
      <c r="BA39" s="320">
        <f t="shared" si="8"/>
        <v>1290.32</v>
      </c>
      <c r="BB39" s="93"/>
      <c r="BC39" s="353" t="s">
        <v>650</v>
      </c>
      <c r="BD39" s="310" t="str">
        <f t="shared" si="9"/>
        <v>错误</v>
      </c>
    </row>
    <row r="40" s="1" customFormat="1" ht="33" customHeight="1" spans="1:56">
      <c r="A40" s="289">
        <f t="shared" si="1"/>
        <v>36</v>
      </c>
      <c r="B40" s="411" t="s">
        <v>651</v>
      </c>
      <c r="C40" s="400" t="s">
        <v>135</v>
      </c>
      <c r="D40" s="398">
        <v>45860</v>
      </c>
      <c r="E40" s="410" t="s">
        <v>265</v>
      </c>
      <c r="F40" s="269">
        <v>0</v>
      </c>
      <c r="G40" s="40" t="s">
        <v>79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311">
        <f t="shared" si="3"/>
        <v>0</v>
      </c>
      <c r="T40" s="353" t="s">
        <v>652</v>
      </c>
      <c r="U40" s="313" t="s">
        <v>133</v>
      </c>
      <c r="V40" s="71"/>
      <c r="W40" s="72"/>
      <c r="X40" s="72"/>
      <c r="Y40" s="72"/>
      <c r="Z40" s="72"/>
      <c r="AA40" s="72"/>
      <c r="AB40" s="78"/>
      <c r="AC40" s="320">
        <f t="shared" si="4"/>
        <v>0</v>
      </c>
      <c r="AD40" s="78"/>
      <c r="AE40" s="78"/>
      <c r="AF40" s="78"/>
      <c r="AG40" s="78"/>
      <c r="AH40" s="78"/>
      <c r="AI40" s="78">
        <f>3500/31*10</f>
        <v>1129.03225806452</v>
      </c>
      <c r="AJ40" s="78"/>
      <c r="AK40" s="78"/>
      <c r="AL40" s="78"/>
      <c r="AM40" s="78"/>
      <c r="AN40" s="78"/>
      <c r="AO40" s="78"/>
      <c r="AP40" s="78"/>
      <c r="AQ40" s="78"/>
      <c r="AR40" s="78"/>
      <c r="AS40" s="331">
        <f t="shared" si="5"/>
        <v>0</v>
      </c>
      <c r="AT40" s="320">
        <f t="shared" si="6"/>
        <v>0</v>
      </c>
      <c r="AU40" s="320">
        <f t="shared" si="7"/>
        <v>1129.03</v>
      </c>
      <c r="AV40" s="86"/>
      <c r="AW40" s="334"/>
      <c r="AX40" s="334"/>
      <c r="AY40" s="334"/>
      <c r="AZ40" s="334"/>
      <c r="BA40" s="320">
        <f t="shared" si="8"/>
        <v>1129.03</v>
      </c>
      <c r="BB40" s="93"/>
      <c r="BC40" s="353" t="s">
        <v>652</v>
      </c>
      <c r="BD40" s="310" t="str">
        <f t="shared" si="9"/>
        <v>错误</v>
      </c>
    </row>
    <row r="41" s="1" customFormat="1" ht="33" customHeight="1" spans="1:56">
      <c r="A41" s="289">
        <f t="shared" si="1"/>
        <v>37</v>
      </c>
      <c r="B41" s="286"/>
      <c r="C41" s="49"/>
      <c r="D41" s="50"/>
      <c r="E41" s="286"/>
      <c r="F41" s="269">
        <f t="shared" si="2"/>
        <v>31</v>
      </c>
      <c r="G41" s="44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311">
        <f t="shared" si="3"/>
        <v>0</v>
      </c>
      <c r="T41" s="74"/>
      <c r="U41" s="313"/>
      <c r="V41" s="71"/>
      <c r="W41" s="72"/>
      <c r="X41" s="72"/>
      <c r="Y41" s="72"/>
      <c r="Z41" s="72"/>
      <c r="AA41" s="72"/>
      <c r="AB41" s="78"/>
      <c r="AC41" s="320">
        <f t="shared" si="4"/>
        <v>0</v>
      </c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331">
        <f t="shared" si="5"/>
        <v>0</v>
      </c>
      <c r="AT41" s="320">
        <f t="shared" si="6"/>
        <v>0</v>
      </c>
      <c r="AU41" s="320">
        <f t="shared" si="7"/>
        <v>0</v>
      </c>
      <c r="AV41" s="86"/>
      <c r="AW41" s="334"/>
      <c r="AX41" s="334"/>
      <c r="AY41" s="334"/>
      <c r="AZ41" s="334"/>
      <c r="BA41" s="320">
        <f t="shared" si="8"/>
        <v>0</v>
      </c>
      <c r="BB41" s="93"/>
      <c r="BC41" s="94"/>
      <c r="BD41" s="310" t="str">
        <f t="shared" si="9"/>
        <v>正确</v>
      </c>
    </row>
    <row r="42" s="1" customFormat="1" ht="33" customHeight="1" spans="1:56">
      <c r="A42" s="289">
        <f t="shared" si="1"/>
        <v>38</v>
      </c>
      <c r="B42" s="286"/>
      <c r="C42" s="49"/>
      <c r="D42" s="50"/>
      <c r="E42" s="286"/>
      <c r="F42" s="269">
        <f t="shared" si="2"/>
        <v>31</v>
      </c>
      <c r="G42" s="44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11">
        <f t="shared" si="3"/>
        <v>0</v>
      </c>
      <c r="T42" s="74"/>
      <c r="U42" s="313"/>
      <c r="V42" s="71"/>
      <c r="W42" s="72"/>
      <c r="X42" s="72"/>
      <c r="Y42" s="72"/>
      <c r="Z42" s="72"/>
      <c r="AA42" s="72"/>
      <c r="AB42" s="78"/>
      <c r="AC42" s="320">
        <f t="shared" si="4"/>
        <v>0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331">
        <f t="shared" si="5"/>
        <v>0</v>
      </c>
      <c r="AT42" s="320">
        <f t="shared" si="6"/>
        <v>0</v>
      </c>
      <c r="AU42" s="320">
        <f t="shared" si="7"/>
        <v>0</v>
      </c>
      <c r="AV42" s="86"/>
      <c r="AW42" s="334"/>
      <c r="AX42" s="334"/>
      <c r="AY42" s="334"/>
      <c r="AZ42" s="334"/>
      <c r="BA42" s="320">
        <f t="shared" si="8"/>
        <v>0</v>
      </c>
      <c r="BB42" s="93"/>
      <c r="BC42" s="94"/>
      <c r="BD42" s="310" t="str">
        <f t="shared" si="9"/>
        <v>正确</v>
      </c>
    </row>
    <row r="43" s="1" customFormat="1" ht="33" customHeight="1" spans="1:56">
      <c r="A43" s="289">
        <f t="shared" si="1"/>
        <v>39</v>
      </c>
      <c r="B43" s="286"/>
      <c r="C43" s="49"/>
      <c r="D43" s="50"/>
      <c r="E43" s="286"/>
      <c r="F43" s="269">
        <f t="shared" si="2"/>
        <v>31</v>
      </c>
      <c r="G43" s="44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311">
        <f t="shared" si="3"/>
        <v>0</v>
      </c>
      <c r="T43" s="74"/>
      <c r="U43" s="313"/>
      <c r="V43" s="71"/>
      <c r="W43" s="72"/>
      <c r="X43" s="72"/>
      <c r="Y43" s="72"/>
      <c r="Z43" s="72"/>
      <c r="AA43" s="72"/>
      <c r="AB43" s="78"/>
      <c r="AC43" s="320">
        <f t="shared" si="4"/>
        <v>0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331">
        <f t="shared" si="5"/>
        <v>0</v>
      </c>
      <c r="AT43" s="320">
        <f t="shared" si="6"/>
        <v>0</v>
      </c>
      <c r="AU43" s="320">
        <f t="shared" si="7"/>
        <v>0</v>
      </c>
      <c r="AV43" s="86"/>
      <c r="AW43" s="334"/>
      <c r="AX43" s="334"/>
      <c r="AY43" s="334"/>
      <c r="AZ43" s="334"/>
      <c r="BA43" s="320">
        <f t="shared" si="8"/>
        <v>0</v>
      </c>
      <c r="BB43" s="93"/>
      <c r="BC43" s="94"/>
      <c r="BD43" s="310" t="str">
        <f t="shared" si="9"/>
        <v>正确</v>
      </c>
    </row>
    <row r="44" s="1" customFormat="1" ht="33" customHeight="1" spans="1:56">
      <c r="A44" s="289">
        <f t="shared" si="1"/>
        <v>40</v>
      </c>
      <c r="B44" s="286"/>
      <c r="C44" s="49"/>
      <c r="D44" s="50"/>
      <c r="E44" s="286"/>
      <c r="F44" s="269">
        <f t="shared" si="2"/>
        <v>31</v>
      </c>
      <c r="G44" s="44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311">
        <f t="shared" si="3"/>
        <v>0</v>
      </c>
      <c r="T44" s="74"/>
      <c r="U44" s="313"/>
      <c r="V44" s="71"/>
      <c r="W44" s="72"/>
      <c r="X44" s="72"/>
      <c r="Y44" s="72"/>
      <c r="Z44" s="72"/>
      <c r="AA44" s="72"/>
      <c r="AB44" s="78"/>
      <c r="AC44" s="320">
        <f t="shared" si="4"/>
        <v>0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331">
        <f t="shared" si="5"/>
        <v>0</v>
      </c>
      <c r="AT44" s="320">
        <f t="shared" si="6"/>
        <v>0</v>
      </c>
      <c r="AU44" s="320">
        <f t="shared" si="7"/>
        <v>0</v>
      </c>
      <c r="AV44" s="86"/>
      <c r="AW44" s="334"/>
      <c r="AX44" s="334"/>
      <c r="AY44" s="334"/>
      <c r="AZ44" s="334"/>
      <c r="BA44" s="320">
        <f t="shared" si="8"/>
        <v>0</v>
      </c>
      <c r="BB44" s="93"/>
      <c r="BC44" s="94"/>
      <c r="BD44" s="310" t="str">
        <f t="shared" si="9"/>
        <v>正确</v>
      </c>
    </row>
    <row r="45" s="1" customFormat="1" ht="33" customHeight="1" spans="1:56">
      <c r="A45" s="289">
        <f t="shared" si="1"/>
        <v>41</v>
      </c>
      <c r="B45" s="286"/>
      <c r="C45" s="49"/>
      <c r="D45" s="50"/>
      <c r="E45" s="286"/>
      <c r="F45" s="269">
        <f t="shared" si="2"/>
        <v>31</v>
      </c>
      <c r="G45" s="44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311">
        <f t="shared" si="3"/>
        <v>0</v>
      </c>
      <c r="T45" s="74"/>
      <c r="U45" s="313"/>
      <c r="V45" s="71"/>
      <c r="W45" s="72"/>
      <c r="X45" s="72"/>
      <c r="Y45" s="72"/>
      <c r="Z45" s="72"/>
      <c r="AA45" s="72"/>
      <c r="AB45" s="78"/>
      <c r="AC45" s="320">
        <f t="shared" si="4"/>
        <v>0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331">
        <f t="shared" si="5"/>
        <v>0</v>
      </c>
      <c r="AT45" s="320">
        <f t="shared" si="6"/>
        <v>0</v>
      </c>
      <c r="AU45" s="320">
        <f t="shared" si="7"/>
        <v>0</v>
      </c>
      <c r="AV45" s="86"/>
      <c r="AW45" s="334"/>
      <c r="AX45" s="334"/>
      <c r="AY45" s="334"/>
      <c r="AZ45" s="334"/>
      <c r="BA45" s="320">
        <f t="shared" si="8"/>
        <v>0</v>
      </c>
      <c r="BB45" s="93"/>
      <c r="BC45" s="94"/>
      <c r="BD45" s="310" t="str">
        <f t="shared" si="9"/>
        <v>正确</v>
      </c>
    </row>
    <row r="46" s="1" customFormat="1" ht="33" customHeight="1" spans="1:56">
      <c r="A46" s="289">
        <f t="shared" si="1"/>
        <v>42</v>
      </c>
      <c r="B46" s="286"/>
      <c r="C46" s="49"/>
      <c r="D46" s="50"/>
      <c r="E46" s="286"/>
      <c r="F46" s="269">
        <f t="shared" si="2"/>
        <v>31</v>
      </c>
      <c r="G46" s="44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311">
        <f t="shared" si="3"/>
        <v>0</v>
      </c>
      <c r="T46" s="74"/>
      <c r="U46" s="313"/>
      <c r="V46" s="71"/>
      <c r="W46" s="72"/>
      <c r="X46" s="72"/>
      <c r="Y46" s="72"/>
      <c r="Z46" s="72"/>
      <c r="AA46" s="72"/>
      <c r="AB46" s="78"/>
      <c r="AC46" s="320">
        <f t="shared" si="4"/>
        <v>0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331">
        <f t="shared" si="5"/>
        <v>0</v>
      </c>
      <c r="AT46" s="320">
        <f t="shared" si="6"/>
        <v>0</v>
      </c>
      <c r="AU46" s="320">
        <f t="shared" si="7"/>
        <v>0</v>
      </c>
      <c r="AV46" s="86"/>
      <c r="AW46" s="334"/>
      <c r="AX46" s="334"/>
      <c r="AY46" s="334"/>
      <c r="AZ46" s="334"/>
      <c r="BA46" s="320">
        <f t="shared" si="8"/>
        <v>0</v>
      </c>
      <c r="BB46" s="93"/>
      <c r="BC46" s="94"/>
      <c r="BD46" s="310" t="str">
        <f t="shared" si="9"/>
        <v>正确</v>
      </c>
    </row>
    <row r="47" s="1" customFormat="1" ht="33" customHeight="1" spans="1:56">
      <c r="A47" s="289">
        <f t="shared" si="1"/>
        <v>43</v>
      </c>
      <c r="B47" s="286"/>
      <c r="C47" s="49"/>
      <c r="D47" s="50"/>
      <c r="E47" s="286"/>
      <c r="F47" s="269">
        <f t="shared" si="2"/>
        <v>31</v>
      </c>
      <c r="G47" s="44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311">
        <f t="shared" si="3"/>
        <v>0</v>
      </c>
      <c r="T47" s="74"/>
      <c r="U47" s="313"/>
      <c r="V47" s="71"/>
      <c r="W47" s="72"/>
      <c r="X47" s="72"/>
      <c r="Y47" s="72"/>
      <c r="Z47" s="72"/>
      <c r="AA47" s="72"/>
      <c r="AB47" s="78"/>
      <c r="AC47" s="320">
        <f t="shared" si="4"/>
        <v>0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331">
        <f t="shared" si="5"/>
        <v>0</v>
      </c>
      <c r="AT47" s="320">
        <f t="shared" si="6"/>
        <v>0</v>
      </c>
      <c r="AU47" s="320">
        <f t="shared" si="7"/>
        <v>0</v>
      </c>
      <c r="AV47" s="86"/>
      <c r="AW47" s="334"/>
      <c r="AX47" s="334"/>
      <c r="AY47" s="334"/>
      <c r="AZ47" s="334"/>
      <c r="BA47" s="320">
        <f t="shared" si="8"/>
        <v>0</v>
      </c>
      <c r="BB47" s="93"/>
      <c r="BC47" s="94"/>
      <c r="BD47" s="310" t="str">
        <f t="shared" si="9"/>
        <v>正确</v>
      </c>
    </row>
    <row r="48" s="1" customFormat="1" ht="33" customHeight="1" spans="1:56">
      <c r="A48" s="289">
        <f t="shared" si="1"/>
        <v>44</v>
      </c>
      <c r="B48" s="286"/>
      <c r="C48" s="49"/>
      <c r="D48" s="50"/>
      <c r="E48" s="286"/>
      <c r="F48" s="269">
        <f t="shared" si="2"/>
        <v>31</v>
      </c>
      <c r="G48" s="44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311">
        <f t="shared" si="3"/>
        <v>0</v>
      </c>
      <c r="T48" s="74"/>
      <c r="U48" s="313"/>
      <c r="V48" s="71"/>
      <c r="W48" s="72"/>
      <c r="X48" s="72"/>
      <c r="Y48" s="72"/>
      <c r="Z48" s="72"/>
      <c r="AA48" s="72"/>
      <c r="AB48" s="78"/>
      <c r="AC48" s="320">
        <f t="shared" si="4"/>
        <v>0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331">
        <f t="shared" si="5"/>
        <v>0</v>
      </c>
      <c r="AT48" s="320">
        <f t="shared" si="6"/>
        <v>0</v>
      </c>
      <c r="AU48" s="320">
        <f t="shared" si="7"/>
        <v>0</v>
      </c>
      <c r="AV48" s="86"/>
      <c r="AW48" s="334"/>
      <c r="AX48" s="334"/>
      <c r="AY48" s="334"/>
      <c r="AZ48" s="334"/>
      <c r="BA48" s="320">
        <f t="shared" si="8"/>
        <v>0</v>
      </c>
      <c r="BB48" s="93"/>
      <c r="BC48" s="94"/>
      <c r="BD48" s="310" t="str">
        <f t="shared" si="9"/>
        <v>正确</v>
      </c>
    </row>
    <row r="49" s="1" customFormat="1" ht="33" customHeight="1" spans="1:56">
      <c r="A49" s="289">
        <f t="shared" si="1"/>
        <v>45</v>
      </c>
      <c r="B49" s="286"/>
      <c r="C49" s="49"/>
      <c r="D49" s="50"/>
      <c r="E49" s="286"/>
      <c r="F49" s="269">
        <f t="shared" si="2"/>
        <v>31</v>
      </c>
      <c r="G49" s="44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311">
        <f t="shared" si="3"/>
        <v>0</v>
      </c>
      <c r="T49" s="74"/>
      <c r="U49" s="313"/>
      <c r="V49" s="71"/>
      <c r="W49" s="72"/>
      <c r="X49" s="72"/>
      <c r="Y49" s="72"/>
      <c r="Z49" s="72"/>
      <c r="AA49" s="72"/>
      <c r="AB49" s="78"/>
      <c r="AC49" s="320">
        <f t="shared" si="4"/>
        <v>0</v>
      </c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331">
        <f t="shared" si="5"/>
        <v>0</v>
      </c>
      <c r="AT49" s="320">
        <f t="shared" si="6"/>
        <v>0</v>
      </c>
      <c r="AU49" s="320">
        <f t="shared" si="7"/>
        <v>0</v>
      </c>
      <c r="AV49" s="86"/>
      <c r="AW49" s="334"/>
      <c r="AX49" s="334"/>
      <c r="AY49" s="334"/>
      <c r="AZ49" s="334"/>
      <c r="BA49" s="320">
        <f t="shared" si="8"/>
        <v>0</v>
      </c>
      <c r="BB49" s="93"/>
      <c r="BC49" s="94"/>
      <c r="BD49" s="310" t="str">
        <f t="shared" si="9"/>
        <v>正确</v>
      </c>
    </row>
    <row r="50" s="1" customFormat="1" ht="33" customHeight="1" spans="1:56">
      <c r="A50" s="289">
        <f t="shared" si="1"/>
        <v>46</v>
      </c>
      <c r="B50" s="286"/>
      <c r="C50" s="49"/>
      <c r="D50" s="50"/>
      <c r="E50" s="286"/>
      <c r="F50" s="269">
        <f t="shared" si="2"/>
        <v>31</v>
      </c>
      <c r="G50" s="44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311">
        <f t="shared" si="3"/>
        <v>0</v>
      </c>
      <c r="T50" s="74"/>
      <c r="U50" s="313"/>
      <c r="V50" s="71"/>
      <c r="W50" s="72"/>
      <c r="X50" s="72"/>
      <c r="Y50" s="72"/>
      <c r="Z50" s="72"/>
      <c r="AA50" s="72"/>
      <c r="AB50" s="78"/>
      <c r="AC50" s="320">
        <f t="shared" si="4"/>
        <v>0</v>
      </c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331">
        <f t="shared" si="5"/>
        <v>0</v>
      </c>
      <c r="AT50" s="320">
        <f t="shared" si="6"/>
        <v>0</v>
      </c>
      <c r="AU50" s="320">
        <f t="shared" si="7"/>
        <v>0</v>
      </c>
      <c r="AV50" s="86"/>
      <c r="AW50" s="334"/>
      <c r="AX50" s="334"/>
      <c r="AY50" s="334"/>
      <c r="AZ50" s="334"/>
      <c r="BA50" s="320">
        <f t="shared" si="8"/>
        <v>0</v>
      </c>
      <c r="BB50" s="93"/>
      <c r="BC50" s="94"/>
      <c r="BD50" s="310" t="str">
        <f t="shared" si="9"/>
        <v>正确</v>
      </c>
    </row>
    <row r="51" s="1" customFormat="1" ht="33" customHeight="1" spans="1:56">
      <c r="A51" s="289">
        <f t="shared" si="1"/>
        <v>47</v>
      </c>
      <c r="B51" s="286"/>
      <c r="C51" s="49"/>
      <c r="D51" s="50"/>
      <c r="E51" s="286"/>
      <c r="F51" s="269">
        <f t="shared" si="2"/>
        <v>31</v>
      </c>
      <c r="G51" s="44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311">
        <f t="shared" si="3"/>
        <v>0</v>
      </c>
      <c r="T51" s="74"/>
      <c r="U51" s="313"/>
      <c r="V51" s="71"/>
      <c r="W51" s="72"/>
      <c r="X51" s="72"/>
      <c r="Y51" s="72"/>
      <c r="Z51" s="72"/>
      <c r="AA51" s="72"/>
      <c r="AB51" s="78"/>
      <c r="AC51" s="320">
        <f t="shared" si="4"/>
        <v>0</v>
      </c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331">
        <f t="shared" si="5"/>
        <v>0</v>
      </c>
      <c r="AT51" s="320">
        <f t="shared" si="6"/>
        <v>0</v>
      </c>
      <c r="AU51" s="320">
        <f t="shared" si="7"/>
        <v>0</v>
      </c>
      <c r="AV51" s="86"/>
      <c r="AW51" s="334"/>
      <c r="AX51" s="334"/>
      <c r="AY51" s="334"/>
      <c r="AZ51" s="334"/>
      <c r="BA51" s="320">
        <f t="shared" si="8"/>
        <v>0</v>
      </c>
      <c r="BB51" s="93"/>
      <c r="BC51" s="94"/>
      <c r="BD51" s="310" t="str">
        <f t="shared" si="9"/>
        <v>正确</v>
      </c>
    </row>
    <row r="52" s="1" customFormat="1" ht="33" customHeight="1" spans="1:56">
      <c r="A52" s="289">
        <f t="shared" si="1"/>
        <v>48</v>
      </c>
      <c r="B52" s="286"/>
      <c r="C52" s="49"/>
      <c r="D52" s="50"/>
      <c r="E52" s="286"/>
      <c r="F52" s="269">
        <f t="shared" si="2"/>
        <v>31</v>
      </c>
      <c r="G52" s="44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311">
        <f t="shared" si="3"/>
        <v>0</v>
      </c>
      <c r="T52" s="74"/>
      <c r="U52" s="313"/>
      <c r="V52" s="71"/>
      <c r="W52" s="72"/>
      <c r="X52" s="72"/>
      <c r="Y52" s="72"/>
      <c r="Z52" s="72"/>
      <c r="AA52" s="72"/>
      <c r="AB52" s="78"/>
      <c r="AC52" s="320">
        <f t="shared" si="4"/>
        <v>0</v>
      </c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331">
        <f t="shared" si="5"/>
        <v>0</v>
      </c>
      <c r="AT52" s="320">
        <f t="shared" si="6"/>
        <v>0</v>
      </c>
      <c r="AU52" s="320">
        <f t="shared" si="7"/>
        <v>0</v>
      </c>
      <c r="AV52" s="86"/>
      <c r="AW52" s="334"/>
      <c r="AX52" s="334"/>
      <c r="AY52" s="334"/>
      <c r="AZ52" s="334"/>
      <c r="BA52" s="320">
        <f t="shared" si="8"/>
        <v>0</v>
      </c>
      <c r="BB52" s="93"/>
      <c r="BC52" s="94"/>
      <c r="BD52" s="310" t="str">
        <f t="shared" si="9"/>
        <v>正确</v>
      </c>
    </row>
    <row r="53" s="1" customFormat="1" ht="33" customHeight="1" spans="1:56">
      <c r="A53" s="289">
        <f t="shared" si="1"/>
        <v>49</v>
      </c>
      <c r="B53" s="286"/>
      <c r="C53" s="49"/>
      <c r="D53" s="50"/>
      <c r="E53" s="286"/>
      <c r="F53" s="269">
        <f t="shared" si="2"/>
        <v>31</v>
      </c>
      <c r="G53" s="44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311">
        <f t="shared" si="3"/>
        <v>0</v>
      </c>
      <c r="T53" s="74"/>
      <c r="U53" s="313"/>
      <c r="V53" s="71"/>
      <c r="W53" s="72"/>
      <c r="X53" s="72"/>
      <c r="Y53" s="72"/>
      <c r="Z53" s="72"/>
      <c r="AA53" s="72"/>
      <c r="AB53" s="78"/>
      <c r="AC53" s="320">
        <f t="shared" si="4"/>
        <v>0</v>
      </c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331">
        <f t="shared" si="5"/>
        <v>0</v>
      </c>
      <c r="AT53" s="320">
        <f t="shared" si="6"/>
        <v>0</v>
      </c>
      <c r="AU53" s="320">
        <f t="shared" si="7"/>
        <v>0</v>
      </c>
      <c r="AV53" s="86"/>
      <c r="AW53" s="334"/>
      <c r="AX53" s="334"/>
      <c r="AY53" s="334"/>
      <c r="AZ53" s="334"/>
      <c r="BA53" s="320">
        <f t="shared" si="8"/>
        <v>0</v>
      </c>
      <c r="BB53" s="93"/>
      <c r="BC53" s="94"/>
      <c r="BD53" s="310" t="str">
        <f t="shared" si="9"/>
        <v>正确</v>
      </c>
    </row>
    <row r="54" s="1" customFormat="1" ht="33" customHeight="1" spans="1:56">
      <c r="A54" s="289">
        <f t="shared" si="1"/>
        <v>50</v>
      </c>
      <c r="B54" s="286"/>
      <c r="C54" s="49"/>
      <c r="D54" s="50"/>
      <c r="E54" s="286"/>
      <c r="F54" s="269">
        <f t="shared" si="2"/>
        <v>31</v>
      </c>
      <c r="G54" s="44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311">
        <f t="shared" si="3"/>
        <v>0</v>
      </c>
      <c r="T54" s="74"/>
      <c r="U54" s="313"/>
      <c r="V54" s="71"/>
      <c r="W54" s="72"/>
      <c r="X54" s="72"/>
      <c r="Y54" s="72"/>
      <c r="Z54" s="72"/>
      <c r="AA54" s="72"/>
      <c r="AB54" s="78"/>
      <c r="AC54" s="320">
        <f t="shared" si="4"/>
        <v>0</v>
      </c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331">
        <f t="shared" si="5"/>
        <v>0</v>
      </c>
      <c r="AT54" s="320">
        <f t="shared" si="6"/>
        <v>0</v>
      </c>
      <c r="AU54" s="320">
        <f t="shared" si="7"/>
        <v>0</v>
      </c>
      <c r="AV54" s="86"/>
      <c r="AW54" s="334"/>
      <c r="AX54" s="334"/>
      <c r="AY54" s="334"/>
      <c r="AZ54" s="334"/>
      <c r="BA54" s="320">
        <f t="shared" si="8"/>
        <v>0</v>
      </c>
      <c r="BB54" s="93"/>
      <c r="BC54" s="94"/>
      <c r="BD54" s="310" t="str">
        <f t="shared" si="9"/>
        <v>正确</v>
      </c>
    </row>
    <row r="55" s="1" customFormat="1" ht="33" customHeight="1" spans="1:56">
      <c r="A55" s="289">
        <f t="shared" si="1"/>
        <v>51</v>
      </c>
      <c r="B55" s="286"/>
      <c r="C55" s="49"/>
      <c r="D55" s="50"/>
      <c r="E55" s="286"/>
      <c r="F55" s="269">
        <f t="shared" si="2"/>
        <v>31</v>
      </c>
      <c r="G55" s="44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311">
        <f t="shared" si="3"/>
        <v>0</v>
      </c>
      <c r="T55" s="74"/>
      <c r="U55" s="313"/>
      <c r="V55" s="71"/>
      <c r="W55" s="72"/>
      <c r="X55" s="72"/>
      <c r="Y55" s="72"/>
      <c r="Z55" s="72"/>
      <c r="AA55" s="72"/>
      <c r="AB55" s="78"/>
      <c r="AC55" s="320">
        <f t="shared" si="4"/>
        <v>0</v>
      </c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331">
        <f t="shared" si="5"/>
        <v>0</v>
      </c>
      <c r="AT55" s="320">
        <f t="shared" si="6"/>
        <v>0</v>
      </c>
      <c r="AU55" s="320">
        <f t="shared" si="7"/>
        <v>0</v>
      </c>
      <c r="AV55" s="86"/>
      <c r="AW55" s="334"/>
      <c r="AX55" s="334"/>
      <c r="AY55" s="334"/>
      <c r="AZ55" s="334"/>
      <c r="BA55" s="320">
        <f t="shared" si="8"/>
        <v>0</v>
      </c>
      <c r="BB55" s="93"/>
      <c r="BC55" s="94"/>
      <c r="BD55" s="310" t="str">
        <f t="shared" si="9"/>
        <v>正确</v>
      </c>
    </row>
    <row r="56" s="1" customFormat="1" ht="33" customHeight="1" spans="1:56">
      <c r="A56" s="289">
        <f t="shared" si="1"/>
        <v>52</v>
      </c>
      <c r="B56" s="286"/>
      <c r="C56" s="49"/>
      <c r="D56" s="50"/>
      <c r="E56" s="286"/>
      <c r="F56" s="269">
        <f t="shared" si="2"/>
        <v>31</v>
      </c>
      <c r="G56" s="44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311">
        <f t="shared" si="3"/>
        <v>0</v>
      </c>
      <c r="T56" s="74"/>
      <c r="U56" s="313"/>
      <c r="V56" s="71"/>
      <c r="W56" s="72"/>
      <c r="X56" s="72"/>
      <c r="Y56" s="72"/>
      <c r="Z56" s="72"/>
      <c r="AA56" s="72"/>
      <c r="AB56" s="78"/>
      <c r="AC56" s="320">
        <f t="shared" si="4"/>
        <v>0</v>
      </c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331">
        <f t="shared" si="5"/>
        <v>0</v>
      </c>
      <c r="AT56" s="320">
        <f t="shared" si="6"/>
        <v>0</v>
      </c>
      <c r="AU56" s="320">
        <f t="shared" si="7"/>
        <v>0</v>
      </c>
      <c r="AV56" s="86"/>
      <c r="AW56" s="334"/>
      <c r="AX56" s="334"/>
      <c r="AY56" s="334"/>
      <c r="AZ56" s="334"/>
      <c r="BA56" s="320">
        <f t="shared" si="8"/>
        <v>0</v>
      </c>
      <c r="BB56" s="93"/>
      <c r="BC56" s="94"/>
      <c r="BD56" s="310" t="str">
        <f t="shared" si="9"/>
        <v>正确</v>
      </c>
    </row>
    <row r="57" s="1" customFormat="1" ht="33" customHeight="1" spans="1:56">
      <c r="A57" s="289">
        <f t="shared" si="1"/>
        <v>53</v>
      </c>
      <c r="B57" s="286"/>
      <c r="C57" s="49"/>
      <c r="D57" s="50"/>
      <c r="E57" s="286"/>
      <c r="F57" s="269">
        <f t="shared" si="2"/>
        <v>31</v>
      </c>
      <c r="G57" s="44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311">
        <f t="shared" si="3"/>
        <v>0</v>
      </c>
      <c r="T57" s="74"/>
      <c r="U57" s="313"/>
      <c r="V57" s="71"/>
      <c r="W57" s="72"/>
      <c r="X57" s="72"/>
      <c r="Y57" s="72"/>
      <c r="Z57" s="72"/>
      <c r="AA57" s="72"/>
      <c r="AB57" s="78"/>
      <c r="AC57" s="320">
        <f t="shared" si="4"/>
        <v>0</v>
      </c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331">
        <f t="shared" si="5"/>
        <v>0</v>
      </c>
      <c r="AT57" s="320">
        <f t="shared" si="6"/>
        <v>0</v>
      </c>
      <c r="AU57" s="320">
        <f t="shared" si="7"/>
        <v>0</v>
      </c>
      <c r="AV57" s="86"/>
      <c r="AW57" s="334"/>
      <c r="AX57" s="334"/>
      <c r="AY57" s="334"/>
      <c r="AZ57" s="334"/>
      <c r="BA57" s="320">
        <f t="shared" si="8"/>
        <v>0</v>
      </c>
      <c r="BB57" s="93"/>
      <c r="BC57" s="94"/>
      <c r="BD57" s="310" t="str">
        <f t="shared" si="9"/>
        <v>正确</v>
      </c>
    </row>
    <row r="58" s="1" customFormat="1" ht="33" customHeight="1" spans="1:56">
      <c r="A58" s="289">
        <f t="shared" si="1"/>
        <v>54</v>
      </c>
      <c r="B58" s="286"/>
      <c r="C58" s="49"/>
      <c r="D58" s="50"/>
      <c r="E58" s="286"/>
      <c r="F58" s="269">
        <f t="shared" si="2"/>
        <v>31</v>
      </c>
      <c r="G58" s="44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311">
        <f t="shared" si="3"/>
        <v>0</v>
      </c>
      <c r="T58" s="74"/>
      <c r="U58" s="313"/>
      <c r="V58" s="71"/>
      <c r="W58" s="72"/>
      <c r="X58" s="72"/>
      <c r="Y58" s="72"/>
      <c r="Z58" s="72"/>
      <c r="AA58" s="72"/>
      <c r="AB58" s="78"/>
      <c r="AC58" s="320">
        <f t="shared" si="4"/>
        <v>0</v>
      </c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331">
        <f t="shared" si="5"/>
        <v>0</v>
      </c>
      <c r="AT58" s="320">
        <f t="shared" si="6"/>
        <v>0</v>
      </c>
      <c r="AU58" s="320">
        <f t="shared" si="7"/>
        <v>0</v>
      </c>
      <c r="AV58" s="86"/>
      <c r="AW58" s="334"/>
      <c r="AX58" s="334"/>
      <c r="AY58" s="334"/>
      <c r="AZ58" s="334"/>
      <c r="BA58" s="320">
        <f t="shared" si="8"/>
        <v>0</v>
      </c>
      <c r="BB58" s="93"/>
      <c r="BC58" s="94"/>
      <c r="BD58" s="310" t="str">
        <f t="shared" si="9"/>
        <v>正确</v>
      </c>
    </row>
    <row r="59" s="1" customFormat="1" ht="33" customHeight="1" spans="1:56">
      <c r="A59" s="289">
        <f t="shared" si="1"/>
        <v>55</v>
      </c>
      <c r="B59" s="286"/>
      <c r="C59" s="49"/>
      <c r="D59" s="50"/>
      <c r="E59" s="286"/>
      <c r="F59" s="269">
        <f t="shared" si="2"/>
        <v>31</v>
      </c>
      <c r="G59" s="44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311">
        <f t="shared" si="3"/>
        <v>0</v>
      </c>
      <c r="T59" s="74"/>
      <c r="U59" s="313"/>
      <c r="V59" s="71"/>
      <c r="W59" s="72"/>
      <c r="X59" s="72"/>
      <c r="Y59" s="72"/>
      <c r="Z59" s="72"/>
      <c r="AA59" s="72"/>
      <c r="AB59" s="78"/>
      <c r="AC59" s="320">
        <f t="shared" si="4"/>
        <v>0</v>
      </c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331">
        <f t="shared" si="5"/>
        <v>0</v>
      </c>
      <c r="AT59" s="320">
        <f t="shared" si="6"/>
        <v>0</v>
      </c>
      <c r="AU59" s="320">
        <f t="shared" si="7"/>
        <v>0</v>
      </c>
      <c r="AV59" s="86"/>
      <c r="AW59" s="334"/>
      <c r="AX59" s="334"/>
      <c r="AY59" s="334"/>
      <c r="AZ59" s="334"/>
      <c r="BA59" s="320">
        <f t="shared" si="8"/>
        <v>0</v>
      </c>
      <c r="BB59" s="93"/>
      <c r="BC59" s="94"/>
      <c r="BD59" s="310" t="str">
        <f t="shared" si="9"/>
        <v>正确</v>
      </c>
    </row>
    <row r="60" s="1" customFormat="1" ht="33" customHeight="1" spans="1:56">
      <c r="A60" s="289">
        <f t="shared" si="1"/>
        <v>56</v>
      </c>
      <c r="B60" s="286"/>
      <c r="C60" s="49"/>
      <c r="D60" s="50"/>
      <c r="E60" s="286"/>
      <c r="F60" s="269">
        <f t="shared" si="2"/>
        <v>31</v>
      </c>
      <c r="G60" s="44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311">
        <f t="shared" si="3"/>
        <v>0</v>
      </c>
      <c r="T60" s="74"/>
      <c r="U60" s="313"/>
      <c r="V60" s="71"/>
      <c r="W60" s="72"/>
      <c r="X60" s="72"/>
      <c r="Y60" s="72"/>
      <c r="Z60" s="72"/>
      <c r="AA60" s="72"/>
      <c r="AB60" s="78"/>
      <c r="AC60" s="320">
        <f t="shared" si="4"/>
        <v>0</v>
      </c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331">
        <f t="shared" si="5"/>
        <v>0</v>
      </c>
      <c r="AT60" s="320">
        <f t="shared" si="6"/>
        <v>0</v>
      </c>
      <c r="AU60" s="320">
        <f t="shared" si="7"/>
        <v>0</v>
      </c>
      <c r="AV60" s="86"/>
      <c r="AW60" s="334"/>
      <c r="AX60" s="334"/>
      <c r="AY60" s="334"/>
      <c r="AZ60" s="334"/>
      <c r="BA60" s="320">
        <f t="shared" si="8"/>
        <v>0</v>
      </c>
      <c r="BB60" s="93"/>
      <c r="BC60" s="94"/>
      <c r="BD60" s="310" t="str">
        <f t="shared" si="9"/>
        <v>正确</v>
      </c>
    </row>
    <row r="61" s="1" customFormat="1" ht="33" customHeight="1" spans="1:56">
      <c r="A61" s="289">
        <f t="shared" si="1"/>
        <v>57</v>
      </c>
      <c r="B61" s="286"/>
      <c r="C61" s="49"/>
      <c r="D61" s="50"/>
      <c r="E61" s="286"/>
      <c r="F61" s="269">
        <f t="shared" si="2"/>
        <v>31</v>
      </c>
      <c r="G61" s="44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311">
        <f t="shared" si="3"/>
        <v>0</v>
      </c>
      <c r="T61" s="74"/>
      <c r="U61" s="313"/>
      <c r="V61" s="71"/>
      <c r="W61" s="72"/>
      <c r="X61" s="72"/>
      <c r="Y61" s="72"/>
      <c r="Z61" s="72"/>
      <c r="AA61" s="72"/>
      <c r="AB61" s="78"/>
      <c r="AC61" s="320">
        <f t="shared" si="4"/>
        <v>0</v>
      </c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331">
        <f t="shared" si="5"/>
        <v>0</v>
      </c>
      <c r="AT61" s="320">
        <f t="shared" si="6"/>
        <v>0</v>
      </c>
      <c r="AU61" s="320">
        <f t="shared" si="7"/>
        <v>0</v>
      </c>
      <c r="AV61" s="86"/>
      <c r="AW61" s="334"/>
      <c r="AX61" s="334"/>
      <c r="AY61" s="334"/>
      <c r="AZ61" s="334"/>
      <c r="BA61" s="320">
        <f t="shared" si="8"/>
        <v>0</v>
      </c>
      <c r="BB61" s="93"/>
      <c r="BC61" s="94"/>
      <c r="BD61" s="310" t="str">
        <f t="shared" si="9"/>
        <v>正确</v>
      </c>
    </row>
    <row r="62" s="1" customFormat="1" ht="33" customHeight="1" spans="1:56">
      <c r="A62" s="289">
        <f t="shared" si="1"/>
        <v>58</v>
      </c>
      <c r="B62" s="286"/>
      <c r="C62" s="49"/>
      <c r="D62" s="50"/>
      <c r="E62" s="286"/>
      <c r="F62" s="269">
        <f t="shared" si="2"/>
        <v>31</v>
      </c>
      <c r="G62" s="44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311">
        <f t="shared" si="3"/>
        <v>0</v>
      </c>
      <c r="T62" s="74"/>
      <c r="U62" s="313"/>
      <c r="V62" s="71"/>
      <c r="W62" s="72"/>
      <c r="X62" s="72"/>
      <c r="Y62" s="72"/>
      <c r="Z62" s="72"/>
      <c r="AA62" s="72"/>
      <c r="AB62" s="78"/>
      <c r="AC62" s="320">
        <f t="shared" si="4"/>
        <v>0</v>
      </c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331">
        <f t="shared" si="5"/>
        <v>0</v>
      </c>
      <c r="AT62" s="320">
        <f t="shared" si="6"/>
        <v>0</v>
      </c>
      <c r="AU62" s="320">
        <f t="shared" si="7"/>
        <v>0</v>
      </c>
      <c r="AV62" s="86"/>
      <c r="AW62" s="334"/>
      <c r="AX62" s="334"/>
      <c r="AY62" s="334"/>
      <c r="AZ62" s="334"/>
      <c r="BA62" s="320">
        <f t="shared" si="8"/>
        <v>0</v>
      </c>
      <c r="BB62" s="93"/>
      <c r="BC62" s="94"/>
      <c r="BD62" s="310" t="str">
        <f t="shared" si="9"/>
        <v>正确</v>
      </c>
    </row>
    <row r="63" s="1" customFormat="1" ht="33" customHeight="1" spans="1:56">
      <c r="A63" s="289">
        <f t="shared" si="1"/>
        <v>59</v>
      </c>
      <c r="B63" s="286"/>
      <c r="C63" s="49"/>
      <c r="D63" s="50"/>
      <c r="E63" s="286"/>
      <c r="F63" s="269">
        <f t="shared" si="2"/>
        <v>31</v>
      </c>
      <c r="G63" s="44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311">
        <f t="shared" si="3"/>
        <v>0</v>
      </c>
      <c r="T63" s="74"/>
      <c r="U63" s="313"/>
      <c r="V63" s="71"/>
      <c r="W63" s="72"/>
      <c r="X63" s="72"/>
      <c r="Y63" s="72"/>
      <c r="Z63" s="72"/>
      <c r="AA63" s="72"/>
      <c r="AB63" s="78"/>
      <c r="AC63" s="320">
        <f t="shared" si="4"/>
        <v>0</v>
      </c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331">
        <f t="shared" si="5"/>
        <v>0</v>
      </c>
      <c r="AT63" s="320">
        <f t="shared" si="6"/>
        <v>0</v>
      </c>
      <c r="AU63" s="320">
        <f t="shared" si="7"/>
        <v>0</v>
      </c>
      <c r="AV63" s="86"/>
      <c r="AW63" s="334"/>
      <c r="AX63" s="334"/>
      <c r="AY63" s="334"/>
      <c r="AZ63" s="334"/>
      <c r="BA63" s="320">
        <f t="shared" si="8"/>
        <v>0</v>
      </c>
      <c r="BB63" s="93"/>
      <c r="BC63" s="94"/>
      <c r="BD63" s="310" t="str">
        <f t="shared" si="9"/>
        <v>正确</v>
      </c>
    </row>
    <row r="64" s="1" customFormat="1" ht="33" customHeight="1" spans="1:56">
      <c r="A64" s="289">
        <f t="shared" si="1"/>
        <v>60</v>
      </c>
      <c r="B64" s="286"/>
      <c r="C64" s="49"/>
      <c r="D64" s="50"/>
      <c r="E64" s="286"/>
      <c r="F64" s="269">
        <f t="shared" si="2"/>
        <v>31</v>
      </c>
      <c r="G64" s="44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311">
        <f t="shared" si="3"/>
        <v>0</v>
      </c>
      <c r="T64" s="74"/>
      <c r="U64" s="313"/>
      <c r="V64" s="71"/>
      <c r="W64" s="72"/>
      <c r="X64" s="72"/>
      <c r="Y64" s="72"/>
      <c r="Z64" s="72"/>
      <c r="AA64" s="72"/>
      <c r="AB64" s="78"/>
      <c r="AC64" s="320">
        <f t="shared" si="4"/>
        <v>0</v>
      </c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331">
        <f t="shared" si="5"/>
        <v>0</v>
      </c>
      <c r="AT64" s="320">
        <f t="shared" si="6"/>
        <v>0</v>
      </c>
      <c r="AU64" s="320">
        <f t="shared" si="7"/>
        <v>0</v>
      </c>
      <c r="AV64" s="86"/>
      <c r="AW64" s="334"/>
      <c r="AX64" s="334"/>
      <c r="AY64" s="334"/>
      <c r="AZ64" s="334"/>
      <c r="BA64" s="320">
        <f t="shared" si="8"/>
        <v>0</v>
      </c>
      <c r="BB64" s="93"/>
      <c r="BC64" s="94"/>
      <c r="BD64" s="310" t="str">
        <f t="shared" si="9"/>
        <v>正确</v>
      </c>
    </row>
    <row r="65" s="1" customFormat="1" ht="33" customHeight="1" spans="1:56">
      <c r="A65" s="289">
        <f t="shared" si="1"/>
        <v>61</v>
      </c>
      <c r="B65" s="286"/>
      <c r="C65" s="49"/>
      <c r="D65" s="50"/>
      <c r="E65" s="286"/>
      <c r="F65" s="269">
        <f t="shared" si="2"/>
        <v>31</v>
      </c>
      <c r="G65" s="44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311">
        <f t="shared" si="3"/>
        <v>0</v>
      </c>
      <c r="T65" s="74"/>
      <c r="U65" s="313"/>
      <c r="V65" s="71"/>
      <c r="W65" s="72"/>
      <c r="X65" s="72"/>
      <c r="Y65" s="72"/>
      <c r="Z65" s="72"/>
      <c r="AA65" s="72"/>
      <c r="AB65" s="78"/>
      <c r="AC65" s="320">
        <f t="shared" si="4"/>
        <v>0</v>
      </c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331">
        <f t="shared" si="5"/>
        <v>0</v>
      </c>
      <c r="AT65" s="320">
        <f t="shared" si="6"/>
        <v>0</v>
      </c>
      <c r="AU65" s="320">
        <f t="shared" si="7"/>
        <v>0</v>
      </c>
      <c r="AV65" s="86"/>
      <c r="AW65" s="334"/>
      <c r="AX65" s="334"/>
      <c r="AY65" s="334"/>
      <c r="AZ65" s="334"/>
      <c r="BA65" s="320">
        <f t="shared" si="8"/>
        <v>0</v>
      </c>
      <c r="BB65" s="93"/>
      <c r="BC65" s="94"/>
      <c r="BD65" s="310" t="str">
        <f t="shared" si="9"/>
        <v>正确</v>
      </c>
    </row>
    <row r="66" s="1" customFormat="1" ht="33" customHeight="1" spans="1:56">
      <c r="A66" s="289">
        <f t="shared" si="1"/>
        <v>62</v>
      </c>
      <c r="B66" s="286"/>
      <c r="C66" s="49"/>
      <c r="D66" s="50"/>
      <c r="E66" s="286"/>
      <c r="F66" s="269">
        <f t="shared" si="2"/>
        <v>31</v>
      </c>
      <c r="G66" s="44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311">
        <f t="shared" si="3"/>
        <v>0</v>
      </c>
      <c r="T66" s="74"/>
      <c r="U66" s="313"/>
      <c r="V66" s="71"/>
      <c r="W66" s="72"/>
      <c r="X66" s="72"/>
      <c r="Y66" s="72"/>
      <c r="Z66" s="72"/>
      <c r="AA66" s="72"/>
      <c r="AB66" s="78"/>
      <c r="AC66" s="320">
        <f t="shared" si="4"/>
        <v>0</v>
      </c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331">
        <f t="shared" si="5"/>
        <v>0</v>
      </c>
      <c r="AT66" s="320">
        <f t="shared" si="6"/>
        <v>0</v>
      </c>
      <c r="AU66" s="320">
        <f t="shared" si="7"/>
        <v>0</v>
      </c>
      <c r="AV66" s="86"/>
      <c r="AW66" s="334"/>
      <c r="AX66" s="334"/>
      <c r="AY66" s="334"/>
      <c r="AZ66" s="334"/>
      <c r="BA66" s="320">
        <f t="shared" si="8"/>
        <v>0</v>
      </c>
      <c r="BB66" s="93"/>
      <c r="BC66" s="94"/>
      <c r="BD66" s="310" t="str">
        <f t="shared" si="9"/>
        <v>正确</v>
      </c>
    </row>
    <row r="67" s="1" customFormat="1" ht="33" customHeight="1" spans="1:56">
      <c r="A67" s="289">
        <f t="shared" si="1"/>
        <v>63</v>
      </c>
      <c r="B67" s="286"/>
      <c r="C67" s="49"/>
      <c r="D67" s="50"/>
      <c r="E67" s="286"/>
      <c r="F67" s="269">
        <f t="shared" si="2"/>
        <v>31</v>
      </c>
      <c r="G67" s="44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311">
        <f t="shared" si="3"/>
        <v>0</v>
      </c>
      <c r="T67" s="74"/>
      <c r="U67" s="313"/>
      <c r="V67" s="71"/>
      <c r="W67" s="72"/>
      <c r="X67" s="72"/>
      <c r="Y67" s="72"/>
      <c r="Z67" s="72"/>
      <c r="AA67" s="72"/>
      <c r="AB67" s="78"/>
      <c r="AC67" s="320">
        <f t="shared" si="4"/>
        <v>0</v>
      </c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331">
        <f t="shared" si="5"/>
        <v>0</v>
      </c>
      <c r="AT67" s="320">
        <f t="shared" si="6"/>
        <v>0</v>
      </c>
      <c r="AU67" s="320">
        <f t="shared" si="7"/>
        <v>0</v>
      </c>
      <c r="AV67" s="86"/>
      <c r="AW67" s="334"/>
      <c r="AX67" s="334"/>
      <c r="AY67" s="334"/>
      <c r="AZ67" s="334"/>
      <c r="BA67" s="320">
        <f t="shared" si="8"/>
        <v>0</v>
      </c>
      <c r="BB67" s="93"/>
      <c r="BC67" s="94"/>
      <c r="BD67" s="310" t="str">
        <f t="shared" si="9"/>
        <v>正确</v>
      </c>
    </row>
    <row r="68" s="1" customFormat="1" ht="33" customHeight="1" spans="1:56">
      <c r="A68" s="289">
        <f t="shared" si="1"/>
        <v>64</v>
      </c>
      <c r="B68" s="286"/>
      <c r="C68" s="49"/>
      <c r="D68" s="50"/>
      <c r="E68" s="286"/>
      <c r="F68" s="269">
        <f t="shared" si="2"/>
        <v>31</v>
      </c>
      <c r="G68" s="44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311">
        <f t="shared" si="3"/>
        <v>0</v>
      </c>
      <c r="T68" s="74"/>
      <c r="U68" s="313"/>
      <c r="V68" s="71"/>
      <c r="W68" s="72"/>
      <c r="X68" s="72"/>
      <c r="Y68" s="72"/>
      <c r="Z68" s="72"/>
      <c r="AA68" s="72"/>
      <c r="AB68" s="78"/>
      <c r="AC68" s="320">
        <f t="shared" si="4"/>
        <v>0</v>
      </c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331">
        <f t="shared" si="5"/>
        <v>0</v>
      </c>
      <c r="AT68" s="320">
        <f t="shared" si="6"/>
        <v>0</v>
      </c>
      <c r="AU68" s="320">
        <f t="shared" si="7"/>
        <v>0</v>
      </c>
      <c r="AV68" s="86"/>
      <c r="AW68" s="334"/>
      <c r="AX68" s="334"/>
      <c r="AY68" s="334"/>
      <c r="AZ68" s="334"/>
      <c r="BA68" s="320">
        <f t="shared" si="8"/>
        <v>0</v>
      </c>
      <c r="BB68" s="93"/>
      <c r="BC68" s="94"/>
      <c r="BD68" s="310" t="str">
        <f t="shared" si="9"/>
        <v>正确</v>
      </c>
    </row>
    <row r="69" s="1" customFormat="1" ht="33" customHeight="1" spans="1:56">
      <c r="A69" s="289">
        <f t="shared" ref="A69:A132" si="10">ROW()-4</f>
        <v>65</v>
      </c>
      <c r="B69" s="286"/>
      <c r="C69" s="49"/>
      <c r="D69" s="50"/>
      <c r="E69" s="286"/>
      <c r="F69" s="269">
        <f t="shared" ref="F69:F132" si="11">IF($C$2-D69+1&lt;$E$2,$C$2-D69+1,$E$2)</f>
        <v>31</v>
      </c>
      <c r="G69" s="44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311">
        <f t="shared" ref="S69:S132" si="12">P69+Q69-R69</f>
        <v>0</v>
      </c>
      <c r="T69" s="74"/>
      <c r="U69" s="313"/>
      <c r="V69" s="71"/>
      <c r="W69" s="72"/>
      <c r="X69" s="72"/>
      <c r="Y69" s="72"/>
      <c r="Z69" s="72"/>
      <c r="AA69" s="72"/>
      <c r="AB69" s="78"/>
      <c r="AC69" s="320">
        <f t="shared" ref="AC69:AC132" si="13">IF(G69="是",30,0)</f>
        <v>0</v>
      </c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331">
        <f t="shared" ref="AS69:AS132" si="14">IFERROR(U69/$E$2*2*H69+I69*2,0)</f>
        <v>0</v>
      </c>
      <c r="AT69" s="320">
        <f t="shared" ref="AT69:AT132" si="15">IFERROR(U69/$E$2*(J69+K69*0.2+L69+M69*0.5),0)</f>
        <v>0</v>
      </c>
      <c r="AU69" s="320">
        <f t="shared" ref="AU69:AU132" si="16">ROUND(SUM(V69:AP69)-SUM(AQ69:AT69),2)</f>
        <v>0</v>
      </c>
      <c r="AV69" s="86"/>
      <c r="AW69" s="334"/>
      <c r="AX69" s="334"/>
      <c r="AY69" s="334"/>
      <c r="AZ69" s="334"/>
      <c r="BA69" s="320">
        <f t="shared" ref="BA69:BA132" si="17">ROUND(AU69-SUM(AV69:AZ69),2)</f>
        <v>0</v>
      </c>
      <c r="BB69" s="93"/>
      <c r="BC69" s="94"/>
      <c r="BD69" s="310" t="str">
        <f t="shared" ref="BD69:BD132" si="18">IF(U69-SUM(V69:AB69)=0,"正确","错误")</f>
        <v>正确</v>
      </c>
    </row>
    <row r="70" s="1" customFormat="1" ht="33" customHeight="1" spans="1:56">
      <c r="A70" s="289">
        <f t="shared" si="10"/>
        <v>66</v>
      </c>
      <c r="B70" s="286"/>
      <c r="C70" s="49"/>
      <c r="D70" s="50"/>
      <c r="E70" s="286"/>
      <c r="F70" s="269">
        <f t="shared" si="11"/>
        <v>31</v>
      </c>
      <c r="G70" s="44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311">
        <f t="shared" si="12"/>
        <v>0</v>
      </c>
      <c r="T70" s="74"/>
      <c r="U70" s="313"/>
      <c r="V70" s="71"/>
      <c r="W70" s="72"/>
      <c r="X70" s="72"/>
      <c r="Y70" s="72"/>
      <c r="Z70" s="72"/>
      <c r="AA70" s="72"/>
      <c r="AB70" s="78"/>
      <c r="AC70" s="320">
        <f t="shared" si="13"/>
        <v>0</v>
      </c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331">
        <f t="shared" si="14"/>
        <v>0</v>
      </c>
      <c r="AT70" s="320">
        <f t="shared" si="15"/>
        <v>0</v>
      </c>
      <c r="AU70" s="320">
        <f t="shared" si="16"/>
        <v>0</v>
      </c>
      <c r="AV70" s="86"/>
      <c r="AW70" s="334"/>
      <c r="AX70" s="334"/>
      <c r="AY70" s="334"/>
      <c r="AZ70" s="334"/>
      <c r="BA70" s="320">
        <f t="shared" si="17"/>
        <v>0</v>
      </c>
      <c r="BB70" s="93"/>
      <c r="BC70" s="94"/>
      <c r="BD70" s="310" t="str">
        <f t="shared" si="18"/>
        <v>正确</v>
      </c>
    </row>
    <row r="71" s="1" customFormat="1" ht="33" customHeight="1" spans="1:56">
      <c r="A71" s="289">
        <f t="shared" si="10"/>
        <v>67</v>
      </c>
      <c r="B71" s="286"/>
      <c r="C71" s="49"/>
      <c r="D71" s="50"/>
      <c r="E71" s="286"/>
      <c r="F71" s="269">
        <f t="shared" si="11"/>
        <v>31</v>
      </c>
      <c r="G71" s="44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311">
        <f t="shared" si="12"/>
        <v>0</v>
      </c>
      <c r="T71" s="74"/>
      <c r="U71" s="313"/>
      <c r="V71" s="71"/>
      <c r="W71" s="72"/>
      <c r="X71" s="72"/>
      <c r="Y71" s="72"/>
      <c r="Z71" s="72"/>
      <c r="AA71" s="72"/>
      <c r="AB71" s="78"/>
      <c r="AC71" s="320">
        <f t="shared" si="13"/>
        <v>0</v>
      </c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331">
        <f t="shared" si="14"/>
        <v>0</v>
      </c>
      <c r="AT71" s="320">
        <f t="shared" si="15"/>
        <v>0</v>
      </c>
      <c r="AU71" s="320">
        <f t="shared" si="16"/>
        <v>0</v>
      </c>
      <c r="AV71" s="86"/>
      <c r="AW71" s="334"/>
      <c r="AX71" s="334"/>
      <c r="AY71" s="334"/>
      <c r="AZ71" s="334"/>
      <c r="BA71" s="320">
        <f t="shared" si="17"/>
        <v>0</v>
      </c>
      <c r="BB71" s="93"/>
      <c r="BC71" s="94"/>
      <c r="BD71" s="310" t="str">
        <f t="shared" si="18"/>
        <v>正确</v>
      </c>
    </row>
    <row r="72" s="1" customFormat="1" ht="33" customHeight="1" spans="1:56">
      <c r="A72" s="289">
        <f t="shared" si="10"/>
        <v>68</v>
      </c>
      <c r="B72" s="286"/>
      <c r="C72" s="49"/>
      <c r="D72" s="50"/>
      <c r="E72" s="286"/>
      <c r="F72" s="269">
        <f t="shared" si="11"/>
        <v>31</v>
      </c>
      <c r="G72" s="44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311">
        <f t="shared" si="12"/>
        <v>0</v>
      </c>
      <c r="T72" s="74"/>
      <c r="U72" s="313"/>
      <c r="V72" s="71"/>
      <c r="W72" s="72"/>
      <c r="X72" s="72"/>
      <c r="Y72" s="72"/>
      <c r="Z72" s="72"/>
      <c r="AA72" s="72"/>
      <c r="AB72" s="78"/>
      <c r="AC72" s="320">
        <f t="shared" si="13"/>
        <v>0</v>
      </c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331">
        <f t="shared" si="14"/>
        <v>0</v>
      </c>
      <c r="AT72" s="320">
        <f t="shared" si="15"/>
        <v>0</v>
      </c>
      <c r="AU72" s="320">
        <f t="shared" si="16"/>
        <v>0</v>
      </c>
      <c r="AV72" s="86"/>
      <c r="AW72" s="334"/>
      <c r="AX72" s="334"/>
      <c r="AY72" s="334"/>
      <c r="AZ72" s="334"/>
      <c r="BA72" s="320">
        <f t="shared" si="17"/>
        <v>0</v>
      </c>
      <c r="BB72" s="93"/>
      <c r="BC72" s="94"/>
      <c r="BD72" s="310" t="str">
        <f t="shared" si="18"/>
        <v>正确</v>
      </c>
    </row>
    <row r="73" s="1" customFormat="1" ht="33" customHeight="1" spans="1:56">
      <c r="A73" s="289">
        <f t="shared" si="10"/>
        <v>69</v>
      </c>
      <c r="B73" s="286"/>
      <c r="C73" s="49"/>
      <c r="D73" s="50"/>
      <c r="E73" s="286"/>
      <c r="F73" s="269">
        <f t="shared" si="11"/>
        <v>31</v>
      </c>
      <c r="G73" s="44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311">
        <f t="shared" si="12"/>
        <v>0</v>
      </c>
      <c r="T73" s="74"/>
      <c r="U73" s="313"/>
      <c r="V73" s="71"/>
      <c r="W73" s="72"/>
      <c r="X73" s="72"/>
      <c r="Y73" s="72"/>
      <c r="Z73" s="72"/>
      <c r="AA73" s="72"/>
      <c r="AB73" s="78"/>
      <c r="AC73" s="320">
        <f t="shared" si="13"/>
        <v>0</v>
      </c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331">
        <f t="shared" si="14"/>
        <v>0</v>
      </c>
      <c r="AT73" s="320">
        <f t="shared" si="15"/>
        <v>0</v>
      </c>
      <c r="AU73" s="320">
        <f t="shared" si="16"/>
        <v>0</v>
      </c>
      <c r="AV73" s="86"/>
      <c r="AW73" s="334"/>
      <c r="AX73" s="334"/>
      <c r="AY73" s="334"/>
      <c r="AZ73" s="334"/>
      <c r="BA73" s="320">
        <f t="shared" si="17"/>
        <v>0</v>
      </c>
      <c r="BB73" s="93"/>
      <c r="BC73" s="94"/>
      <c r="BD73" s="310" t="str">
        <f t="shared" si="18"/>
        <v>正确</v>
      </c>
    </row>
    <row r="74" s="1" customFormat="1" ht="33" customHeight="1" spans="1:56">
      <c r="A74" s="289">
        <f t="shared" si="10"/>
        <v>70</v>
      </c>
      <c r="B74" s="286"/>
      <c r="C74" s="49"/>
      <c r="D74" s="50"/>
      <c r="E74" s="286"/>
      <c r="F74" s="269">
        <f t="shared" si="11"/>
        <v>31</v>
      </c>
      <c r="G74" s="44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311">
        <f t="shared" si="12"/>
        <v>0</v>
      </c>
      <c r="T74" s="74"/>
      <c r="U74" s="313"/>
      <c r="V74" s="71"/>
      <c r="W74" s="72"/>
      <c r="X74" s="72"/>
      <c r="Y74" s="72"/>
      <c r="Z74" s="72"/>
      <c r="AA74" s="72"/>
      <c r="AB74" s="78"/>
      <c r="AC74" s="320">
        <f t="shared" si="13"/>
        <v>0</v>
      </c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331">
        <f t="shared" si="14"/>
        <v>0</v>
      </c>
      <c r="AT74" s="320">
        <f t="shared" si="15"/>
        <v>0</v>
      </c>
      <c r="AU74" s="320">
        <f t="shared" si="16"/>
        <v>0</v>
      </c>
      <c r="AV74" s="86"/>
      <c r="AW74" s="334"/>
      <c r="AX74" s="334"/>
      <c r="AY74" s="334"/>
      <c r="AZ74" s="334"/>
      <c r="BA74" s="320">
        <f t="shared" si="17"/>
        <v>0</v>
      </c>
      <c r="BB74" s="93"/>
      <c r="BC74" s="94"/>
      <c r="BD74" s="310" t="str">
        <f t="shared" si="18"/>
        <v>正确</v>
      </c>
    </row>
    <row r="75" s="1" customFormat="1" ht="33" customHeight="1" spans="1:56">
      <c r="A75" s="289">
        <f t="shared" si="10"/>
        <v>71</v>
      </c>
      <c r="B75" s="286"/>
      <c r="C75" s="49"/>
      <c r="D75" s="50"/>
      <c r="E75" s="286"/>
      <c r="F75" s="269">
        <f t="shared" si="11"/>
        <v>31</v>
      </c>
      <c r="G75" s="44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311">
        <f t="shared" si="12"/>
        <v>0</v>
      </c>
      <c r="T75" s="74"/>
      <c r="U75" s="313"/>
      <c r="V75" s="71"/>
      <c r="W75" s="72"/>
      <c r="X75" s="72"/>
      <c r="Y75" s="72"/>
      <c r="Z75" s="72"/>
      <c r="AA75" s="72"/>
      <c r="AB75" s="78"/>
      <c r="AC75" s="320">
        <f t="shared" si="13"/>
        <v>0</v>
      </c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331">
        <f t="shared" si="14"/>
        <v>0</v>
      </c>
      <c r="AT75" s="320">
        <f t="shared" si="15"/>
        <v>0</v>
      </c>
      <c r="AU75" s="320">
        <f t="shared" si="16"/>
        <v>0</v>
      </c>
      <c r="AV75" s="86"/>
      <c r="AW75" s="334"/>
      <c r="AX75" s="334"/>
      <c r="AY75" s="334"/>
      <c r="AZ75" s="334"/>
      <c r="BA75" s="320">
        <f t="shared" si="17"/>
        <v>0</v>
      </c>
      <c r="BB75" s="93"/>
      <c r="BC75" s="94"/>
      <c r="BD75" s="310" t="str">
        <f t="shared" si="18"/>
        <v>正确</v>
      </c>
    </row>
    <row r="76" s="1" customFormat="1" ht="33" customHeight="1" spans="1:56">
      <c r="A76" s="289">
        <f t="shared" si="10"/>
        <v>72</v>
      </c>
      <c r="B76" s="286"/>
      <c r="C76" s="49"/>
      <c r="D76" s="50"/>
      <c r="E76" s="286"/>
      <c r="F76" s="269">
        <f t="shared" si="11"/>
        <v>31</v>
      </c>
      <c r="G76" s="44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311">
        <f t="shared" si="12"/>
        <v>0</v>
      </c>
      <c r="T76" s="74"/>
      <c r="U76" s="313"/>
      <c r="V76" s="71"/>
      <c r="W76" s="72"/>
      <c r="X76" s="72"/>
      <c r="Y76" s="72"/>
      <c r="Z76" s="72"/>
      <c r="AA76" s="72"/>
      <c r="AB76" s="78"/>
      <c r="AC76" s="320">
        <f t="shared" si="13"/>
        <v>0</v>
      </c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331">
        <f t="shared" si="14"/>
        <v>0</v>
      </c>
      <c r="AT76" s="320">
        <f t="shared" si="15"/>
        <v>0</v>
      </c>
      <c r="AU76" s="320">
        <f t="shared" si="16"/>
        <v>0</v>
      </c>
      <c r="AV76" s="86"/>
      <c r="AW76" s="334"/>
      <c r="AX76" s="334"/>
      <c r="AY76" s="334"/>
      <c r="AZ76" s="334"/>
      <c r="BA76" s="320">
        <f t="shared" si="17"/>
        <v>0</v>
      </c>
      <c r="BB76" s="93"/>
      <c r="BC76" s="94"/>
      <c r="BD76" s="310" t="str">
        <f t="shared" si="18"/>
        <v>正确</v>
      </c>
    </row>
    <row r="77" s="1" customFormat="1" ht="33" customHeight="1" spans="1:56">
      <c r="A77" s="289">
        <f t="shared" si="10"/>
        <v>73</v>
      </c>
      <c r="B77" s="286"/>
      <c r="C77" s="49"/>
      <c r="D77" s="50"/>
      <c r="E77" s="286"/>
      <c r="F77" s="269">
        <f t="shared" si="11"/>
        <v>31</v>
      </c>
      <c r="G77" s="44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311">
        <f t="shared" si="12"/>
        <v>0</v>
      </c>
      <c r="T77" s="74"/>
      <c r="U77" s="313"/>
      <c r="V77" s="71"/>
      <c r="W77" s="72"/>
      <c r="X77" s="72"/>
      <c r="Y77" s="72"/>
      <c r="Z77" s="72"/>
      <c r="AA77" s="72"/>
      <c r="AB77" s="78"/>
      <c r="AC77" s="320">
        <f t="shared" si="13"/>
        <v>0</v>
      </c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331">
        <f t="shared" si="14"/>
        <v>0</v>
      </c>
      <c r="AT77" s="320">
        <f t="shared" si="15"/>
        <v>0</v>
      </c>
      <c r="AU77" s="320">
        <f t="shared" si="16"/>
        <v>0</v>
      </c>
      <c r="AV77" s="86"/>
      <c r="AW77" s="334"/>
      <c r="AX77" s="334"/>
      <c r="AY77" s="334"/>
      <c r="AZ77" s="334"/>
      <c r="BA77" s="320">
        <f t="shared" si="17"/>
        <v>0</v>
      </c>
      <c r="BB77" s="93"/>
      <c r="BC77" s="94"/>
      <c r="BD77" s="310" t="str">
        <f t="shared" si="18"/>
        <v>正确</v>
      </c>
    </row>
    <row r="78" s="1" customFormat="1" ht="33" customHeight="1" spans="1:56">
      <c r="A78" s="289">
        <f t="shared" si="10"/>
        <v>74</v>
      </c>
      <c r="B78" s="286"/>
      <c r="C78" s="49"/>
      <c r="D78" s="50"/>
      <c r="E78" s="286"/>
      <c r="F78" s="269">
        <f t="shared" si="11"/>
        <v>31</v>
      </c>
      <c r="G78" s="44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311">
        <f t="shared" si="12"/>
        <v>0</v>
      </c>
      <c r="T78" s="74"/>
      <c r="U78" s="313"/>
      <c r="V78" s="71"/>
      <c r="W78" s="72"/>
      <c r="X78" s="72"/>
      <c r="Y78" s="72"/>
      <c r="Z78" s="72"/>
      <c r="AA78" s="72"/>
      <c r="AB78" s="78"/>
      <c r="AC78" s="320">
        <f t="shared" si="13"/>
        <v>0</v>
      </c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331">
        <f t="shared" si="14"/>
        <v>0</v>
      </c>
      <c r="AT78" s="320">
        <f t="shared" si="15"/>
        <v>0</v>
      </c>
      <c r="AU78" s="320">
        <f t="shared" si="16"/>
        <v>0</v>
      </c>
      <c r="AV78" s="86"/>
      <c r="AW78" s="334"/>
      <c r="AX78" s="334"/>
      <c r="AY78" s="334"/>
      <c r="AZ78" s="334"/>
      <c r="BA78" s="320">
        <f t="shared" si="17"/>
        <v>0</v>
      </c>
      <c r="BB78" s="93"/>
      <c r="BC78" s="94"/>
      <c r="BD78" s="310" t="str">
        <f t="shared" si="18"/>
        <v>正确</v>
      </c>
    </row>
    <row r="79" s="1" customFormat="1" ht="33" customHeight="1" spans="1:56">
      <c r="A79" s="289">
        <f t="shared" si="10"/>
        <v>75</v>
      </c>
      <c r="B79" s="286"/>
      <c r="C79" s="49"/>
      <c r="D79" s="50"/>
      <c r="E79" s="286"/>
      <c r="F79" s="269">
        <f t="shared" si="11"/>
        <v>31</v>
      </c>
      <c r="G79" s="44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311">
        <f t="shared" si="12"/>
        <v>0</v>
      </c>
      <c r="T79" s="74"/>
      <c r="U79" s="313"/>
      <c r="V79" s="71"/>
      <c r="W79" s="72"/>
      <c r="X79" s="72"/>
      <c r="Y79" s="72"/>
      <c r="Z79" s="72"/>
      <c r="AA79" s="72"/>
      <c r="AB79" s="78"/>
      <c r="AC79" s="320">
        <f t="shared" si="13"/>
        <v>0</v>
      </c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331">
        <f t="shared" si="14"/>
        <v>0</v>
      </c>
      <c r="AT79" s="320">
        <f t="shared" si="15"/>
        <v>0</v>
      </c>
      <c r="AU79" s="320">
        <f t="shared" si="16"/>
        <v>0</v>
      </c>
      <c r="AV79" s="86"/>
      <c r="AW79" s="334"/>
      <c r="AX79" s="334"/>
      <c r="AY79" s="334"/>
      <c r="AZ79" s="334"/>
      <c r="BA79" s="320">
        <f t="shared" si="17"/>
        <v>0</v>
      </c>
      <c r="BB79" s="93"/>
      <c r="BC79" s="94"/>
      <c r="BD79" s="310" t="str">
        <f t="shared" si="18"/>
        <v>正确</v>
      </c>
    </row>
    <row r="80" s="1" customFormat="1" ht="33" customHeight="1" spans="1:56">
      <c r="A80" s="289">
        <f t="shared" si="10"/>
        <v>76</v>
      </c>
      <c r="B80" s="286"/>
      <c r="C80" s="49"/>
      <c r="D80" s="50"/>
      <c r="E80" s="286"/>
      <c r="F80" s="269">
        <f t="shared" si="11"/>
        <v>31</v>
      </c>
      <c r="G80" s="44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311">
        <f t="shared" si="12"/>
        <v>0</v>
      </c>
      <c r="T80" s="74"/>
      <c r="U80" s="313"/>
      <c r="V80" s="71"/>
      <c r="W80" s="72"/>
      <c r="X80" s="72"/>
      <c r="Y80" s="72"/>
      <c r="Z80" s="72"/>
      <c r="AA80" s="72"/>
      <c r="AB80" s="78"/>
      <c r="AC80" s="320">
        <f t="shared" si="13"/>
        <v>0</v>
      </c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331">
        <f t="shared" si="14"/>
        <v>0</v>
      </c>
      <c r="AT80" s="320">
        <f t="shared" si="15"/>
        <v>0</v>
      </c>
      <c r="AU80" s="320">
        <f t="shared" si="16"/>
        <v>0</v>
      </c>
      <c r="AV80" s="86"/>
      <c r="AW80" s="334"/>
      <c r="AX80" s="334"/>
      <c r="AY80" s="334"/>
      <c r="AZ80" s="334"/>
      <c r="BA80" s="320">
        <f t="shared" si="17"/>
        <v>0</v>
      </c>
      <c r="BB80" s="93"/>
      <c r="BC80" s="94"/>
      <c r="BD80" s="310" t="str">
        <f t="shared" si="18"/>
        <v>正确</v>
      </c>
    </row>
    <row r="81" s="1" customFormat="1" ht="33" customHeight="1" spans="1:56">
      <c r="A81" s="289">
        <f t="shared" si="10"/>
        <v>77</v>
      </c>
      <c r="B81" s="286"/>
      <c r="C81" s="49"/>
      <c r="D81" s="50"/>
      <c r="E81" s="286"/>
      <c r="F81" s="269">
        <f t="shared" si="11"/>
        <v>31</v>
      </c>
      <c r="G81" s="44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311">
        <f t="shared" si="12"/>
        <v>0</v>
      </c>
      <c r="T81" s="74"/>
      <c r="U81" s="313"/>
      <c r="V81" s="71"/>
      <c r="W81" s="72"/>
      <c r="X81" s="72"/>
      <c r="Y81" s="72"/>
      <c r="Z81" s="72"/>
      <c r="AA81" s="72"/>
      <c r="AB81" s="78"/>
      <c r="AC81" s="320">
        <f t="shared" si="13"/>
        <v>0</v>
      </c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331">
        <f t="shared" si="14"/>
        <v>0</v>
      </c>
      <c r="AT81" s="320">
        <f t="shared" si="15"/>
        <v>0</v>
      </c>
      <c r="AU81" s="320">
        <f t="shared" si="16"/>
        <v>0</v>
      </c>
      <c r="AV81" s="86"/>
      <c r="AW81" s="334"/>
      <c r="AX81" s="334"/>
      <c r="AY81" s="334"/>
      <c r="AZ81" s="334"/>
      <c r="BA81" s="320">
        <f t="shared" si="17"/>
        <v>0</v>
      </c>
      <c r="BB81" s="93"/>
      <c r="BC81" s="94"/>
      <c r="BD81" s="310" t="str">
        <f t="shared" si="18"/>
        <v>正确</v>
      </c>
    </row>
    <row r="82" s="1" customFormat="1" ht="33" customHeight="1" spans="1:56">
      <c r="A82" s="289">
        <f t="shared" si="10"/>
        <v>78</v>
      </c>
      <c r="B82" s="286"/>
      <c r="C82" s="49"/>
      <c r="D82" s="50"/>
      <c r="E82" s="286"/>
      <c r="F82" s="269">
        <f t="shared" si="11"/>
        <v>31</v>
      </c>
      <c r="G82" s="44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311">
        <f t="shared" si="12"/>
        <v>0</v>
      </c>
      <c r="T82" s="74"/>
      <c r="U82" s="313"/>
      <c r="V82" s="71"/>
      <c r="W82" s="72"/>
      <c r="X82" s="72"/>
      <c r="Y82" s="72"/>
      <c r="Z82" s="72"/>
      <c r="AA82" s="72"/>
      <c r="AB82" s="78"/>
      <c r="AC82" s="320">
        <f t="shared" si="13"/>
        <v>0</v>
      </c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331">
        <f t="shared" si="14"/>
        <v>0</v>
      </c>
      <c r="AT82" s="320">
        <f t="shared" si="15"/>
        <v>0</v>
      </c>
      <c r="AU82" s="320">
        <f t="shared" si="16"/>
        <v>0</v>
      </c>
      <c r="AV82" s="86"/>
      <c r="AW82" s="334"/>
      <c r="AX82" s="334"/>
      <c r="AY82" s="334"/>
      <c r="AZ82" s="334"/>
      <c r="BA82" s="320">
        <f t="shared" si="17"/>
        <v>0</v>
      </c>
      <c r="BB82" s="93"/>
      <c r="BC82" s="94"/>
      <c r="BD82" s="310" t="str">
        <f t="shared" si="18"/>
        <v>正确</v>
      </c>
    </row>
    <row r="83" s="1" customFormat="1" ht="33" customHeight="1" spans="1:56">
      <c r="A83" s="289">
        <f t="shared" si="10"/>
        <v>79</v>
      </c>
      <c r="B83" s="286"/>
      <c r="C83" s="49"/>
      <c r="D83" s="50"/>
      <c r="E83" s="286"/>
      <c r="F83" s="269">
        <f t="shared" si="11"/>
        <v>31</v>
      </c>
      <c r="G83" s="44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311">
        <f t="shared" si="12"/>
        <v>0</v>
      </c>
      <c r="T83" s="74"/>
      <c r="U83" s="313"/>
      <c r="V83" s="71"/>
      <c r="W83" s="72"/>
      <c r="X83" s="72"/>
      <c r="Y83" s="72"/>
      <c r="Z83" s="72"/>
      <c r="AA83" s="72"/>
      <c r="AB83" s="78"/>
      <c r="AC83" s="320">
        <f t="shared" si="13"/>
        <v>0</v>
      </c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331">
        <f t="shared" si="14"/>
        <v>0</v>
      </c>
      <c r="AT83" s="320">
        <f t="shared" si="15"/>
        <v>0</v>
      </c>
      <c r="AU83" s="320">
        <f t="shared" si="16"/>
        <v>0</v>
      </c>
      <c r="AV83" s="86"/>
      <c r="AW83" s="334"/>
      <c r="AX83" s="334"/>
      <c r="AY83" s="334"/>
      <c r="AZ83" s="334"/>
      <c r="BA83" s="320">
        <f t="shared" si="17"/>
        <v>0</v>
      </c>
      <c r="BB83" s="93"/>
      <c r="BC83" s="94"/>
      <c r="BD83" s="310" t="str">
        <f t="shared" si="18"/>
        <v>正确</v>
      </c>
    </row>
    <row r="84" s="1" customFormat="1" ht="33" customHeight="1" spans="1:56">
      <c r="A84" s="289">
        <f t="shared" si="10"/>
        <v>80</v>
      </c>
      <c r="B84" s="286"/>
      <c r="C84" s="49"/>
      <c r="D84" s="50"/>
      <c r="E84" s="286"/>
      <c r="F84" s="269">
        <f t="shared" si="11"/>
        <v>31</v>
      </c>
      <c r="G84" s="44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311">
        <f t="shared" si="12"/>
        <v>0</v>
      </c>
      <c r="T84" s="74"/>
      <c r="U84" s="313"/>
      <c r="V84" s="71"/>
      <c r="W84" s="72"/>
      <c r="X84" s="72"/>
      <c r="Y84" s="72"/>
      <c r="Z84" s="72"/>
      <c r="AA84" s="72"/>
      <c r="AB84" s="78"/>
      <c r="AC84" s="320">
        <f t="shared" si="13"/>
        <v>0</v>
      </c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331">
        <f t="shared" si="14"/>
        <v>0</v>
      </c>
      <c r="AT84" s="320">
        <f t="shared" si="15"/>
        <v>0</v>
      </c>
      <c r="AU84" s="320">
        <f t="shared" si="16"/>
        <v>0</v>
      </c>
      <c r="AV84" s="86"/>
      <c r="AW84" s="334"/>
      <c r="AX84" s="334"/>
      <c r="AY84" s="334"/>
      <c r="AZ84" s="334"/>
      <c r="BA84" s="320">
        <f t="shared" si="17"/>
        <v>0</v>
      </c>
      <c r="BB84" s="93"/>
      <c r="BC84" s="94"/>
      <c r="BD84" s="310" t="str">
        <f t="shared" si="18"/>
        <v>正确</v>
      </c>
    </row>
    <row r="85" s="1" customFormat="1" ht="33" customHeight="1" spans="1:56">
      <c r="A85" s="289">
        <f t="shared" si="10"/>
        <v>81</v>
      </c>
      <c r="B85" s="286"/>
      <c r="C85" s="49"/>
      <c r="D85" s="50"/>
      <c r="E85" s="286"/>
      <c r="F85" s="269">
        <f t="shared" si="11"/>
        <v>31</v>
      </c>
      <c r="G85" s="44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311">
        <f t="shared" si="12"/>
        <v>0</v>
      </c>
      <c r="T85" s="74"/>
      <c r="U85" s="313"/>
      <c r="V85" s="71"/>
      <c r="W85" s="72"/>
      <c r="X85" s="72"/>
      <c r="Y85" s="72"/>
      <c r="Z85" s="72"/>
      <c r="AA85" s="72"/>
      <c r="AB85" s="78"/>
      <c r="AC85" s="320">
        <f t="shared" si="13"/>
        <v>0</v>
      </c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331">
        <f t="shared" si="14"/>
        <v>0</v>
      </c>
      <c r="AT85" s="320">
        <f t="shared" si="15"/>
        <v>0</v>
      </c>
      <c r="AU85" s="320">
        <f t="shared" si="16"/>
        <v>0</v>
      </c>
      <c r="AV85" s="86"/>
      <c r="AW85" s="334"/>
      <c r="AX85" s="334"/>
      <c r="AY85" s="334"/>
      <c r="AZ85" s="334"/>
      <c r="BA85" s="320">
        <f t="shared" si="17"/>
        <v>0</v>
      </c>
      <c r="BB85" s="93"/>
      <c r="BC85" s="94"/>
      <c r="BD85" s="310" t="str">
        <f t="shared" si="18"/>
        <v>正确</v>
      </c>
    </row>
    <row r="86" s="1" customFormat="1" ht="33" customHeight="1" spans="1:56">
      <c r="A86" s="289">
        <f t="shared" si="10"/>
        <v>82</v>
      </c>
      <c r="B86" s="286"/>
      <c r="C86" s="49"/>
      <c r="D86" s="50"/>
      <c r="E86" s="286"/>
      <c r="F86" s="269">
        <f t="shared" si="11"/>
        <v>31</v>
      </c>
      <c r="G86" s="44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311">
        <f t="shared" si="12"/>
        <v>0</v>
      </c>
      <c r="T86" s="74"/>
      <c r="U86" s="313"/>
      <c r="V86" s="71"/>
      <c r="W86" s="72"/>
      <c r="X86" s="72"/>
      <c r="Y86" s="72"/>
      <c r="Z86" s="72"/>
      <c r="AA86" s="72"/>
      <c r="AB86" s="78"/>
      <c r="AC86" s="320">
        <f t="shared" si="13"/>
        <v>0</v>
      </c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331">
        <f t="shared" si="14"/>
        <v>0</v>
      </c>
      <c r="AT86" s="320">
        <f t="shared" si="15"/>
        <v>0</v>
      </c>
      <c r="AU86" s="320">
        <f t="shared" si="16"/>
        <v>0</v>
      </c>
      <c r="AV86" s="86"/>
      <c r="AW86" s="334"/>
      <c r="AX86" s="334"/>
      <c r="AY86" s="334"/>
      <c r="AZ86" s="334"/>
      <c r="BA86" s="320">
        <f t="shared" si="17"/>
        <v>0</v>
      </c>
      <c r="BB86" s="93"/>
      <c r="BC86" s="94"/>
      <c r="BD86" s="310" t="str">
        <f t="shared" si="18"/>
        <v>正确</v>
      </c>
    </row>
    <row r="87" s="1" customFormat="1" ht="33" customHeight="1" spans="1:56">
      <c r="A87" s="289">
        <f t="shared" si="10"/>
        <v>83</v>
      </c>
      <c r="B87" s="286"/>
      <c r="C87" s="49"/>
      <c r="D87" s="50"/>
      <c r="E87" s="286"/>
      <c r="F87" s="269">
        <f t="shared" si="11"/>
        <v>31</v>
      </c>
      <c r="G87" s="44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311">
        <f t="shared" si="12"/>
        <v>0</v>
      </c>
      <c r="T87" s="74"/>
      <c r="U87" s="313"/>
      <c r="V87" s="71"/>
      <c r="W87" s="72"/>
      <c r="X87" s="72"/>
      <c r="Y87" s="72"/>
      <c r="Z87" s="72"/>
      <c r="AA87" s="72"/>
      <c r="AB87" s="78"/>
      <c r="AC87" s="320">
        <f t="shared" si="13"/>
        <v>0</v>
      </c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331">
        <f t="shared" si="14"/>
        <v>0</v>
      </c>
      <c r="AT87" s="320">
        <f t="shared" si="15"/>
        <v>0</v>
      </c>
      <c r="AU87" s="320">
        <f t="shared" si="16"/>
        <v>0</v>
      </c>
      <c r="AV87" s="86"/>
      <c r="AW87" s="334"/>
      <c r="AX87" s="334"/>
      <c r="AY87" s="334"/>
      <c r="AZ87" s="334"/>
      <c r="BA87" s="320">
        <f t="shared" si="17"/>
        <v>0</v>
      </c>
      <c r="BB87" s="93"/>
      <c r="BC87" s="94"/>
      <c r="BD87" s="310" t="str">
        <f t="shared" si="18"/>
        <v>正确</v>
      </c>
    </row>
    <row r="88" s="1" customFormat="1" ht="33" customHeight="1" spans="1:56">
      <c r="A88" s="289">
        <f t="shared" si="10"/>
        <v>84</v>
      </c>
      <c r="B88" s="286"/>
      <c r="C88" s="49"/>
      <c r="D88" s="50"/>
      <c r="E88" s="286"/>
      <c r="F88" s="269">
        <f t="shared" si="11"/>
        <v>31</v>
      </c>
      <c r="G88" s="44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311">
        <f t="shared" si="12"/>
        <v>0</v>
      </c>
      <c r="T88" s="74"/>
      <c r="U88" s="313"/>
      <c r="V88" s="71"/>
      <c r="W88" s="72"/>
      <c r="X88" s="72"/>
      <c r="Y88" s="72"/>
      <c r="Z88" s="72"/>
      <c r="AA88" s="72"/>
      <c r="AB88" s="78"/>
      <c r="AC88" s="320">
        <f t="shared" si="13"/>
        <v>0</v>
      </c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331">
        <f t="shared" si="14"/>
        <v>0</v>
      </c>
      <c r="AT88" s="320">
        <f t="shared" si="15"/>
        <v>0</v>
      </c>
      <c r="AU88" s="320">
        <f t="shared" si="16"/>
        <v>0</v>
      </c>
      <c r="AV88" s="86"/>
      <c r="AW88" s="334"/>
      <c r="AX88" s="334"/>
      <c r="AY88" s="334"/>
      <c r="AZ88" s="334"/>
      <c r="BA88" s="320">
        <f t="shared" si="17"/>
        <v>0</v>
      </c>
      <c r="BB88" s="93"/>
      <c r="BC88" s="94"/>
      <c r="BD88" s="310" t="str">
        <f t="shared" si="18"/>
        <v>正确</v>
      </c>
    </row>
    <row r="89" s="1" customFormat="1" ht="33" customHeight="1" spans="1:56">
      <c r="A89" s="289">
        <f t="shared" si="10"/>
        <v>85</v>
      </c>
      <c r="B89" s="286"/>
      <c r="C89" s="49"/>
      <c r="D89" s="50"/>
      <c r="E89" s="286"/>
      <c r="F89" s="269">
        <f t="shared" si="11"/>
        <v>31</v>
      </c>
      <c r="G89" s="44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311">
        <f t="shared" si="12"/>
        <v>0</v>
      </c>
      <c r="T89" s="74"/>
      <c r="U89" s="313"/>
      <c r="V89" s="71"/>
      <c r="W89" s="72"/>
      <c r="X89" s="72"/>
      <c r="Y89" s="72"/>
      <c r="Z89" s="72"/>
      <c r="AA89" s="72"/>
      <c r="AB89" s="78"/>
      <c r="AC89" s="320">
        <f t="shared" si="13"/>
        <v>0</v>
      </c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331">
        <f t="shared" si="14"/>
        <v>0</v>
      </c>
      <c r="AT89" s="320">
        <f t="shared" si="15"/>
        <v>0</v>
      </c>
      <c r="AU89" s="320">
        <f t="shared" si="16"/>
        <v>0</v>
      </c>
      <c r="AV89" s="86"/>
      <c r="AW89" s="334"/>
      <c r="AX89" s="334"/>
      <c r="AY89" s="334"/>
      <c r="AZ89" s="334"/>
      <c r="BA89" s="320">
        <f t="shared" si="17"/>
        <v>0</v>
      </c>
      <c r="BB89" s="93"/>
      <c r="BC89" s="94"/>
      <c r="BD89" s="310" t="str">
        <f t="shared" si="18"/>
        <v>正确</v>
      </c>
    </row>
    <row r="90" s="1" customFormat="1" ht="33" customHeight="1" spans="1:56">
      <c r="A90" s="289">
        <f t="shared" si="10"/>
        <v>86</v>
      </c>
      <c r="B90" s="286"/>
      <c r="C90" s="49"/>
      <c r="D90" s="50"/>
      <c r="E90" s="286"/>
      <c r="F90" s="269">
        <f t="shared" si="11"/>
        <v>31</v>
      </c>
      <c r="G90" s="44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311">
        <f t="shared" si="12"/>
        <v>0</v>
      </c>
      <c r="T90" s="74"/>
      <c r="U90" s="313"/>
      <c r="V90" s="71"/>
      <c r="W90" s="72"/>
      <c r="X90" s="72"/>
      <c r="Y90" s="72"/>
      <c r="Z90" s="72"/>
      <c r="AA90" s="72"/>
      <c r="AB90" s="78"/>
      <c r="AC90" s="320">
        <f t="shared" si="13"/>
        <v>0</v>
      </c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331">
        <f t="shared" si="14"/>
        <v>0</v>
      </c>
      <c r="AT90" s="320">
        <f t="shared" si="15"/>
        <v>0</v>
      </c>
      <c r="AU90" s="320">
        <f t="shared" si="16"/>
        <v>0</v>
      </c>
      <c r="AV90" s="86"/>
      <c r="AW90" s="334"/>
      <c r="AX90" s="334"/>
      <c r="AY90" s="334"/>
      <c r="AZ90" s="334"/>
      <c r="BA90" s="320">
        <f t="shared" si="17"/>
        <v>0</v>
      </c>
      <c r="BB90" s="93"/>
      <c r="BC90" s="94"/>
      <c r="BD90" s="310" t="str">
        <f t="shared" si="18"/>
        <v>正确</v>
      </c>
    </row>
    <row r="91" s="1" customFormat="1" ht="33" customHeight="1" spans="1:56">
      <c r="A91" s="289">
        <f t="shared" si="10"/>
        <v>87</v>
      </c>
      <c r="B91" s="286"/>
      <c r="C91" s="49"/>
      <c r="D91" s="50"/>
      <c r="E91" s="286"/>
      <c r="F91" s="269">
        <f t="shared" si="11"/>
        <v>31</v>
      </c>
      <c r="G91" s="44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311">
        <f t="shared" si="12"/>
        <v>0</v>
      </c>
      <c r="T91" s="74"/>
      <c r="U91" s="313"/>
      <c r="V91" s="71"/>
      <c r="W91" s="72"/>
      <c r="X91" s="72"/>
      <c r="Y91" s="72"/>
      <c r="Z91" s="72"/>
      <c r="AA91" s="72"/>
      <c r="AB91" s="78"/>
      <c r="AC91" s="320">
        <f t="shared" si="13"/>
        <v>0</v>
      </c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331">
        <f t="shared" si="14"/>
        <v>0</v>
      </c>
      <c r="AT91" s="320">
        <f t="shared" si="15"/>
        <v>0</v>
      </c>
      <c r="AU91" s="320">
        <f t="shared" si="16"/>
        <v>0</v>
      </c>
      <c r="AV91" s="86"/>
      <c r="AW91" s="334"/>
      <c r="AX91" s="334"/>
      <c r="AY91" s="334"/>
      <c r="AZ91" s="334"/>
      <c r="BA91" s="320">
        <f t="shared" si="17"/>
        <v>0</v>
      </c>
      <c r="BB91" s="93"/>
      <c r="BC91" s="94"/>
      <c r="BD91" s="310" t="str">
        <f t="shared" si="18"/>
        <v>正确</v>
      </c>
    </row>
    <row r="92" s="1" customFormat="1" ht="33" customHeight="1" spans="1:56">
      <c r="A92" s="289">
        <f t="shared" si="10"/>
        <v>88</v>
      </c>
      <c r="B92" s="286"/>
      <c r="C92" s="49"/>
      <c r="D92" s="50"/>
      <c r="E92" s="286"/>
      <c r="F92" s="269">
        <f t="shared" si="11"/>
        <v>31</v>
      </c>
      <c r="G92" s="44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311">
        <f t="shared" si="12"/>
        <v>0</v>
      </c>
      <c r="T92" s="74"/>
      <c r="U92" s="313"/>
      <c r="V92" s="71"/>
      <c r="W92" s="72"/>
      <c r="X92" s="72"/>
      <c r="Y92" s="72"/>
      <c r="Z92" s="72"/>
      <c r="AA92" s="72"/>
      <c r="AB92" s="78"/>
      <c r="AC92" s="320">
        <f t="shared" si="13"/>
        <v>0</v>
      </c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331">
        <f t="shared" si="14"/>
        <v>0</v>
      </c>
      <c r="AT92" s="320">
        <f t="shared" si="15"/>
        <v>0</v>
      </c>
      <c r="AU92" s="320">
        <f t="shared" si="16"/>
        <v>0</v>
      </c>
      <c r="AV92" s="86"/>
      <c r="AW92" s="334"/>
      <c r="AX92" s="334"/>
      <c r="AY92" s="334"/>
      <c r="AZ92" s="334"/>
      <c r="BA92" s="320">
        <f t="shared" si="17"/>
        <v>0</v>
      </c>
      <c r="BB92" s="93"/>
      <c r="BC92" s="94"/>
      <c r="BD92" s="310" t="str">
        <f t="shared" si="18"/>
        <v>正确</v>
      </c>
    </row>
    <row r="93" s="1" customFormat="1" ht="33" customHeight="1" spans="1:56">
      <c r="A93" s="289">
        <f t="shared" si="10"/>
        <v>89</v>
      </c>
      <c r="B93" s="286"/>
      <c r="C93" s="49"/>
      <c r="D93" s="50"/>
      <c r="E93" s="286"/>
      <c r="F93" s="269">
        <f t="shared" si="11"/>
        <v>31</v>
      </c>
      <c r="G93" s="44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311">
        <f t="shared" si="12"/>
        <v>0</v>
      </c>
      <c r="T93" s="74"/>
      <c r="U93" s="313"/>
      <c r="V93" s="71"/>
      <c r="W93" s="72"/>
      <c r="X93" s="72"/>
      <c r="Y93" s="72"/>
      <c r="Z93" s="72"/>
      <c r="AA93" s="72"/>
      <c r="AB93" s="78"/>
      <c r="AC93" s="320">
        <f t="shared" si="13"/>
        <v>0</v>
      </c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331">
        <f t="shared" si="14"/>
        <v>0</v>
      </c>
      <c r="AT93" s="320">
        <f t="shared" si="15"/>
        <v>0</v>
      </c>
      <c r="AU93" s="320">
        <f t="shared" si="16"/>
        <v>0</v>
      </c>
      <c r="AV93" s="86"/>
      <c r="AW93" s="334"/>
      <c r="AX93" s="334"/>
      <c r="AY93" s="334"/>
      <c r="AZ93" s="334"/>
      <c r="BA93" s="320">
        <f t="shared" si="17"/>
        <v>0</v>
      </c>
      <c r="BB93" s="93"/>
      <c r="BC93" s="94"/>
      <c r="BD93" s="310" t="str">
        <f t="shared" si="18"/>
        <v>正确</v>
      </c>
    </row>
    <row r="94" s="1" customFormat="1" ht="33" customHeight="1" spans="1:56">
      <c r="A94" s="289">
        <f t="shared" si="10"/>
        <v>90</v>
      </c>
      <c r="B94" s="286"/>
      <c r="C94" s="49"/>
      <c r="D94" s="50"/>
      <c r="E94" s="286"/>
      <c r="F94" s="269">
        <f t="shared" si="11"/>
        <v>31</v>
      </c>
      <c r="G94" s="44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311">
        <f t="shared" si="12"/>
        <v>0</v>
      </c>
      <c r="T94" s="74"/>
      <c r="U94" s="313"/>
      <c r="V94" s="71"/>
      <c r="W94" s="72"/>
      <c r="X94" s="72"/>
      <c r="Y94" s="72"/>
      <c r="Z94" s="72"/>
      <c r="AA94" s="72"/>
      <c r="AB94" s="78"/>
      <c r="AC94" s="320">
        <f t="shared" si="13"/>
        <v>0</v>
      </c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331">
        <f t="shared" si="14"/>
        <v>0</v>
      </c>
      <c r="AT94" s="320">
        <f t="shared" si="15"/>
        <v>0</v>
      </c>
      <c r="AU94" s="320">
        <f t="shared" si="16"/>
        <v>0</v>
      </c>
      <c r="AV94" s="86"/>
      <c r="AW94" s="334"/>
      <c r="AX94" s="334"/>
      <c r="AY94" s="334"/>
      <c r="AZ94" s="334"/>
      <c r="BA94" s="320">
        <f t="shared" si="17"/>
        <v>0</v>
      </c>
      <c r="BB94" s="93"/>
      <c r="BC94" s="94"/>
      <c r="BD94" s="310" t="str">
        <f t="shared" si="18"/>
        <v>正确</v>
      </c>
    </row>
    <row r="95" s="1" customFormat="1" ht="33" customHeight="1" spans="1:56">
      <c r="A95" s="289">
        <f t="shared" si="10"/>
        <v>91</v>
      </c>
      <c r="B95" s="286"/>
      <c r="C95" s="49"/>
      <c r="D95" s="50"/>
      <c r="E95" s="286"/>
      <c r="F95" s="269">
        <f t="shared" si="11"/>
        <v>31</v>
      </c>
      <c r="G95" s="44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311">
        <f t="shared" si="12"/>
        <v>0</v>
      </c>
      <c r="T95" s="74"/>
      <c r="U95" s="313"/>
      <c r="V95" s="71"/>
      <c r="W95" s="72"/>
      <c r="X95" s="72"/>
      <c r="Y95" s="72"/>
      <c r="Z95" s="72"/>
      <c r="AA95" s="72"/>
      <c r="AB95" s="78"/>
      <c r="AC95" s="320">
        <f t="shared" si="13"/>
        <v>0</v>
      </c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331">
        <f t="shared" si="14"/>
        <v>0</v>
      </c>
      <c r="AT95" s="320">
        <f t="shared" si="15"/>
        <v>0</v>
      </c>
      <c r="AU95" s="320">
        <f t="shared" si="16"/>
        <v>0</v>
      </c>
      <c r="AV95" s="86"/>
      <c r="AW95" s="334"/>
      <c r="AX95" s="334"/>
      <c r="AY95" s="334"/>
      <c r="AZ95" s="334"/>
      <c r="BA95" s="320">
        <f t="shared" si="17"/>
        <v>0</v>
      </c>
      <c r="BB95" s="93"/>
      <c r="BC95" s="94"/>
      <c r="BD95" s="310" t="str">
        <f t="shared" si="18"/>
        <v>正确</v>
      </c>
    </row>
    <row r="96" s="1" customFormat="1" ht="33" customHeight="1" spans="1:56">
      <c r="A96" s="289">
        <f t="shared" si="10"/>
        <v>92</v>
      </c>
      <c r="B96" s="286"/>
      <c r="C96" s="49"/>
      <c r="D96" s="50"/>
      <c r="E96" s="286"/>
      <c r="F96" s="269">
        <f t="shared" si="11"/>
        <v>31</v>
      </c>
      <c r="G96" s="44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311">
        <f t="shared" si="12"/>
        <v>0</v>
      </c>
      <c r="T96" s="74"/>
      <c r="U96" s="313"/>
      <c r="V96" s="71"/>
      <c r="W96" s="72"/>
      <c r="X96" s="72"/>
      <c r="Y96" s="72"/>
      <c r="Z96" s="72"/>
      <c r="AA96" s="72"/>
      <c r="AB96" s="78"/>
      <c r="AC96" s="320">
        <f t="shared" si="13"/>
        <v>0</v>
      </c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31">
        <f t="shared" si="14"/>
        <v>0</v>
      </c>
      <c r="AT96" s="320">
        <f t="shared" si="15"/>
        <v>0</v>
      </c>
      <c r="AU96" s="320">
        <f t="shared" si="16"/>
        <v>0</v>
      </c>
      <c r="AV96" s="86"/>
      <c r="AW96" s="334"/>
      <c r="AX96" s="334"/>
      <c r="AY96" s="334"/>
      <c r="AZ96" s="334"/>
      <c r="BA96" s="320">
        <f t="shared" si="17"/>
        <v>0</v>
      </c>
      <c r="BB96" s="93"/>
      <c r="BC96" s="94"/>
      <c r="BD96" s="310" t="str">
        <f t="shared" si="18"/>
        <v>正确</v>
      </c>
    </row>
    <row r="97" s="1" customFormat="1" ht="33" customHeight="1" spans="1:56">
      <c r="A97" s="289">
        <f t="shared" si="10"/>
        <v>93</v>
      </c>
      <c r="B97" s="286"/>
      <c r="C97" s="49"/>
      <c r="D97" s="50"/>
      <c r="E97" s="286"/>
      <c r="F97" s="269">
        <f t="shared" si="11"/>
        <v>31</v>
      </c>
      <c r="G97" s="44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311">
        <f t="shared" si="12"/>
        <v>0</v>
      </c>
      <c r="T97" s="74"/>
      <c r="U97" s="313"/>
      <c r="V97" s="71"/>
      <c r="W97" s="72"/>
      <c r="X97" s="72"/>
      <c r="Y97" s="72"/>
      <c r="Z97" s="72"/>
      <c r="AA97" s="72"/>
      <c r="AB97" s="78"/>
      <c r="AC97" s="320">
        <f t="shared" si="13"/>
        <v>0</v>
      </c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331">
        <f t="shared" si="14"/>
        <v>0</v>
      </c>
      <c r="AT97" s="320">
        <f t="shared" si="15"/>
        <v>0</v>
      </c>
      <c r="AU97" s="320">
        <f t="shared" si="16"/>
        <v>0</v>
      </c>
      <c r="AV97" s="86"/>
      <c r="AW97" s="334"/>
      <c r="AX97" s="334"/>
      <c r="AY97" s="334"/>
      <c r="AZ97" s="334"/>
      <c r="BA97" s="320">
        <f t="shared" si="17"/>
        <v>0</v>
      </c>
      <c r="BB97" s="93"/>
      <c r="BC97" s="94"/>
      <c r="BD97" s="310" t="str">
        <f t="shared" si="18"/>
        <v>正确</v>
      </c>
    </row>
    <row r="98" s="1" customFormat="1" ht="33" customHeight="1" spans="1:56">
      <c r="A98" s="289">
        <f t="shared" si="10"/>
        <v>94</v>
      </c>
      <c r="B98" s="286"/>
      <c r="C98" s="49"/>
      <c r="D98" s="50"/>
      <c r="E98" s="286"/>
      <c r="F98" s="269">
        <f t="shared" si="11"/>
        <v>31</v>
      </c>
      <c r="G98" s="44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311">
        <f t="shared" si="12"/>
        <v>0</v>
      </c>
      <c r="T98" s="74"/>
      <c r="U98" s="313"/>
      <c r="V98" s="71"/>
      <c r="W98" s="72"/>
      <c r="X98" s="72"/>
      <c r="Y98" s="72"/>
      <c r="Z98" s="72"/>
      <c r="AA98" s="72"/>
      <c r="AB98" s="78"/>
      <c r="AC98" s="320">
        <f t="shared" si="13"/>
        <v>0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331">
        <f t="shared" si="14"/>
        <v>0</v>
      </c>
      <c r="AT98" s="320">
        <f t="shared" si="15"/>
        <v>0</v>
      </c>
      <c r="AU98" s="320">
        <f t="shared" si="16"/>
        <v>0</v>
      </c>
      <c r="AV98" s="86"/>
      <c r="AW98" s="334"/>
      <c r="AX98" s="334"/>
      <c r="AY98" s="334"/>
      <c r="AZ98" s="334"/>
      <c r="BA98" s="320">
        <f t="shared" si="17"/>
        <v>0</v>
      </c>
      <c r="BB98" s="93"/>
      <c r="BC98" s="94"/>
      <c r="BD98" s="310" t="str">
        <f t="shared" si="18"/>
        <v>正确</v>
      </c>
    </row>
    <row r="99" s="1" customFormat="1" ht="33" customHeight="1" spans="1:56">
      <c r="A99" s="289">
        <f t="shared" si="10"/>
        <v>95</v>
      </c>
      <c r="B99" s="286"/>
      <c r="C99" s="49"/>
      <c r="D99" s="50"/>
      <c r="E99" s="286"/>
      <c r="F99" s="269">
        <f t="shared" si="11"/>
        <v>31</v>
      </c>
      <c r="G99" s="44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311">
        <f t="shared" si="12"/>
        <v>0</v>
      </c>
      <c r="T99" s="74"/>
      <c r="U99" s="313"/>
      <c r="V99" s="71"/>
      <c r="W99" s="72"/>
      <c r="X99" s="72"/>
      <c r="Y99" s="72"/>
      <c r="Z99" s="72"/>
      <c r="AA99" s="72"/>
      <c r="AB99" s="78"/>
      <c r="AC99" s="320">
        <f t="shared" si="13"/>
        <v>0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331">
        <f t="shared" si="14"/>
        <v>0</v>
      </c>
      <c r="AT99" s="320">
        <f t="shared" si="15"/>
        <v>0</v>
      </c>
      <c r="AU99" s="320">
        <f t="shared" si="16"/>
        <v>0</v>
      </c>
      <c r="AV99" s="86"/>
      <c r="AW99" s="334"/>
      <c r="AX99" s="334"/>
      <c r="AY99" s="334"/>
      <c r="AZ99" s="334"/>
      <c r="BA99" s="320">
        <f t="shared" si="17"/>
        <v>0</v>
      </c>
      <c r="BB99" s="93"/>
      <c r="BC99" s="94"/>
      <c r="BD99" s="310" t="str">
        <f t="shared" si="18"/>
        <v>正确</v>
      </c>
    </row>
    <row r="100" s="1" customFormat="1" ht="33" customHeight="1" spans="1:56">
      <c r="A100" s="289">
        <f t="shared" si="10"/>
        <v>96</v>
      </c>
      <c r="B100" s="286"/>
      <c r="C100" s="49"/>
      <c r="D100" s="50"/>
      <c r="E100" s="286"/>
      <c r="F100" s="269">
        <f t="shared" si="11"/>
        <v>31</v>
      </c>
      <c r="G100" s="44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311">
        <f t="shared" si="12"/>
        <v>0</v>
      </c>
      <c r="T100" s="74"/>
      <c r="U100" s="313"/>
      <c r="V100" s="71"/>
      <c r="W100" s="72"/>
      <c r="X100" s="72"/>
      <c r="Y100" s="72"/>
      <c r="Z100" s="72"/>
      <c r="AA100" s="72"/>
      <c r="AB100" s="78"/>
      <c r="AC100" s="320">
        <f t="shared" si="13"/>
        <v>0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331">
        <f t="shared" si="14"/>
        <v>0</v>
      </c>
      <c r="AT100" s="320">
        <f t="shared" si="15"/>
        <v>0</v>
      </c>
      <c r="AU100" s="320">
        <f t="shared" si="16"/>
        <v>0</v>
      </c>
      <c r="AV100" s="86"/>
      <c r="AW100" s="334"/>
      <c r="AX100" s="334"/>
      <c r="AY100" s="334"/>
      <c r="AZ100" s="334"/>
      <c r="BA100" s="320">
        <f t="shared" si="17"/>
        <v>0</v>
      </c>
      <c r="BB100" s="93"/>
      <c r="BC100" s="94"/>
      <c r="BD100" s="310" t="str">
        <f t="shared" si="18"/>
        <v>正确</v>
      </c>
    </row>
    <row r="101" s="1" customFormat="1" ht="33" customHeight="1" spans="1:56">
      <c r="A101" s="289">
        <f t="shared" si="10"/>
        <v>97</v>
      </c>
      <c r="B101" s="286"/>
      <c r="C101" s="49"/>
      <c r="D101" s="50"/>
      <c r="E101" s="286"/>
      <c r="F101" s="269">
        <f t="shared" si="11"/>
        <v>31</v>
      </c>
      <c r="G101" s="44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311">
        <f t="shared" si="12"/>
        <v>0</v>
      </c>
      <c r="T101" s="74"/>
      <c r="U101" s="313"/>
      <c r="V101" s="71"/>
      <c r="W101" s="72"/>
      <c r="X101" s="72"/>
      <c r="Y101" s="72"/>
      <c r="Z101" s="72"/>
      <c r="AA101" s="72"/>
      <c r="AB101" s="78"/>
      <c r="AC101" s="320">
        <f t="shared" si="13"/>
        <v>0</v>
      </c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331">
        <f t="shared" si="14"/>
        <v>0</v>
      </c>
      <c r="AT101" s="320">
        <f t="shared" si="15"/>
        <v>0</v>
      </c>
      <c r="AU101" s="320">
        <f t="shared" si="16"/>
        <v>0</v>
      </c>
      <c r="AV101" s="86"/>
      <c r="AW101" s="334"/>
      <c r="AX101" s="334"/>
      <c r="AY101" s="334"/>
      <c r="AZ101" s="334"/>
      <c r="BA101" s="320">
        <f t="shared" si="17"/>
        <v>0</v>
      </c>
      <c r="BB101" s="93"/>
      <c r="BC101" s="94"/>
      <c r="BD101" s="310" t="str">
        <f t="shared" si="18"/>
        <v>正确</v>
      </c>
    </row>
    <row r="102" s="1" customFormat="1" ht="33" customHeight="1" spans="1:56">
      <c r="A102" s="289">
        <f t="shared" si="10"/>
        <v>98</v>
      </c>
      <c r="B102" s="286"/>
      <c r="C102" s="49"/>
      <c r="D102" s="50"/>
      <c r="E102" s="286"/>
      <c r="F102" s="269">
        <f t="shared" si="11"/>
        <v>31</v>
      </c>
      <c r="G102" s="44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311">
        <f t="shared" si="12"/>
        <v>0</v>
      </c>
      <c r="T102" s="74"/>
      <c r="U102" s="313"/>
      <c r="V102" s="71"/>
      <c r="W102" s="72"/>
      <c r="X102" s="72"/>
      <c r="Y102" s="72"/>
      <c r="Z102" s="72"/>
      <c r="AA102" s="72"/>
      <c r="AB102" s="78"/>
      <c r="AC102" s="320">
        <f t="shared" si="13"/>
        <v>0</v>
      </c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331">
        <f t="shared" si="14"/>
        <v>0</v>
      </c>
      <c r="AT102" s="320">
        <f t="shared" si="15"/>
        <v>0</v>
      </c>
      <c r="AU102" s="320">
        <f t="shared" si="16"/>
        <v>0</v>
      </c>
      <c r="AV102" s="86"/>
      <c r="AW102" s="334"/>
      <c r="AX102" s="334"/>
      <c r="AY102" s="334"/>
      <c r="AZ102" s="334"/>
      <c r="BA102" s="320">
        <f t="shared" si="17"/>
        <v>0</v>
      </c>
      <c r="BB102" s="93"/>
      <c r="BC102" s="94"/>
      <c r="BD102" s="310" t="str">
        <f t="shared" si="18"/>
        <v>正确</v>
      </c>
    </row>
    <row r="103" s="1" customFormat="1" ht="33" customHeight="1" spans="1:56">
      <c r="A103" s="289">
        <f t="shared" si="10"/>
        <v>99</v>
      </c>
      <c r="B103" s="286"/>
      <c r="C103" s="49"/>
      <c r="D103" s="50"/>
      <c r="E103" s="286"/>
      <c r="F103" s="269">
        <f t="shared" si="11"/>
        <v>31</v>
      </c>
      <c r="G103" s="44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311">
        <f t="shared" si="12"/>
        <v>0</v>
      </c>
      <c r="T103" s="74"/>
      <c r="U103" s="313"/>
      <c r="V103" s="71"/>
      <c r="W103" s="72"/>
      <c r="X103" s="72"/>
      <c r="Y103" s="72"/>
      <c r="Z103" s="72"/>
      <c r="AA103" s="72"/>
      <c r="AB103" s="78"/>
      <c r="AC103" s="320">
        <f t="shared" si="13"/>
        <v>0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331">
        <f t="shared" si="14"/>
        <v>0</v>
      </c>
      <c r="AT103" s="320">
        <f t="shared" si="15"/>
        <v>0</v>
      </c>
      <c r="AU103" s="320">
        <f t="shared" si="16"/>
        <v>0</v>
      </c>
      <c r="AV103" s="86"/>
      <c r="AW103" s="334"/>
      <c r="AX103" s="334"/>
      <c r="AY103" s="334"/>
      <c r="AZ103" s="334"/>
      <c r="BA103" s="320">
        <f t="shared" si="17"/>
        <v>0</v>
      </c>
      <c r="BB103" s="93"/>
      <c r="BC103" s="94"/>
      <c r="BD103" s="310" t="str">
        <f t="shared" si="18"/>
        <v>正确</v>
      </c>
    </row>
    <row r="104" s="1" customFormat="1" ht="33" customHeight="1" spans="1:56">
      <c r="A104" s="289">
        <f t="shared" si="10"/>
        <v>100</v>
      </c>
      <c r="B104" s="286"/>
      <c r="C104" s="49"/>
      <c r="D104" s="50"/>
      <c r="E104" s="286"/>
      <c r="F104" s="269">
        <f t="shared" si="11"/>
        <v>31</v>
      </c>
      <c r="G104" s="44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311">
        <f t="shared" si="12"/>
        <v>0</v>
      </c>
      <c r="T104" s="74"/>
      <c r="U104" s="313"/>
      <c r="V104" s="71"/>
      <c r="W104" s="72"/>
      <c r="X104" s="72"/>
      <c r="Y104" s="72"/>
      <c r="Z104" s="72"/>
      <c r="AA104" s="72"/>
      <c r="AB104" s="78"/>
      <c r="AC104" s="320">
        <f t="shared" si="13"/>
        <v>0</v>
      </c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331">
        <f t="shared" si="14"/>
        <v>0</v>
      </c>
      <c r="AT104" s="320">
        <f t="shared" si="15"/>
        <v>0</v>
      </c>
      <c r="AU104" s="320">
        <f t="shared" si="16"/>
        <v>0</v>
      </c>
      <c r="AV104" s="86"/>
      <c r="AW104" s="334"/>
      <c r="AX104" s="334"/>
      <c r="AY104" s="334"/>
      <c r="AZ104" s="334"/>
      <c r="BA104" s="320">
        <f t="shared" si="17"/>
        <v>0</v>
      </c>
      <c r="BB104" s="93"/>
      <c r="BC104" s="94"/>
      <c r="BD104" s="310" t="str">
        <f t="shared" si="18"/>
        <v>正确</v>
      </c>
    </row>
    <row r="105" s="1" customFormat="1" ht="33" customHeight="1" spans="1:56">
      <c r="A105" s="289">
        <f t="shared" si="10"/>
        <v>101</v>
      </c>
      <c r="B105" s="286"/>
      <c r="C105" s="49"/>
      <c r="D105" s="50"/>
      <c r="E105" s="286"/>
      <c r="F105" s="269">
        <f t="shared" si="11"/>
        <v>31</v>
      </c>
      <c r="G105" s="44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311">
        <f t="shared" si="12"/>
        <v>0</v>
      </c>
      <c r="T105" s="74"/>
      <c r="U105" s="313"/>
      <c r="V105" s="71"/>
      <c r="W105" s="72"/>
      <c r="X105" s="72"/>
      <c r="Y105" s="72"/>
      <c r="Z105" s="72"/>
      <c r="AA105" s="72"/>
      <c r="AB105" s="78"/>
      <c r="AC105" s="320">
        <f t="shared" si="13"/>
        <v>0</v>
      </c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331">
        <f t="shared" si="14"/>
        <v>0</v>
      </c>
      <c r="AT105" s="320">
        <f t="shared" si="15"/>
        <v>0</v>
      </c>
      <c r="AU105" s="320">
        <f t="shared" si="16"/>
        <v>0</v>
      </c>
      <c r="AV105" s="86"/>
      <c r="AW105" s="334"/>
      <c r="AX105" s="334"/>
      <c r="AY105" s="334"/>
      <c r="AZ105" s="334"/>
      <c r="BA105" s="320">
        <f t="shared" si="17"/>
        <v>0</v>
      </c>
      <c r="BB105" s="93"/>
      <c r="BC105" s="94"/>
      <c r="BD105" s="310" t="str">
        <f t="shared" si="18"/>
        <v>正确</v>
      </c>
    </row>
    <row r="106" s="1" customFormat="1" ht="33" customHeight="1" spans="1:56">
      <c r="A106" s="289">
        <f t="shared" si="10"/>
        <v>102</v>
      </c>
      <c r="B106" s="286"/>
      <c r="C106" s="49"/>
      <c r="D106" s="50"/>
      <c r="E106" s="286"/>
      <c r="F106" s="269">
        <f t="shared" si="11"/>
        <v>31</v>
      </c>
      <c r="G106" s="44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311">
        <f t="shared" si="12"/>
        <v>0</v>
      </c>
      <c r="T106" s="74"/>
      <c r="U106" s="313"/>
      <c r="V106" s="71"/>
      <c r="W106" s="72"/>
      <c r="X106" s="72"/>
      <c r="Y106" s="72"/>
      <c r="Z106" s="72"/>
      <c r="AA106" s="72"/>
      <c r="AB106" s="78"/>
      <c r="AC106" s="320">
        <f t="shared" si="13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331">
        <f t="shared" si="14"/>
        <v>0</v>
      </c>
      <c r="AT106" s="320">
        <f t="shared" si="15"/>
        <v>0</v>
      </c>
      <c r="AU106" s="320">
        <f t="shared" si="16"/>
        <v>0</v>
      </c>
      <c r="AV106" s="86"/>
      <c r="AW106" s="334"/>
      <c r="AX106" s="334"/>
      <c r="AY106" s="334"/>
      <c r="AZ106" s="334"/>
      <c r="BA106" s="320">
        <f t="shared" si="17"/>
        <v>0</v>
      </c>
      <c r="BB106" s="93"/>
      <c r="BC106" s="94"/>
      <c r="BD106" s="310" t="str">
        <f t="shared" si="18"/>
        <v>正确</v>
      </c>
    </row>
    <row r="107" s="1" customFormat="1" ht="33" customHeight="1" spans="1:56">
      <c r="A107" s="289">
        <f t="shared" si="10"/>
        <v>103</v>
      </c>
      <c r="B107" s="286"/>
      <c r="C107" s="49"/>
      <c r="D107" s="50"/>
      <c r="E107" s="286"/>
      <c r="F107" s="269">
        <f t="shared" si="11"/>
        <v>31</v>
      </c>
      <c r="G107" s="44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311">
        <f t="shared" si="12"/>
        <v>0</v>
      </c>
      <c r="T107" s="74"/>
      <c r="U107" s="313"/>
      <c r="V107" s="71"/>
      <c r="W107" s="72"/>
      <c r="X107" s="72"/>
      <c r="Y107" s="72"/>
      <c r="Z107" s="72"/>
      <c r="AA107" s="72"/>
      <c r="AB107" s="78"/>
      <c r="AC107" s="320">
        <f t="shared" si="13"/>
        <v>0</v>
      </c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331">
        <f t="shared" si="14"/>
        <v>0</v>
      </c>
      <c r="AT107" s="320">
        <f t="shared" si="15"/>
        <v>0</v>
      </c>
      <c r="AU107" s="320">
        <f t="shared" si="16"/>
        <v>0</v>
      </c>
      <c r="AV107" s="86"/>
      <c r="AW107" s="334"/>
      <c r="AX107" s="334"/>
      <c r="AY107" s="334"/>
      <c r="AZ107" s="334"/>
      <c r="BA107" s="320">
        <f t="shared" si="17"/>
        <v>0</v>
      </c>
      <c r="BB107" s="93"/>
      <c r="BC107" s="94"/>
      <c r="BD107" s="310" t="str">
        <f t="shared" si="18"/>
        <v>正确</v>
      </c>
    </row>
    <row r="108" s="1" customFormat="1" ht="33" customHeight="1" spans="1:56">
      <c r="A108" s="289">
        <f t="shared" si="10"/>
        <v>104</v>
      </c>
      <c r="B108" s="286"/>
      <c r="C108" s="49"/>
      <c r="D108" s="50"/>
      <c r="E108" s="286"/>
      <c r="F108" s="269">
        <f t="shared" si="11"/>
        <v>31</v>
      </c>
      <c r="G108" s="44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311">
        <f t="shared" si="12"/>
        <v>0</v>
      </c>
      <c r="T108" s="74"/>
      <c r="U108" s="313"/>
      <c r="V108" s="71"/>
      <c r="W108" s="72"/>
      <c r="X108" s="72"/>
      <c r="Y108" s="72"/>
      <c r="Z108" s="72"/>
      <c r="AA108" s="72"/>
      <c r="AB108" s="78"/>
      <c r="AC108" s="320">
        <f t="shared" si="13"/>
        <v>0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331">
        <f t="shared" si="14"/>
        <v>0</v>
      </c>
      <c r="AT108" s="320">
        <f t="shared" si="15"/>
        <v>0</v>
      </c>
      <c r="AU108" s="320">
        <f t="shared" si="16"/>
        <v>0</v>
      </c>
      <c r="AV108" s="86"/>
      <c r="AW108" s="334"/>
      <c r="AX108" s="334"/>
      <c r="AY108" s="334"/>
      <c r="AZ108" s="334"/>
      <c r="BA108" s="320">
        <f t="shared" si="17"/>
        <v>0</v>
      </c>
      <c r="BB108" s="93"/>
      <c r="BC108" s="94"/>
      <c r="BD108" s="310" t="str">
        <f t="shared" si="18"/>
        <v>正确</v>
      </c>
    </row>
    <row r="109" s="1" customFormat="1" ht="33" customHeight="1" spans="1:56">
      <c r="A109" s="289">
        <f t="shared" si="10"/>
        <v>105</v>
      </c>
      <c r="B109" s="286"/>
      <c r="C109" s="49"/>
      <c r="D109" s="50"/>
      <c r="E109" s="286"/>
      <c r="F109" s="269">
        <f t="shared" si="11"/>
        <v>31</v>
      </c>
      <c r="G109" s="44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311">
        <f t="shared" si="12"/>
        <v>0</v>
      </c>
      <c r="T109" s="74"/>
      <c r="U109" s="313"/>
      <c r="V109" s="71"/>
      <c r="W109" s="72"/>
      <c r="X109" s="72"/>
      <c r="Y109" s="72"/>
      <c r="Z109" s="72"/>
      <c r="AA109" s="72"/>
      <c r="AB109" s="78"/>
      <c r="AC109" s="320">
        <f t="shared" si="13"/>
        <v>0</v>
      </c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331">
        <f t="shared" si="14"/>
        <v>0</v>
      </c>
      <c r="AT109" s="320">
        <f t="shared" si="15"/>
        <v>0</v>
      </c>
      <c r="AU109" s="320">
        <f t="shared" si="16"/>
        <v>0</v>
      </c>
      <c r="AV109" s="86"/>
      <c r="AW109" s="334"/>
      <c r="AX109" s="334"/>
      <c r="AY109" s="334"/>
      <c r="AZ109" s="334"/>
      <c r="BA109" s="320">
        <f t="shared" si="17"/>
        <v>0</v>
      </c>
      <c r="BB109" s="93"/>
      <c r="BC109" s="94"/>
      <c r="BD109" s="310" t="str">
        <f t="shared" si="18"/>
        <v>正确</v>
      </c>
    </row>
    <row r="110" s="1" customFormat="1" ht="33" customHeight="1" spans="1:56">
      <c r="A110" s="289">
        <f t="shared" si="10"/>
        <v>106</v>
      </c>
      <c r="B110" s="286"/>
      <c r="C110" s="49"/>
      <c r="D110" s="50"/>
      <c r="E110" s="286"/>
      <c r="F110" s="269">
        <f t="shared" si="11"/>
        <v>31</v>
      </c>
      <c r="G110" s="44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311">
        <f t="shared" si="12"/>
        <v>0</v>
      </c>
      <c r="T110" s="74"/>
      <c r="U110" s="313"/>
      <c r="V110" s="71"/>
      <c r="W110" s="72"/>
      <c r="X110" s="72"/>
      <c r="Y110" s="72"/>
      <c r="Z110" s="72"/>
      <c r="AA110" s="72"/>
      <c r="AB110" s="78"/>
      <c r="AC110" s="320">
        <f t="shared" si="13"/>
        <v>0</v>
      </c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331">
        <f t="shared" si="14"/>
        <v>0</v>
      </c>
      <c r="AT110" s="320">
        <f t="shared" si="15"/>
        <v>0</v>
      </c>
      <c r="AU110" s="320">
        <f t="shared" si="16"/>
        <v>0</v>
      </c>
      <c r="AV110" s="86"/>
      <c r="AW110" s="334"/>
      <c r="AX110" s="334"/>
      <c r="AY110" s="334"/>
      <c r="AZ110" s="334"/>
      <c r="BA110" s="320">
        <f t="shared" si="17"/>
        <v>0</v>
      </c>
      <c r="BB110" s="93"/>
      <c r="BC110" s="94"/>
      <c r="BD110" s="310" t="str">
        <f t="shared" si="18"/>
        <v>正确</v>
      </c>
    </row>
    <row r="111" s="1" customFormat="1" ht="33" customHeight="1" spans="1:56">
      <c r="A111" s="289">
        <f t="shared" si="10"/>
        <v>107</v>
      </c>
      <c r="B111" s="286"/>
      <c r="C111" s="49"/>
      <c r="D111" s="50"/>
      <c r="E111" s="286"/>
      <c r="F111" s="269">
        <f t="shared" si="11"/>
        <v>31</v>
      </c>
      <c r="G111" s="44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311">
        <f t="shared" si="12"/>
        <v>0</v>
      </c>
      <c r="T111" s="74"/>
      <c r="U111" s="313"/>
      <c r="V111" s="71"/>
      <c r="W111" s="72"/>
      <c r="X111" s="72"/>
      <c r="Y111" s="72"/>
      <c r="Z111" s="72"/>
      <c r="AA111" s="72"/>
      <c r="AB111" s="78"/>
      <c r="AC111" s="320">
        <f t="shared" si="13"/>
        <v>0</v>
      </c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331">
        <f t="shared" si="14"/>
        <v>0</v>
      </c>
      <c r="AT111" s="320">
        <f t="shared" si="15"/>
        <v>0</v>
      </c>
      <c r="AU111" s="320">
        <f t="shared" si="16"/>
        <v>0</v>
      </c>
      <c r="AV111" s="86"/>
      <c r="AW111" s="334"/>
      <c r="AX111" s="334"/>
      <c r="AY111" s="334"/>
      <c r="AZ111" s="334"/>
      <c r="BA111" s="320">
        <f t="shared" si="17"/>
        <v>0</v>
      </c>
      <c r="BB111" s="93"/>
      <c r="BC111" s="94"/>
      <c r="BD111" s="310" t="str">
        <f t="shared" si="18"/>
        <v>正确</v>
      </c>
    </row>
    <row r="112" s="1" customFormat="1" ht="33" customHeight="1" spans="1:56">
      <c r="A112" s="289">
        <f t="shared" si="10"/>
        <v>108</v>
      </c>
      <c r="B112" s="286"/>
      <c r="C112" s="49"/>
      <c r="D112" s="50"/>
      <c r="E112" s="286"/>
      <c r="F112" s="269">
        <f t="shared" si="11"/>
        <v>31</v>
      </c>
      <c r="G112" s="44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311">
        <f t="shared" si="12"/>
        <v>0</v>
      </c>
      <c r="T112" s="74"/>
      <c r="U112" s="313"/>
      <c r="V112" s="71"/>
      <c r="W112" s="72"/>
      <c r="X112" s="72"/>
      <c r="Y112" s="72"/>
      <c r="Z112" s="72"/>
      <c r="AA112" s="72"/>
      <c r="AB112" s="78"/>
      <c r="AC112" s="320">
        <f t="shared" si="13"/>
        <v>0</v>
      </c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331">
        <f t="shared" si="14"/>
        <v>0</v>
      </c>
      <c r="AT112" s="320">
        <f t="shared" si="15"/>
        <v>0</v>
      </c>
      <c r="AU112" s="320">
        <f t="shared" si="16"/>
        <v>0</v>
      </c>
      <c r="AV112" s="86"/>
      <c r="AW112" s="334"/>
      <c r="AX112" s="334"/>
      <c r="AY112" s="334"/>
      <c r="AZ112" s="334"/>
      <c r="BA112" s="320">
        <f t="shared" si="17"/>
        <v>0</v>
      </c>
      <c r="BB112" s="93"/>
      <c r="BC112" s="94"/>
      <c r="BD112" s="310" t="str">
        <f t="shared" si="18"/>
        <v>正确</v>
      </c>
    </row>
    <row r="113" s="1" customFormat="1" ht="33" customHeight="1" spans="1:56">
      <c r="A113" s="289">
        <f t="shared" si="10"/>
        <v>109</v>
      </c>
      <c r="B113" s="286"/>
      <c r="C113" s="49"/>
      <c r="D113" s="50"/>
      <c r="E113" s="286"/>
      <c r="F113" s="269">
        <f t="shared" si="11"/>
        <v>31</v>
      </c>
      <c r="G113" s="44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11">
        <f t="shared" si="12"/>
        <v>0</v>
      </c>
      <c r="T113" s="74"/>
      <c r="U113" s="313"/>
      <c r="V113" s="71"/>
      <c r="W113" s="72"/>
      <c r="X113" s="72"/>
      <c r="Y113" s="72"/>
      <c r="Z113" s="72"/>
      <c r="AA113" s="72"/>
      <c r="AB113" s="78"/>
      <c r="AC113" s="320">
        <f t="shared" si="13"/>
        <v>0</v>
      </c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331">
        <f t="shared" si="14"/>
        <v>0</v>
      </c>
      <c r="AT113" s="320">
        <f t="shared" si="15"/>
        <v>0</v>
      </c>
      <c r="AU113" s="320">
        <f t="shared" si="16"/>
        <v>0</v>
      </c>
      <c r="AV113" s="86"/>
      <c r="AW113" s="334"/>
      <c r="AX113" s="334"/>
      <c r="AY113" s="334"/>
      <c r="AZ113" s="334"/>
      <c r="BA113" s="320">
        <f t="shared" si="17"/>
        <v>0</v>
      </c>
      <c r="BB113" s="93"/>
      <c r="BC113" s="94"/>
      <c r="BD113" s="310" t="str">
        <f t="shared" si="18"/>
        <v>正确</v>
      </c>
    </row>
    <row r="114" s="1" customFormat="1" ht="33" customHeight="1" spans="1:56">
      <c r="A114" s="289">
        <f t="shared" si="10"/>
        <v>110</v>
      </c>
      <c r="B114" s="286"/>
      <c r="C114" s="49"/>
      <c r="D114" s="50"/>
      <c r="E114" s="286"/>
      <c r="F114" s="269">
        <f t="shared" si="11"/>
        <v>31</v>
      </c>
      <c r="G114" s="44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311">
        <f t="shared" si="12"/>
        <v>0</v>
      </c>
      <c r="T114" s="74"/>
      <c r="U114" s="313"/>
      <c r="V114" s="71"/>
      <c r="W114" s="72"/>
      <c r="X114" s="72"/>
      <c r="Y114" s="72"/>
      <c r="Z114" s="72"/>
      <c r="AA114" s="72"/>
      <c r="AB114" s="78"/>
      <c r="AC114" s="320">
        <f t="shared" si="13"/>
        <v>0</v>
      </c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331">
        <f t="shared" si="14"/>
        <v>0</v>
      </c>
      <c r="AT114" s="320">
        <f t="shared" si="15"/>
        <v>0</v>
      </c>
      <c r="AU114" s="320">
        <f t="shared" si="16"/>
        <v>0</v>
      </c>
      <c r="AV114" s="86"/>
      <c r="AW114" s="334"/>
      <c r="AX114" s="334"/>
      <c r="AY114" s="334"/>
      <c r="AZ114" s="334"/>
      <c r="BA114" s="320">
        <f t="shared" si="17"/>
        <v>0</v>
      </c>
      <c r="BB114" s="93"/>
      <c r="BC114" s="94"/>
      <c r="BD114" s="310" t="str">
        <f t="shared" si="18"/>
        <v>正确</v>
      </c>
    </row>
    <row r="115" s="1" customFormat="1" ht="33" customHeight="1" spans="1:56">
      <c r="A115" s="289">
        <f t="shared" si="10"/>
        <v>111</v>
      </c>
      <c r="B115" s="286"/>
      <c r="C115" s="49"/>
      <c r="D115" s="50"/>
      <c r="E115" s="286"/>
      <c r="F115" s="269">
        <f t="shared" si="11"/>
        <v>31</v>
      </c>
      <c r="G115" s="44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311">
        <f t="shared" si="12"/>
        <v>0</v>
      </c>
      <c r="T115" s="74"/>
      <c r="U115" s="313"/>
      <c r="V115" s="71"/>
      <c r="W115" s="72"/>
      <c r="X115" s="72"/>
      <c r="Y115" s="72"/>
      <c r="Z115" s="72"/>
      <c r="AA115" s="72"/>
      <c r="AB115" s="78"/>
      <c r="AC115" s="320">
        <f t="shared" si="13"/>
        <v>0</v>
      </c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331">
        <f t="shared" si="14"/>
        <v>0</v>
      </c>
      <c r="AT115" s="320">
        <f t="shared" si="15"/>
        <v>0</v>
      </c>
      <c r="AU115" s="320">
        <f t="shared" si="16"/>
        <v>0</v>
      </c>
      <c r="AV115" s="86"/>
      <c r="AW115" s="334"/>
      <c r="AX115" s="334"/>
      <c r="AY115" s="334"/>
      <c r="AZ115" s="334"/>
      <c r="BA115" s="320">
        <f t="shared" si="17"/>
        <v>0</v>
      </c>
      <c r="BB115" s="93"/>
      <c r="BC115" s="94"/>
      <c r="BD115" s="310" t="str">
        <f t="shared" si="18"/>
        <v>正确</v>
      </c>
    </row>
    <row r="116" s="1" customFormat="1" ht="33" customHeight="1" spans="1:56">
      <c r="A116" s="289">
        <f t="shared" si="10"/>
        <v>112</v>
      </c>
      <c r="B116" s="286"/>
      <c r="C116" s="49"/>
      <c r="D116" s="50"/>
      <c r="E116" s="286"/>
      <c r="F116" s="269">
        <f t="shared" si="11"/>
        <v>31</v>
      </c>
      <c r="G116" s="44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311">
        <f t="shared" si="12"/>
        <v>0</v>
      </c>
      <c r="T116" s="74"/>
      <c r="U116" s="313"/>
      <c r="V116" s="71"/>
      <c r="W116" s="72"/>
      <c r="X116" s="72"/>
      <c r="Y116" s="72"/>
      <c r="Z116" s="72"/>
      <c r="AA116" s="72"/>
      <c r="AB116" s="78"/>
      <c r="AC116" s="320">
        <f t="shared" si="13"/>
        <v>0</v>
      </c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331">
        <f t="shared" si="14"/>
        <v>0</v>
      </c>
      <c r="AT116" s="320">
        <f t="shared" si="15"/>
        <v>0</v>
      </c>
      <c r="AU116" s="320">
        <f t="shared" si="16"/>
        <v>0</v>
      </c>
      <c r="AV116" s="86"/>
      <c r="AW116" s="334"/>
      <c r="AX116" s="334"/>
      <c r="AY116" s="334"/>
      <c r="AZ116" s="334"/>
      <c r="BA116" s="320">
        <f t="shared" si="17"/>
        <v>0</v>
      </c>
      <c r="BB116" s="93"/>
      <c r="BC116" s="94"/>
      <c r="BD116" s="310" t="str">
        <f t="shared" si="18"/>
        <v>正确</v>
      </c>
    </row>
    <row r="117" s="1" customFormat="1" ht="33" customHeight="1" spans="1:56">
      <c r="A117" s="289">
        <f t="shared" si="10"/>
        <v>113</v>
      </c>
      <c r="B117" s="286"/>
      <c r="C117" s="49"/>
      <c r="D117" s="50"/>
      <c r="E117" s="286"/>
      <c r="F117" s="269">
        <f t="shared" si="11"/>
        <v>31</v>
      </c>
      <c r="G117" s="44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311">
        <f t="shared" si="12"/>
        <v>0</v>
      </c>
      <c r="T117" s="74"/>
      <c r="U117" s="313"/>
      <c r="V117" s="71"/>
      <c r="W117" s="72"/>
      <c r="X117" s="72"/>
      <c r="Y117" s="72"/>
      <c r="Z117" s="72"/>
      <c r="AA117" s="72"/>
      <c r="AB117" s="78"/>
      <c r="AC117" s="320">
        <f t="shared" si="13"/>
        <v>0</v>
      </c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331">
        <f t="shared" si="14"/>
        <v>0</v>
      </c>
      <c r="AT117" s="320">
        <f t="shared" si="15"/>
        <v>0</v>
      </c>
      <c r="AU117" s="320">
        <f t="shared" si="16"/>
        <v>0</v>
      </c>
      <c r="AV117" s="86"/>
      <c r="AW117" s="334"/>
      <c r="AX117" s="334"/>
      <c r="AY117" s="334"/>
      <c r="AZ117" s="334"/>
      <c r="BA117" s="320">
        <f t="shared" si="17"/>
        <v>0</v>
      </c>
      <c r="BB117" s="93"/>
      <c r="BC117" s="94"/>
      <c r="BD117" s="310" t="str">
        <f t="shared" si="18"/>
        <v>正确</v>
      </c>
    </row>
    <row r="118" s="1" customFormat="1" ht="33" customHeight="1" spans="1:56">
      <c r="A118" s="289">
        <f t="shared" si="10"/>
        <v>114</v>
      </c>
      <c r="B118" s="286"/>
      <c r="C118" s="49"/>
      <c r="D118" s="50"/>
      <c r="E118" s="286"/>
      <c r="F118" s="269">
        <f t="shared" si="11"/>
        <v>31</v>
      </c>
      <c r="G118" s="44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311">
        <f t="shared" si="12"/>
        <v>0</v>
      </c>
      <c r="T118" s="74"/>
      <c r="U118" s="313"/>
      <c r="V118" s="71"/>
      <c r="W118" s="72"/>
      <c r="X118" s="72"/>
      <c r="Y118" s="72"/>
      <c r="Z118" s="72"/>
      <c r="AA118" s="72"/>
      <c r="AB118" s="78"/>
      <c r="AC118" s="320">
        <f t="shared" si="13"/>
        <v>0</v>
      </c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331">
        <f t="shared" si="14"/>
        <v>0</v>
      </c>
      <c r="AT118" s="320">
        <f t="shared" si="15"/>
        <v>0</v>
      </c>
      <c r="AU118" s="320">
        <f t="shared" si="16"/>
        <v>0</v>
      </c>
      <c r="AV118" s="86"/>
      <c r="AW118" s="334"/>
      <c r="AX118" s="334"/>
      <c r="AY118" s="334"/>
      <c r="AZ118" s="334"/>
      <c r="BA118" s="320">
        <f t="shared" si="17"/>
        <v>0</v>
      </c>
      <c r="BB118" s="93"/>
      <c r="BC118" s="94"/>
      <c r="BD118" s="310" t="str">
        <f t="shared" si="18"/>
        <v>正确</v>
      </c>
    </row>
    <row r="119" s="1" customFormat="1" ht="33" customHeight="1" spans="1:56">
      <c r="A119" s="289">
        <f t="shared" si="10"/>
        <v>115</v>
      </c>
      <c r="B119" s="286"/>
      <c r="C119" s="49"/>
      <c r="D119" s="50"/>
      <c r="E119" s="286"/>
      <c r="F119" s="269">
        <f t="shared" si="11"/>
        <v>31</v>
      </c>
      <c r="G119" s="44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311">
        <f t="shared" si="12"/>
        <v>0</v>
      </c>
      <c r="T119" s="74"/>
      <c r="U119" s="313"/>
      <c r="V119" s="71"/>
      <c r="W119" s="72"/>
      <c r="X119" s="72"/>
      <c r="Y119" s="72"/>
      <c r="Z119" s="72"/>
      <c r="AA119" s="72"/>
      <c r="AB119" s="78"/>
      <c r="AC119" s="320">
        <f t="shared" si="13"/>
        <v>0</v>
      </c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331">
        <f t="shared" si="14"/>
        <v>0</v>
      </c>
      <c r="AT119" s="320">
        <f t="shared" si="15"/>
        <v>0</v>
      </c>
      <c r="AU119" s="320">
        <f t="shared" si="16"/>
        <v>0</v>
      </c>
      <c r="AV119" s="86"/>
      <c r="AW119" s="334"/>
      <c r="AX119" s="334"/>
      <c r="AY119" s="334"/>
      <c r="AZ119" s="334"/>
      <c r="BA119" s="320">
        <f t="shared" si="17"/>
        <v>0</v>
      </c>
      <c r="BB119" s="93"/>
      <c r="BC119" s="94"/>
      <c r="BD119" s="310" t="str">
        <f t="shared" si="18"/>
        <v>正确</v>
      </c>
    </row>
    <row r="120" s="1" customFormat="1" ht="33" customHeight="1" spans="1:56">
      <c r="A120" s="289">
        <f t="shared" si="10"/>
        <v>116</v>
      </c>
      <c r="B120" s="286"/>
      <c r="C120" s="49"/>
      <c r="D120" s="50"/>
      <c r="E120" s="286"/>
      <c r="F120" s="269">
        <f t="shared" si="11"/>
        <v>31</v>
      </c>
      <c r="G120" s="44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311">
        <f t="shared" si="12"/>
        <v>0</v>
      </c>
      <c r="T120" s="74"/>
      <c r="U120" s="313"/>
      <c r="V120" s="71"/>
      <c r="W120" s="72"/>
      <c r="X120" s="72"/>
      <c r="Y120" s="72"/>
      <c r="Z120" s="72"/>
      <c r="AA120" s="72"/>
      <c r="AB120" s="78"/>
      <c r="AC120" s="320">
        <f t="shared" si="13"/>
        <v>0</v>
      </c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331">
        <f t="shared" si="14"/>
        <v>0</v>
      </c>
      <c r="AT120" s="320">
        <f t="shared" si="15"/>
        <v>0</v>
      </c>
      <c r="AU120" s="320">
        <f t="shared" si="16"/>
        <v>0</v>
      </c>
      <c r="AV120" s="86"/>
      <c r="AW120" s="334"/>
      <c r="AX120" s="334"/>
      <c r="AY120" s="334"/>
      <c r="AZ120" s="334"/>
      <c r="BA120" s="320">
        <f t="shared" si="17"/>
        <v>0</v>
      </c>
      <c r="BB120" s="93"/>
      <c r="BC120" s="94"/>
      <c r="BD120" s="310" t="str">
        <f t="shared" si="18"/>
        <v>正确</v>
      </c>
    </row>
    <row r="121" s="1" customFormat="1" ht="33" customHeight="1" spans="1:56">
      <c r="A121" s="289">
        <f t="shared" si="10"/>
        <v>117</v>
      </c>
      <c r="B121" s="286"/>
      <c r="C121" s="49"/>
      <c r="D121" s="50"/>
      <c r="E121" s="286"/>
      <c r="F121" s="269">
        <f t="shared" si="11"/>
        <v>31</v>
      </c>
      <c r="G121" s="44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311">
        <f t="shared" si="12"/>
        <v>0</v>
      </c>
      <c r="T121" s="74"/>
      <c r="U121" s="313"/>
      <c r="V121" s="71"/>
      <c r="W121" s="72"/>
      <c r="X121" s="72"/>
      <c r="Y121" s="72"/>
      <c r="Z121" s="72"/>
      <c r="AA121" s="72"/>
      <c r="AB121" s="78"/>
      <c r="AC121" s="320">
        <f t="shared" si="13"/>
        <v>0</v>
      </c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331">
        <f t="shared" si="14"/>
        <v>0</v>
      </c>
      <c r="AT121" s="320">
        <f t="shared" si="15"/>
        <v>0</v>
      </c>
      <c r="AU121" s="320">
        <f t="shared" si="16"/>
        <v>0</v>
      </c>
      <c r="AV121" s="86"/>
      <c r="AW121" s="334"/>
      <c r="AX121" s="334"/>
      <c r="AY121" s="334"/>
      <c r="AZ121" s="334"/>
      <c r="BA121" s="320">
        <f t="shared" si="17"/>
        <v>0</v>
      </c>
      <c r="BB121" s="93"/>
      <c r="BC121" s="94"/>
      <c r="BD121" s="310" t="str">
        <f t="shared" si="18"/>
        <v>正确</v>
      </c>
    </row>
    <row r="122" s="1" customFormat="1" ht="33" customHeight="1" spans="1:56">
      <c r="A122" s="289">
        <f t="shared" si="10"/>
        <v>118</v>
      </c>
      <c r="B122" s="286"/>
      <c r="C122" s="49"/>
      <c r="D122" s="50"/>
      <c r="E122" s="286"/>
      <c r="F122" s="269">
        <f t="shared" si="11"/>
        <v>31</v>
      </c>
      <c r="G122" s="44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311">
        <f t="shared" si="12"/>
        <v>0</v>
      </c>
      <c r="T122" s="74"/>
      <c r="U122" s="313"/>
      <c r="V122" s="71"/>
      <c r="W122" s="72"/>
      <c r="X122" s="72"/>
      <c r="Y122" s="72"/>
      <c r="Z122" s="72"/>
      <c r="AA122" s="72"/>
      <c r="AB122" s="78"/>
      <c r="AC122" s="320">
        <f t="shared" si="13"/>
        <v>0</v>
      </c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331">
        <f t="shared" si="14"/>
        <v>0</v>
      </c>
      <c r="AT122" s="320">
        <f t="shared" si="15"/>
        <v>0</v>
      </c>
      <c r="AU122" s="320">
        <f t="shared" si="16"/>
        <v>0</v>
      </c>
      <c r="AV122" s="86"/>
      <c r="AW122" s="334"/>
      <c r="AX122" s="334"/>
      <c r="AY122" s="334"/>
      <c r="AZ122" s="334"/>
      <c r="BA122" s="320">
        <f t="shared" si="17"/>
        <v>0</v>
      </c>
      <c r="BB122" s="93"/>
      <c r="BC122" s="94"/>
      <c r="BD122" s="310" t="str">
        <f t="shared" si="18"/>
        <v>正确</v>
      </c>
    </row>
    <row r="123" s="1" customFormat="1" ht="33" customHeight="1" spans="1:56">
      <c r="A123" s="289">
        <f t="shared" si="10"/>
        <v>119</v>
      </c>
      <c r="B123" s="286"/>
      <c r="C123" s="49"/>
      <c r="D123" s="50"/>
      <c r="E123" s="286"/>
      <c r="F123" s="269">
        <f t="shared" si="11"/>
        <v>31</v>
      </c>
      <c r="G123" s="44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311">
        <f t="shared" si="12"/>
        <v>0</v>
      </c>
      <c r="T123" s="74"/>
      <c r="U123" s="313"/>
      <c r="V123" s="71"/>
      <c r="W123" s="72"/>
      <c r="X123" s="72"/>
      <c r="Y123" s="72"/>
      <c r="Z123" s="72"/>
      <c r="AA123" s="72"/>
      <c r="AB123" s="78"/>
      <c r="AC123" s="320">
        <f t="shared" si="13"/>
        <v>0</v>
      </c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331">
        <f t="shared" si="14"/>
        <v>0</v>
      </c>
      <c r="AT123" s="320">
        <f t="shared" si="15"/>
        <v>0</v>
      </c>
      <c r="AU123" s="320">
        <f t="shared" si="16"/>
        <v>0</v>
      </c>
      <c r="AV123" s="86"/>
      <c r="AW123" s="334"/>
      <c r="AX123" s="334"/>
      <c r="AY123" s="334"/>
      <c r="AZ123" s="334"/>
      <c r="BA123" s="320">
        <f t="shared" si="17"/>
        <v>0</v>
      </c>
      <c r="BB123" s="93"/>
      <c r="BC123" s="94"/>
      <c r="BD123" s="310" t="str">
        <f t="shared" si="18"/>
        <v>正确</v>
      </c>
    </row>
    <row r="124" s="1" customFormat="1" ht="33" customHeight="1" spans="1:56">
      <c r="A124" s="289">
        <f t="shared" si="10"/>
        <v>120</v>
      </c>
      <c r="B124" s="286"/>
      <c r="C124" s="49"/>
      <c r="D124" s="50"/>
      <c r="E124" s="286"/>
      <c r="F124" s="269">
        <f t="shared" si="11"/>
        <v>31</v>
      </c>
      <c r="G124" s="44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311">
        <f t="shared" si="12"/>
        <v>0</v>
      </c>
      <c r="T124" s="74"/>
      <c r="U124" s="313"/>
      <c r="V124" s="71"/>
      <c r="W124" s="72"/>
      <c r="X124" s="72"/>
      <c r="Y124" s="72"/>
      <c r="Z124" s="72"/>
      <c r="AA124" s="72"/>
      <c r="AB124" s="78"/>
      <c r="AC124" s="320">
        <f t="shared" si="13"/>
        <v>0</v>
      </c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331">
        <f t="shared" si="14"/>
        <v>0</v>
      </c>
      <c r="AT124" s="320">
        <f t="shared" si="15"/>
        <v>0</v>
      </c>
      <c r="AU124" s="320">
        <f t="shared" si="16"/>
        <v>0</v>
      </c>
      <c r="AV124" s="86"/>
      <c r="AW124" s="334"/>
      <c r="AX124" s="334"/>
      <c r="AY124" s="334"/>
      <c r="AZ124" s="334"/>
      <c r="BA124" s="320">
        <f t="shared" si="17"/>
        <v>0</v>
      </c>
      <c r="BB124" s="93"/>
      <c r="BC124" s="94"/>
      <c r="BD124" s="310" t="str">
        <f t="shared" si="18"/>
        <v>正确</v>
      </c>
    </row>
    <row r="125" s="1" customFormat="1" ht="33" customHeight="1" spans="1:56">
      <c r="A125" s="289">
        <f t="shared" si="10"/>
        <v>121</v>
      </c>
      <c r="B125" s="286"/>
      <c r="C125" s="49"/>
      <c r="D125" s="50"/>
      <c r="E125" s="286"/>
      <c r="F125" s="269">
        <f t="shared" si="11"/>
        <v>31</v>
      </c>
      <c r="G125" s="44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311">
        <f t="shared" si="12"/>
        <v>0</v>
      </c>
      <c r="T125" s="74"/>
      <c r="U125" s="313"/>
      <c r="V125" s="71"/>
      <c r="W125" s="72"/>
      <c r="X125" s="72"/>
      <c r="Y125" s="72"/>
      <c r="Z125" s="72"/>
      <c r="AA125" s="72"/>
      <c r="AB125" s="78"/>
      <c r="AC125" s="320">
        <f t="shared" si="13"/>
        <v>0</v>
      </c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331">
        <f t="shared" si="14"/>
        <v>0</v>
      </c>
      <c r="AT125" s="320">
        <f t="shared" si="15"/>
        <v>0</v>
      </c>
      <c r="AU125" s="320">
        <f t="shared" si="16"/>
        <v>0</v>
      </c>
      <c r="AV125" s="86"/>
      <c r="AW125" s="334"/>
      <c r="AX125" s="334"/>
      <c r="AY125" s="334"/>
      <c r="AZ125" s="334"/>
      <c r="BA125" s="320">
        <f t="shared" si="17"/>
        <v>0</v>
      </c>
      <c r="BB125" s="93"/>
      <c r="BC125" s="94"/>
      <c r="BD125" s="310" t="str">
        <f t="shared" si="18"/>
        <v>正确</v>
      </c>
    </row>
    <row r="126" s="1" customFormat="1" ht="33" customHeight="1" spans="1:56">
      <c r="A126" s="289">
        <f t="shared" si="10"/>
        <v>122</v>
      </c>
      <c r="B126" s="286"/>
      <c r="C126" s="49"/>
      <c r="D126" s="50"/>
      <c r="E126" s="286"/>
      <c r="F126" s="269">
        <f t="shared" si="11"/>
        <v>31</v>
      </c>
      <c r="G126" s="44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311">
        <f t="shared" si="12"/>
        <v>0</v>
      </c>
      <c r="T126" s="74"/>
      <c r="U126" s="313"/>
      <c r="V126" s="71"/>
      <c r="W126" s="72"/>
      <c r="X126" s="72"/>
      <c r="Y126" s="72"/>
      <c r="Z126" s="72"/>
      <c r="AA126" s="72"/>
      <c r="AB126" s="78"/>
      <c r="AC126" s="320">
        <f t="shared" si="13"/>
        <v>0</v>
      </c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331">
        <f t="shared" si="14"/>
        <v>0</v>
      </c>
      <c r="AT126" s="320">
        <f t="shared" si="15"/>
        <v>0</v>
      </c>
      <c r="AU126" s="320">
        <f t="shared" si="16"/>
        <v>0</v>
      </c>
      <c r="AV126" s="86"/>
      <c r="AW126" s="334"/>
      <c r="AX126" s="334"/>
      <c r="AY126" s="334"/>
      <c r="AZ126" s="334"/>
      <c r="BA126" s="320">
        <f t="shared" si="17"/>
        <v>0</v>
      </c>
      <c r="BB126" s="93"/>
      <c r="BC126" s="94"/>
      <c r="BD126" s="310" t="str">
        <f t="shared" si="18"/>
        <v>正确</v>
      </c>
    </row>
    <row r="127" s="1" customFormat="1" ht="33" customHeight="1" spans="1:56">
      <c r="A127" s="289">
        <f t="shared" si="10"/>
        <v>123</v>
      </c>
      <c r="B127" s="286"/>
      <c r="C127" s="49"/>
      <c r="D127" s="50"/>
      <c r="E127" s="286"/>
      <c r="F127" s="269">
        <f t="shared" si="11"/>
        <v>31</v>
      </c>
      <c r="G127" s="44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311">
        <f t="shared" si="12"/>
        <v>0</v>
      </c>
      <c r="T127" s="74"/>
      <c r="U127" s="313"/>
      <c r="V127" s="71"/>
      <c r="W127" s="72"/>
      <c r="X127" s="72"/>
      <c r="Y127" s="72"/>
      <c r="Z127" s="72"/>
      <c r="AA127" s="72"/>
      <c r="AB127" s="78"/>
      <c r="AC127" s="320">
        <f t="shared" si="13"/>
        <v>0</v>
      </c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331">
        <f t="shared" si="14"/>
        <v>0</v>
      </c>
      <c r="AT127" s="320">
        <f t="shared" si="15"/>
        <v>0</v>
      </c>
      <c r="AU127" s="320">
        <f t="shared" si="16"/>
        <v>0</v>
      </c>
      <c r="AV127" s="86"/>
      <c r="AW127" s="334"/>
      <c r="AX127" s="334"/>
      <c r="AY127" s="334"/>
      <c r="AZ127" s="334"/>
      <c r="BA127" s="320">
        <f t="shared" si="17"/>
        <v>0</v>
      </c>
      <c r="BB127" s="93"/>
      <c r="BC127" s="94"/>
      <c r="BD127" s="310" t="str">
        <f t="shared" si="18"/>
        <v>正确</v>
      </c>
    </row>
    <row r="128" s="1" customFormat="1" ht="33" customHeight="1" spans="1:56">
      <c r="A128" s="289">
        <f t="shared" si="10"/>
        <v>124</v>
      </c>
      <c r="B128" s="286"/>
      <c r="C128" s="49"/>
      <c r="D128" s="50"/>
      <c r="E128" s="286"/>
      <c r="F128" s="269">
        <f t="shared" si="11"/>
        <v>31</v>
      </c>
      <c r="G128" s="44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311">
        <f t="shared" si="12"/>
        <v>0</v>
      </c>
      <c r="T128" s="74"/>
      <c r="U128" s="313"/>
      <c r="V128" s="71"/>
      <c r="W128" s="72"/>
      <c r="X128" s="72"/>
      <c r="Y128" s="72"/>
      <c r="Z128" s="72"/>
      <c r="AA128" s="72"/>
      <c r="AB128" s="78"/>
      <c r="AC128" s="320">
        <f t="shared" si="13"/>
        <v>0</v>
      </c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331">
        <f t="shared" si="14"/>
        <v>0</v>
      </c>
      <c r="AT128" s="320">
        <f t="shared" si="15"/>
        <v>0</v>
      </c>
      <c r="AU128" s="320">
        <f t="shared" si="16"/>
        <v>0</v>
      </c>
      <c r="AV128" s="86"/>
      <c r="AW128" s="334"/>
      <c r="AX128" s="334"/>
      <c r="AY128" s="334"/>
      <c r="AZ128" s="334"/>
      <c r="BA128" s="320">
        <f t="shared" si="17"/>
        <v>0</v>
      </c>
      <c r="BB128" s="93"/>
      <c r="BC128" s="94"/>
      <c r="BD128" s="310" t="str">
        <f t="shared" si="18"/>
        <v>正确</v>
      </c>
    </row>
    <row r="129" s="1" customFormat="1" ht="33" customHeight="1" spans="1:56">
      <c r="A129" s="289">
        <f t="shared" si="10"/>
        <v>125</v>
      </c>
      <c r="B129" s="286"/>
      <c r="C129" s="49"/>
      <c r="D129" s="50"/>
      <c r="E129" s="286"/>
      <c r="F129" s="269">
        <f t="shared" si="11"/>
        <v>31</v>
      </c>
      <c r="G129" s="44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311">
        <f t="shared" si="12"/>
        <v>0</v>
      </c>
      <c r="T129" s="74"/>
      <c r="U129" s="313"/>
      <c r="V129" s="71"/>
      <c r="W129" s="72"/>
      <c r="X129" s="72"/>
      <c r="Y129" s="72"/>
      <c r="Z129" s="72"/>
      <c r="AA129" s="72"/>
      <c r="AB129" s="78"/>
      <c r="AC129" s="320">
        <f t="shared" si="13"/>
        <v>0</v>
      </c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331">
        <f t="shared" si="14"/>
        <v>0</v>
      </c>
      <c r="AT129" s="320">
        <f t="shared" si="15"/>
        <v>0</v>
      </c>
      <c r="AU129" s="320">
        <f t="shared" si="16"/>
        <v>0</v>
      </c>
      <c r="AV129" s="86"/>
      <c r="AW129" s="334"/>
      <c r="AX129" s="334"/>
      <c r="AY129" s="334"/>
      <c r="AZ129" s="334"/>
      <c r="BA129" s="320">
        <f t="shared" si="17"/>
        <v>0</v>
      </c>
      <c r="BB129" s="93"/>
      <c r="BC129" s="94"/>
      <c r="BD129" s="310" t="str">
        <f t="shared" si="18"/>
        <v>正确</v>
      </c>
    </row>
    <row r="130" s="1" customFormat="1" ht="33" customHeight="1" spans="1:56">
      <c r="A130" s="289">
        <f t="shared" si="10"/>
        <v>126</v>
      </c>
      <c r="B130" s="286"/>
      <c r="C130" s="49"/>
      <c r="D130" s="50"/>
      <c r="E130" s="286"/>
      <c r="F130" s="269">
        <f t="shared" si="11"/>
        <v>31</v>
      </c>
      <c r="G130" s="44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311">
        <f t="shared" si="12"/>
        <v>0</v>
      </c>
      <c r="T130" s="74"/>
      <c r="U130" s="313"/>
      <c r="V130" s="71"/>
      <c r="W130" s="72"/>
      <c r="X130" s="72"/>
      <c r="Y130" s="72"/>
      <c r="Z130" s="72"/>
      <c r="AA130" s="72"/>
      <c r="AB130" s="78"/>
      <c r="AC130" s="320">
        <f t="shared" si="13"/>
        <v>0</v>
      </c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331">
        <f t="shared" si="14"/>
        <v>0</v>
      </c>
      <c r="AT130" s="320">
        <f t="shared" si="15"/>
        <v>0</v>
      </c>
      <c r="AU130" s="320">
        <f t="shared" si="16"/>
        <v>0</v>
      </c>
      <c r="AV130" s="86"/>
      <c r="AW130" s="334"/>
      <c r="AX130" s="334"/>
      <c r="AY130" s="334"/>
      <c r="AZ130" s="334"/>
      <c r="BA130" s="320">
        <f t="shared" si="17"/>
        <v>0</v>
      </c>
      <c r="BB130" s="93"/>
      <c r="BC130" s="94"/>
      <c r="BD130" s="310" t="str">
        <f t="shared" si="18"/>
        <v>正确</v>
      </c>
    </row>
    <row r="131" s="1" customFormat="1" ht="33" customHeight="1" spans="1:56">
      <c r="A131" s="289">
        <f t="shared" si="10"/>
        <v>127</v>
      </c>
      <c r="B131" s="286"/>
      <c r="C131" s="49"/>
      <c r="D131" s="50"/>
      <c r="E131" s="286"/>
      <c r="F131" s="269">
        <f t="shared" si="11"/>
        <v>31</v>
      </c>
      <c r="G131" s="44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311">
        <f t="shared" si="12"/>
        <v>0</v>
      </c>
      <c r="T131" s="74"/>
      <c r="U131" s="313"/>
      <c r="V131" s="71"/>
      <c r="W131" s="72"/>
      <c r="X131" s="72"/>
      <c r="Y131" s="72"/>
      <c r="Z131" s="72"/>
      <c r="AA131" s="72"/>
      <c r="AB131" s="78"/>
      <c r="AC131" s="320">
        <f t="shared" si="13"/>
        <v>0</v>
      </c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331">
        <f t="shared" si="14"/>
        <v>0</v>
      </c>
      <c r="AT131" s="320">
        <f t="shared" si="15"/>
        <v>0</v>
      </c>
      <c r="AU131" s="320">
        <f t="shared" si="16"/>
        <v>0</v>
      </c>
      <c r="AV131" s="86"/>
      <c r="AW131" s="334"/>
      <c r="AX131" s="334"/>
      <c r="AY131" s="334"/>
      <c r="AZ131" s="334"/>
      <c r="BA131" s="320">
        <f t="shared" si="17"/>
        <v>0</v>
      </c>
      <c r="BB131" s="93"/>
      <c r="BC131" s="94"/>
      <c r="BD131" s="310" t="str">
        <f t="shared" si="18"/>
        <v>正确</v>
      </c>
    </row>
    <row r="132" s="1" customFormat="1" ht="33" customHeight="1" spans="1:56">
      <c r="A132" s="289">
        <f t="shared" si="10"/>
        <v>128</v>
      </c>
      <c r="B132" s="286"/>
      <c r="C132" s="49"/>
      <c r="D132" s="50"/>
      <c r="E132" s="286"/>
      <c r="F132" s="269">
        <f t="shared" si="11"/>
        <v>31</v>
      </c>
      <c r="G132" s="44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311">
        <f t="shared" si="12"/>
        <v>0</v>
      </c>
      <c r="T132" s="74"/>
      <c r="U132" s="313"/>
      <c r="V132" s="71"/>
      <c r="W132" s="72"/>
      <c r="X132" s="72"/>
      <c r="Y132" s="72"/>
      <c r="Z132" s="72"/>
      <c r="AA132" s="72"/>
      <c r="AB132" s="78"/>
      <c r="AC132" s="320">
        <f t="shared" si="13"/>
        <v>0</v>
      </c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331">
        <f t="shared" si="14"/>
        <v>0</v>
      </c>
      <c r="AT132" s="320">
        <f t="shared" si="15"/>
        <v>0</v>
      </c>
      <c r="AU132" s="320">
        <f t="shared" si="16"/>
        <v>0</v>
      </c>
      <c r="AV132" s="86"/>
      <c r="AW132" s="334"/>
      <c r="AX132" s="334"/>
      <c r="AY132" s="334"/>
      <c r="AZ132" s="334"/>
      <c r="BA132" s="320">
        <f t="shared" si="17"/>
        <v>0</v>
      </c>
      <c r="BB132" s="93"/>
      <c r="BC132" s="94"/>
      <c r="BD132" s="310" t="str">
        <f t="shared" si="18"/>
        <v>正确</v>
      </c>
    </row>
    <row r="133" s="1" customFormat="1" ht="33" customHeight="1" spans="1:56">
      <c r="A133" s="289">
        <f t="shared" ref="A133:A162" si="19">ROW()-4</f>
        <v>129</v>
      </c>
      <c r="B133" s="286"/>
      <c r="C133" s="49"/>
      <c r="D133" s="50"/>
      <c r="E133" s="286"/>
      <c r="F133" s="269">
        <f t="shared" ref="F133:F162" si="20">IF($C$2-D133+1&lt;$E$2,$C$2-D133+1,$E$2)</f>
        <v>31</v>
      </c>
      <c r="G133" s="44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311">
        <f t="shared" ref="S133:S162" si="21">P133+Q133-R133</f>
        <v>0</v>
      </c>
      <c r="T133" s="74"/>
      <c r="U133" s="313"/>
      <c r="V133" s="71"/>
      <c r="W133" s="72"/>
      <c r="X133" s="72"/>
      <c r="Y133" s="72"/>
      <c r="Z133" s="72"/>
      <c r="AA133" s="72"/>
      <c r="AB133" s="78"/>
      <c r="AC133" s="320">
        <f t="shared" ref="AC133:AC162" si="22">IF(G133="是",30,0)</f>
        <v>0</v>
      </c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331">
        <f t="shared" ref="AS133:AS162" si="23">IFERROR(U133/$E$2*2*H133+I133*2,0)</f>
        <v>0</v>
      </c>
      <c r="AT133" s="320">
        <f t="shared" ref="AT133:AT162" si="24">IFERROR(U133/$E$2*(J133+K133*0.2+L133+M133*0.5),0)</f>
        <v>0</v>
      </c>
      <c r="AU133" s="320">
        <f t="shared" ref="AU133:AU162" si="25">ROUND(SUM(V133:AP133)-SUM(AQ133:AT133),2)</f>
        <v>0</v>
      </c>
      <c r="AV133" s="86"/>
      <c r="AW133" s="334"/>
      <c r="AX133" s="334"/>
      <c r="AY133" s="334"/>
      <c r="AZ133" s="334"/>
      <c r="BA133" s="320">
        <f t="shared" ref="BA133:BA162" si="26">ROUND(AU133-SUM(AV133:AZ133),2)</f>
        <v>0</v>
      </c>
      <c r="BB133" s="93"/>
      <c r="BC133" s="94"/>
      <c r="BD133" s="310" t="str">
        <f t="shared" ref="BD133:BD162" si="27">IF(U133-SUM(V133:AB133)=0,"正确","错误")</f>
        <v>正确</v>
      </c>
    </row>
    <row r="134" s="1" customFormat="1" ht="33" customHeight="1" spans="1:56">
      <c r="A134" s="289">
        <f t="shared" si="19"/>
        <v>130</v>
      </c>
      <c r="B134" s="286"/>
      <c r="C134" s="49"/>
      <c r="D134" s="50"/>
      <c r="E134" s="286"/>
      <c r="F134" s="269">
        <f t="shared" si="20"/>
        <v>31</v>
      </c>
      <c r="G134" s="44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311">
        <f t="shared" si="21"/>
        <v>0</v>
      </c>
      <c r="T134" s="74"/>
      <c r="U134" s="313"/>
      <c r="V134" s="71"/>
      <c r="W134" s="72"/>
      <c r="X134" s="72"/>
      <c r="Y134" s="72"/>
      <c r="Z134" s="72"/>
      <c r="AA134" s="72"/>
      <c r="AB134" s="78"/>
      <c r="AC134" s="320">
        <f t="shared" si="22"/>
        <v>0</v>
      </c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331">
        <f t="shared" si="23"/>
        <v>0</v>
      </c>
      <c r="AT134" s="320">
        <f t="shared" si="24"/>
        <v>0</v>
      </c>
      <c r="AU134" s="320">
        <f t="shared" si="25"/>
        <v>0</v>
      </c>
      <c r="AV134" s="86"/>
      <c r="AW134" s="334"/>
      <c r="AX134" s="334"/>
      <c r="AY134" s="334"/>
      <c r="AZ134" s="334"/>
      <c r="BA134" s="320">
        <f t="shared" si="26"/>
        <v>0</v>
      </c>
      <c r="BB134" s="93"/>
      <c r="BC134" s="94"/>
      <c r="BD134" s="310" t="str">
        <f t="shared" si="27"/>
        <v>正确</v>
      </c>
    </row>
    <row r="135" s="1" customFormat="1" ht="33" customHeight="1" spans="1:56">
      <c r="A135" s="289">
        <f t="shared" si="19"/>
        <v>131</v>
      </c>
      <c r="B135" s="286"/>
      <c r="C135" s="49"/>
      <c r="D135" s="50"/>
      <c r="E135" s="286"/>
      <c r="F135" s="269">
        <f t="shared" si="20"/>
        <v>31</v>
      </c>
      <c r="G135" s="44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311">
        <f t="shared" si="21"/>
        <v>0</v>
      </c>
      <c r="T135" s="74"/>
      <c r="U135" s="313"/>
      <c r="V135" s="71"/>
      <c r="W135" s="72"/>
      <c r="X135" s="72"/>
      <c r="Y135" s="72"/>
      <c r="Z135" s="72"/>
      <c r="AA135" s="72"/>
      <c r="AB135" s="78"/>
      <c r="AC135" s="320">
        <f t="shared" si="22"/>
        <v>0</v>
      </c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331">
        <f t="shared" si="23"/>
        <v>0</v>
      </c>
      <c r="AT135" s="320">
        <f t="shared" si="24"/>
        <v>0</v>
      </c>
      <c r="AU135" s="320">
        <f t="shared" si="25"/>
        <v>0</v>
      </c>
      <c r="AV135" s="86"/>
      <c r="AW135" s="334"/>
      <c r="AX135" s="334"/>
      <c r="AY135" s="334"/>
      <c r="AZ135" s="334"/>
      <c r="BA135" s="320">
        <f t="shared" si="26"/>
        <v>0</v>
      </c>
      <c r="BB135" s="93"/>
      <c r="BC135" s="94"/>
      <c r="BD135" s="310" t="str">
        <f t="shared" si="27"/>
        <v>正确</v>
      </c>
    </row>
    <row r="136" s="1" customFormat="1" ht="33" customHeight="1" spans="1:56">
      <c r="A136" s="289">
        <f t="shared" si="19"/>
        <v>132</v>
      </c>
      <c r="B136" s="286"/>
      <c r="C136" s="49"/>
      <c r="D136" s="50"/>
      <c r="E136" s="286"/>
      <c r="F136" s="269">
        <f t="shared" si="20"/>
        <v>31</v>
      </c>
      <c r="G136" s="44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311">
        <f t="shared" si="21"/>
        <v>0</v>
      </c>
      <c r="T136" s="74"/>
      <c r="U136" s="313"/>
      <c r="V136" s="71"/>
      <c r="W136" s="72"/>
      <c r="X136" s="72"/>
      <c r="Y136" s="72"/>
      <c r="Z136" s="72"/>
      <c r="AA136" s="72"/>
      <c r="AB136" s="78"/>
      <c r="AC136" s="320">
        <f t="shared" si="22"/>
        <v>0</v>
      </c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331">
        <f t="shared" si="23"/>
        <v>0</v>
      </c>
      <c r="AT136" s="320">
        <f t="shared" si="24"/>
        <v>0</v>
      </c>
      <c r="AU136" s="320">
        <f t="shared" si="25"/>
        <v>0</v>
      </c>
      <c r="AV136" s="86"/>
      <c r="AW136" s="334"/>
      <c r="AX136" s="334"/>
      <c r="AY136" s="334"/>
      <c r="AZ136" s="334"/>
      <c r="BA136" s="320">
        <f t="shared" si="26"/>
        <v>0</v>
      </c>
      <c r="BB136" s="93"/>
      <c r="BC136" s="94"/>
      <c r="BD136" s="310" t="str">
        <f t="shared" si="27"/>
        <v>正确</v>
      </c>
    </row>
    <row r="137" s="1" customFormat="1" ht="33" customHeight="1" spans="1:56">
      <c r="A137" s="289">
        <f t="shared" si="19"/>
        <v>133</v>
      </c>
      <c r="B137" s="286"/>
      <c r="C137" s="49"/>
      <c r="D137" s="50"/>
      <c r="E137" s="286"/>
      <c r="F137" s="269">
        <f t="shared" si="20"/>
        <v>31</v>
      </c>
      <c r="G137" s="44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311">
        <f t="shared" si="21"/>
        <v>0</v>
      </c>
      <c r="T137" s="74"/>
      <c r="U137" s="313"/>
      <c r="V137" s="71"/>
      <c r="W137" s="72"/>
      <c r="X137" s="72"/>
      <c r="Y137" s="72"/>
      <c r="Z137" s="72"/>
      <c r="AA137" s="72"/>
      <c r="AB137" s="78"/>
      <c r="AC137" s="320">
        <f t="shared" si="22"/>
        <v>0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331">
        <f t="shared" si="23"/>
        <v>0</v>
      </c>
      <c r="AT137" s="320">
        <f t="shared" si="24"/>
        <v>0</v>
      </c>
      <c r="AU137" s="320">
        <f t="shared" si="25"/>
        <v>0</v>
      </c>
      <c r="AV137" s="86"/>
      <c r="AW137" s="334"/>
      <c r="AX137" s="334"/>
      <c r="AY137" s="334"/>
      <c r="AZ137" s="334"/>
      <c r="BA137" s="320">
        <f t="shared" si="26"/>
        <v>0</v>
      </c>
      <c r="BB137" s="93"/>
      <c r="BC137" s="94"/>
      <c r="BD137" s="310" t="str">
        <f t="shared" si="27"/>
        <v>正确</v>
      </c>
    </row>
    <row r="138" s="1" customFormat="1" ht="33" customHeight="1" spans="1:56">
      <c r="A138" s="289">
        <f t="shared" si="19"/>
        <v>134</v>
      </c>
      <c r="B138" s="286"/>
      <c r="C138" s="49"/>
      <c r="D138" s="50"/>
      <c r="E138" s="286"/>
      <c r="F138" s="269">
        <f t="shared" si="20"/>
        <v>31</v>
      </c>
      <c r="G138" s="44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311">
        <f t="shared" si="21"/>
        <v>0</v>
      </c>
      <c r="T138" s="74"/>
      <c r="U138" s="313"/>
      <c r="V138" s="71"/>
      <c r="W138" s="72"/>
      <c r="X138" s="72"/>
      <c r="Y138" s="72"/>
      <c r="Z138" s="72"/>
      <c r="AA138" s="72"/>
      <c r="AB138" s="78"/>
      <c r="AC138" s="320">
        <f t="shared" si="22"/>
        <v>0</v>
      </c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331">
        <f t="shared" si="23"/>
        <v>0</v>
      </c>
      <c r="AT138" s="320">
        <f t="shared" si="24"/>
        <v>0</v>
      </c>
      <c r="AU138" s="320">
        <f t="shared" si="25"/>
        <v>0</v>
      </c>
      <c r="AV138" s="86"/>
      <c r="AW138" s="334"/>
      <c r="AX138" s="334"/>
      <c r="AY138" s="334"/>
      <c r="AZ138" s="334"/>
      <c r="BA138" s="320">
        <f t="shared" si="26"/>
        <v>0</v>
      </c>
      <c r="BB138" s="93"/>
      <c r="BC138" s="94"/>
      <c r="BD138" s="310" t="str">
        <f t="shared" si="27"/>
        <v>正确</v>
      </c>
    </row>
    <row r="139" s="1" customFormat="1" ht="33" customHeight="1" spans="1:56">
      <c r="A139" s="289">
        <f t="shared" si="19"/>
        <v>135</v>
      </c>
      <c r="B139" s="286"/>
      <c r="C139" s="49"/>
      <c r="D139" s="50"/>
      <c r="E139" s="286"/>
      <c r="F139" s="269">
        <f t="shared" si="20"/>
        <v>31</v>
      </c>
      <c r="G139" s="44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311">
        <f t="shared" si="21"/>
        <v>0</v>
      </c>
      <c r="T139" s="74"/>
      <c r="U139" s="313"/>
      <c r="V139" s="71"/>
      <c r="W139" s="72"/>
      <c r="X139" s="72"/>
      <c r="Y139" s="72"/>
      <c r="Z139" s="72"/>
      <c r="AA139" s="72"/>
      <c r="AB139" s="78"/>
      <c r="AC139" s="320">
        <f t="shared" si="22"/>
        <v>0</v>
      </c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331">
        <f t="shared" si="23"/>
        <v>0</v>
      </c>
      <c r="AT139" s="320">
        <f t="shared" si="24"/>
        <v>0</v>
      </c>
      <c r="AU139" s="320">
        <f t="shared" si="25"/>
        <v>0</v>
      </c>
      <c r="AV139" s="86"/>
      <c r="AW139" s="334"/>
      <c r="AX139" s="334"/>
      <c r="AY139" s="334"/>
      <c r="AZ139" s="334"/>
      <c r="BA139" s="320">
        <f t="shared" si="26"/>
        <v>0</v>
      </c>
      <c r="BB139" s="93"/>
      <c r="BC139" s="94"/>
      <c r="BD139" s="310" t="str">
        <f t="shared" si="27"/>
        <v>正确</v>
      </c>
    </row>
    <row r="140" s="1" customFormat="1" ht="33" customHeight="1" spans="1:56">
      <c r="A140" s="289">
        <f t="shared" si="19"/>
        <v>136</v>
      </c>
      <c r="B140" s="286"/>
      <c r="C140" s="49"/>
      <c r="D140" s="50"/>
      <c r="E140" s="286"/>
      <c r="F140" s="269">
        <f t="shared" si="20"/>
        <v>31</v>
      </c>
      <c r="G140" s="44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311">
        <f t="shared" si="21"/>
        <v>0</v>
      </c>
      <c r="T140" s="74"/>
      <c r="U140" s="313"/>
      <c r="V140" s="71"/>
      <c r="W140" s="72"/>
      <c r="X140" s="72"/>
      <c r="Y140" s="72"/>
      <c r="Z140" s="72"/>
      <c r="AA140" s="72"/>
      <c r="AB140" s="78"/>
      <c r="AC140" s="320">
        <f t="shared" si="22"/>
        <v>0</v>
      </c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331">
        <f t="shared" si="23"/>
        <v>0</v>
      </c>
      <c r="AT140" s="320">
        <f t="shared" si="24"/>
        <v>0</v>
      </c>
      <c r="AU140" s="320">
        <f t="shared" si="25"/>
        <v>0</v>
      </c>
      <c r="AV140" s="86"/>
      <c r="AW140" s="334"/>
      <c r="AX140" s="334"/>
      <c r="AY140" s="334"/>
      <c r="AZ140" s="334"/>
      <c r="BA140" s="320">
        <f t="shared" si="26"/>
        <v>0</v>
      </c>
      <c r="BB140" s="93"/>
      <c r="BC140" s="94"/>
      <c r="BD140" s="310" t="str">
        <f t="shared" si="27"/>
        <v>正确</v>
      </c>
    </row>
    <row r="141" s="1" customFormat="1" ht="33" customHeight="1" spans="1:56">
      <c r="A141" s="289">
        <f t="shared" si="19"/>
        <v>137</v>
      </c>
      <c r="B141" s="286"/>
      <c r="C141" s="49"/>
      <c r="D141" s="50"/>
      <c r="E141" s="286"/>
      <c r="F141" s="269">
        <f t="shared" si="20"/>
        <v>31</v>
      </c>
      <c r="G141" s="44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311">
        <f t="shared" si="21"/>
        <v>0</v>
      </c>
      <c r="T141" s="74"/>
      <c r="U141" s="313"/>
      <c r="V141" s="71"/>
      <c r="W141" s="72"/>
      <c r="X141" s="72"/>
      <c r="Y141" s="72"/>
      <c r="Z141" s="72"/>
      <c r="AA141" s="72"/>
      <c r="AB141" s="78"/>
      <c r="AC141" s="320">
        <f t="shared" si="22"/>
        <v>0</v>
      </c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331">
        <f t="shared" si="23"/>
        <v>0</v>
      </c>
      <c r="AT141" s="320">
        <f t="shared" si="24"/>
        <v>0</v>
      </c>
      <c r="AU141" s="320">
        <f t="shared" si="25"/>
        <v>0</v>
      </c>
      <c r="AV141" s="86"/>
      <c r="AW141" s="334"/>
      <c r="AX141" s="334"/>
      <c r="AY141" s="334"/>
      <c r="AZ141" s="334"/>
      <c r="BA141" s="320">
        <f t="shared" si="26"/>
        <v>0</v>
      </c>
      <c r="BB141" s="93"/>
      <c r="BC141" s="94"/>
      <c r="BD141" s="310" t="str">
        <f t="shared" si="27"/>
        <v>正确</v>
      </c>
    </row>
    <row r="142" s="1" customFormat="1" ht="33" customHeight="1" spans="1:56">
      <c r="A142" s="289">
        <f t="shared" si="19"/>
        <v>138</v>
      </c>
      <c r="B142" s="286"/>
      <c r="C142" s="49"/>
      <c r="D142" s="50"/>
      <c r="E142" s="286"/>
      <c r="F142" s="269">
        <f t="shared" si="20"/>
        <v>31</v>
      </c>
      <c r="G142" s="44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311">
        <f t="shared" si="21"/>
        <v>0</v>
      </c>
      <c r="T142" s="74"/>
      <c r="U142" s="313"/>
      <c r="V142" s="71"/>
      <c r="W142" s="72"/>
      <c r="X142" s="72"/>
      <c r="Y142" s="72"/>
      <c r="Z142" s="72"/>
      <c r="AA142" s="72"/>
      <c r="AB142" s="78"/>
      <c r="AC142" s="320">
        <f t="shared" si="22"/>
        <v>0</v>
      </c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331">
        <f t="shared" si="23"/>
        <v>0</v>
      </c>
      <c r="AT142" s="320">
        <f t="shared" si="24"/>
        <v>0</v>
      </c>
      <c r="AU142" s="320">
        <f t="shared" si="25"/>
        <v>0</v>
      </c>
      <c r="AV142" s="86"/>
      <c r="AW142" s="334"/>
      <c r="AX142" s="334"/>
      <c r="AY142" s="334"/>
      <c r="AZ142" s="334"/>
      <c r="BA142" s="320">
        <f t="shared" si="26"/>
        <v>0</v>
      </c>
      <c r="BB142" s="93"/>
      <c r="BC142" s="94"/>
      <c r="BD142" s="310" t="str">
        <f t="shared" si="27"/>
        <v>正确</v>
      </c>
    </row>
    <row r="143" s="1" customFormat="1" ht="33" customHeight="1" spans="1:56">
      <c r="A143" s="289">
        <f t="shared" si="19"/>
        <v>139</v>
      </c>
      <c r="B143" s="286"/>
      <c r="C143" s="49"/>
      <c r="D143" s="50"/>
      <c r="E143" s="286"/>
      <c r="F143" s="269">
        <f t="shared" si="20"/>
        <v>31</v>
      </c>
      <c r="G143" s="44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311">
        <f t="shared" si="21"/>
        <v>0</v>
      </c>
      <c r="T143" s="74"/>
      <c r="U143" s="313"/>
      <c r="V143" s="71"/>
      <c r="W143" s="72"/>
      <c r="X143" s="72"/>
      <c r="Y143" s="72"/>
      <c r="Z143" s="72"/>
      <c r="AA143" s="72"/>
      <c r="AB143" s="78"/>
      <c r="AC143" s="320">
        <f t="shared" si="22"/>
        <v>0</v>
      </c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331">
        <f t="shared" si="23"/>
        <v>0</v>
      </c>
      <c r="AT143" s="320">
        <f t="shared" si="24"/>
        <v>0</v>
      </c>
      <c r="AU143" s="320">
        <f t="shared" si="25"/>
        <v>0</v>
      </c>
      <c r="AV143" s="86"/>
      <c r="AW143" s="334"/>
      <c r="AX143" s="334"/>
      <c r="AY143" s="334"/>
      <c r="AZ143" s="334"/>
      <c r="BA143" s="320">
        <f t="shared" si="26"/>
        <v>0</v>
      </c>
      <c r="BB143" s="93"/>
      <c r="BC143" s="94"/>
      <c r="BD143" s="310" t="str">
        <f t="shared" si="27"/>
        <v>正确</v>
      </c>
    </row>
    <row r="144" s="1" customFormat="1" ht="33" customHeight="1" spans="1:56">
      <c r="A144" s="289">
        <f t="shared" si="19"/>
        <v>140</v>
      </c>
      <c r="B144" s="286"/>
      <c r="C144" s="49"/>
      <c r="D144" s="50"/>
      <c r="E144" s="286"/>
      <c r="F144" s="269">
        <f t="shared" si="20"/>
        <v>31</v>
      </c>
      <c r="G144" s="44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311">
        <f t="shared" si="21"/>
        <v>0</v>
      </c>
      <c r="T144" s="74"/>
      <c r="U144" s="313"/>
      <c r="V144" s="71"/>
      <c r="W144" s="72"/>
      <c r="X144" s="72"/>
      <c r="Y144" s="72"/>
      <c r="Z144" s="72"/>
      <c r="AA144" s="72"/>
      <c r="AB144" s="78"/>
      <c r="AC144" s="320">
        <f t="shared" si="22"/>
        <v>0</v>
      </c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331">
        <f t="shared" si="23"/>
        <v>0</v>
      </c>
      <c r="AT144" s="320">
        <f t="shared" si="24"/>
        <v>0</v>
      </c>
      <c r="AU144" s="320">
        <f t="shared" si="25"/>
        <v>0</v>
      </c>
      <c r="AV144" s="86"/>
      <c r="AW144" s="334"/>
      <c r="AX144" s="334"/>
      <c r="AY144" s="334"/>
      <c r="AZ144" s="334"/>
      <c r="BA144" s="320">
        <f t="shared" si="26"/>
        <v>0</v>
      </c>
      <c r="BB144" s="93"/>
      <c r="BC144" s="94"/>
      <c r="BD144" s="310" t="str">
        <f t="shared" si="27"/>
        <v>正确</v>
      </c>
    </row>
    <row r="145" s="1" customFormat="1" ht="33" customHeight="1" spans="1:56">
      <c r="A145" s="289">
        <f t="shared" si="19"/>
        <v>141</v>
      </c>
      <c r="B145" s="286"/>
      <c r="C145" s="49"/>
      <c r="D145" s="50"/>
      <c r="E145" s="286"/>
      <c r="F145" s="269">
        <f t="shared" si="20"/>
        <v>31</v>
      </c>
      <c r="G145" s="44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311">
        <f t="shared" si="21"/>
        <v>0</v>
      </c>
      <c r="T145" s="74"/>
      <c r="U145" s="313"/>
      <c r="V145" s="71"/>
      <c r="W145" s="72"/>
      <c r="X145" s="72"/>
      <c r="Y145" s="72"/>
      <c r="Z145" s="72"/>
      <c r="AA145" s="72"/>
      <c r="AB145" s="78"/>
      <c r="AC145" s="320">
        <f t="shared" si="22"/>
        <v>0</v>
      </c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331">
        <f t="shared" si="23"/>
        <v>0</v>
      </c>
      <c r="AT145" s="320">
        <f t="shared" si="24"/>
        <v>0</v>
      </c>
      <c r="AU145" s="320">
        <f t="shared" si="25"/>
        <v>0</v>
      </c>
      <c r="AV145" s="86"/>
      <c r="AW145" s="334"/>
      <c r="AX145" s="334"/>
      <c r="AY145" s="334"/>
      <c r="AZ145" s="334"/>
      <c r="BA145" s="320">
        <f t="shared" si="26"/>
        <v>0</v>
      </c>
      <c r="BB145" s="93"/>
      <c r="BC145" s="94"/>
      <c r="BD145" s="310" t="str">
        <f t="shared" si="27"/>
        <v>正确</v>
      </c>
    </row>
    <row r="146" s="1" customFormat="1" ht="33" customHeight="1" spans="1:56">
      <c r="A146" s="289">
        <f t="shared" si="19"/>
        <v>142</v>
      </c>
      <c r="B146" s="286"/>
      <c r="C146" s="49"/>
      <c r="D146" s="50"/>
      <c r="E146" s="286"/>
      <c r="F146" s="269">
        <f t="shared" si="20"/>
        <v>31</v>
      </c>
      <c r="G146" s="44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311">
        <f t="shared" si="21"/>
        <v>0</v>
      </c>
      <c r="T146" s="74"/>
      <c r="U146" s="313"/>
      <c r="V146" s="71"/>
      <c r="W146" s="72"/>
      <c r="X146" s="72"/>
      <c r="Y146" s="72"/>
      <c r="Z146" s="72"/>
      <c r="AA146" s="72"/>
      <c r="AB146" s="78"/>
      <c r="AC146" s="320">
        <f t="shared" si="22"/>
        <v>0</v>
      </c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331">
        <f t="shared" si="23"/>
        <v>0</v>
      </c>
      <c r="AT146" s="320">
        <f t="shared" si="24"/>
        <v>0</v>
      </c>
      <c r="AU146" s="320">
        <f t="shared" si="25"/>
        <v>0</v>
      </c>
      <c r="AV146" s="86"/>
      <c r="AW146" s="334"/>
      <c r="AX146" s="334"/>
      <c r="AY146" s="334"/>
      <c r="AZ146" s="334"/>
      <c r="BA146" s="320">
        <f t="shared" si="26"/>
        <v>0</v>
      </c>
      <c r="BB146" s="93"/>
      <c r="BC146" s="94"/>
      <c r="BD146" s="310" t="str">
        <f t="shared" si="27"/>
        <v>正确</v>
      </c>
    </row>
    <row r="147" s="1" customFormat="1" ht="33" customHeight="1" spans="1:56">
      <c r="A147" s="289">
        <f t="shared" si="19"/>
        <v>143</v>
      </c>
      <c r="B147" s="286"/>
      <c r="C147" s="49"/>
      <c r="D147" s="50"/>
      <c r="E147" s="286"/>
      <c r="F147" s="269">
        <f t="shared" si="20"/>
        <v>31</v>
      </c>
      <c r="G147" s="44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311">
        <f t="shared" si="21"/>
        <v>0</v>
      </c>
      <c r="T147" s="74"/>
      <c r="U147" s="313"/>
      <c r="V147" s="71"/>
      <c r="W147" s="72"/>
      <c r="X147" s="72"/>
      <c r="Y147" s="72"/>
      <c r="Z147" s="72"/>
      <c r="AA147" s="72"/>
      <c r="AB147" s="78"/>
      <c r="AC147" s="320">
        <f t="shared" si="22"/>
        <v>0</v>
      </c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331">
        <f t="shared" si="23"/>
        <v>0</v>
      </c>
      <c r="AT147" s="320">
        <f t="shared" si="24"/>
        <v>0</v>
      </c>
      <c r="AU147" s="320">
        <f t="shared" si="25"/>
        <v>0</v>
      </c>
      <c r="AV147" s="86"/>
      <c r="AW147" s="334"/>
      <c r="AX147" s="334"/>
      <c r="AY147" s="334"/>
      <c r="AZ147" s="334"/>
      <c r="BA147" s="320">
        <f t="shared" si="26"/>
        <v>0</v>
      </c>
      <c r="BB147" s="93"/>
      <c r="BC147" s="94"/>
      <c r="BD147" s="310" t="str">
        <f t="shared" si="27"/>
        <v>正确</v>
      </c>
    </row>
    <row r="148" s="1" customFormat="1" ht="33" customHeight="1" spans="1:56">
      <c r="A148" s="289">
        <f t="shared" si="19"/>
        <v>144</v>
      </c>
      <c r="B148" s="286"/>
      <c r="C148" s="49"/>
      <c r="D148" s="50"/>
      <c r="E148" s="286"/>
      <c r="F148" s="269">
        <f t="shared" si="20"/>
        <v>31</v>
      </c>
      <c r="G148" s="44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311">
        <f t="shared" si="21"/>
        <v>0</v>
      </c>
      <c r="T148" s="74"/>
      <c r="U148" s="313"/>
      <c r="V148" s="71"/>
      <c r="W148" s="72"/>
      <c r="X148" s="72"/>
      <c r="Y148" s="72"/>
      <c r="Z148" s="72"/>
      <c r="AA148" s="72"/>
      <c r="AB148" s="78"/>
      <c r="AC148" s="320">
        <f t="shared" si="22"/>
        <v>0</v>
      </c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331">
        <f t="shared" si="23"/>
        <v>0</v>
      </c>
      <c r="AT148" s="320">
        <f t="shared" si="24"/>
        <v>0</v>
      </c>
      <c r="AU148" s="320">
        <f t="shared" si="25"/>
        <v>0</v>
      </c>
      <c r="AV148" s="86"/>
      <c r="AW148" s="334"/>
      <c r="AX148" s="334"/>
      <c r="AY148" s="334"/>
      <c r="AZ148" s="334"/>
      <c r="BA148" s="320">
        <f t="shared" si="26"/>
        <v>0</v>
      </c>
      <c r="BB148" s="93"/>
      <c r="BC148" s="94"/>
      <c r="BD148" s="310" t="str">
        <f t="shared" si="27"/>
        <v>正确</v>
      </c>
    </row>
    <row r="149" s="1" customFormat="1" ht="33" customHeight="1" spans="1:56">
      <c r="A149" s="289">
        <f t="shared" si="19"/>
        <v>145</v>
      </c>
      <c r="B149" s="286"/>
      <c r="C149" s="49"/>
      <c r="D149" s="50"/>
      <c r="E149" s="286"/>
      <c r="F149" s="269">
        <f t="shared" si="20"/>
        <v>31</v>
      </c>
      <c r="G149" s="44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311">
        <f t="shared" si="21"/>
        <v>0</v>
      </c>
      <c r="T149" s="74"/>
      <c r="U149" s="313"/>
      <c r="V149" s="71"/>
      <c r="W149" s="72"/>
      <c r="X149" s="72"/>
      <c r="Y149" s="72"/>
      <c r="Z149" s="72"/>
      <c r="AA149" s="72"/>
      <c r="AB149" s="78"/>
      <c r="AC149" s="320">
        <f t="shared" si="22"/>
        <v>0</v>
      </c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331">
        <f t="shared" si="23"/>
        <v>0</v>
      </c>
      <c r="AT149" s="320">
        <f t="shared" si="24"/>
        <v>0</v>
      </c>
      <c r="AU149" s="320">
        <f t="shared" si="25"/>
        <v>0</v>
      </c>
      <c r="AV149" s="86"/>
      <c r="AW149" s="334"/>
      <c r="AX149" s="334"/>
      <c r="AY149" s="334"/>
      <c r="AZ149" s="334"/>
      <c r="BA149" s="320">
        <f t="shared" si="26"/>
        <v>0</v>
      </c>
      <c r="BB149" s="93"/>
      <c r="BC149" s="94"/>
      <c r="BD149" s="310" t="str">
        <f t="shared" si="27"/>
        <v>正确</v>
      </c>
    </row>
    <row r="150" s="1" customFormat="1" ht="33" customHeight="1" spans="1:56">
      <c r="A150" s="289">
        <f t="shared" si="19"/>
        <v>146</v>
      </c>
      <c r="B150" s="286"/>
      <c r="C150" s="49"/>
      <c r="D150" s="50"/>
      <c r="E150" s="286"/>
      <c r="F150" s="269">
        <f t="shared" si="20"/>
        <v>31</v>
      </c>
      <c r="G150" s="44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311">
        <f t="shared" si="21"/>
        <v>0</v>
      </c>
      <c r="T150" s="74"/>
      <c r="U150" s="313"/>
      <c r="V150" s="71"/>
      <c r="W150" s="72"/>
      <c r="X150" s="72"/>
      <c r="Y150" s="72"/>
      <c r="Z150" s="72"/>
      <c r="AA150" s="72"/>
      <c r="AB150" s="78"/>
      <c r="AC150" s="320">
        <f t="shared" si="22"/>
        <v>0</v>
      </c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331">
        <f t="shared" si="23"/>
        <v>0</v>
      </c>
      <c r="AT150" s="320">
        <f t="shared" si="24"/>
        <v>0</v>
      </c>
      <c r="AU150" s="320">
        <f t="shared" si="25"/>
        <v>0</v>
      </c>
      <c r="AV150" s="86"/>
      <c r="AW150" s="334"/>
      <c r="AX150" s="334"/>
      <c r="AY150" s="334"/>
      <c r="AZ150" s="334"/>
      <c r="BA150" s="320">
        <f t="shared" si="26"/>
        <v>0</v>
      </c>
      <c r="BB150" s="93"/>
      <c r="BC150" s="94"/>
      <c r="BD150" s="310" t="str">
        <f t="shared" si="27"/>
        <v>正确</v>
      </c>
    </row>
    <row r="151" s="1" customFormat="1" ht="33" customHeight="1" spans="1:56">
      <c r="A151" s="289">
        <f t="shared" si="19"/>
        <v>147</v>
      </c>
      <c r="B151" s="286"/>
      <c r="C151" s="49"/>
      <c r="D151" s="50"/>
      <c r="E151" s="286"/>
      <c r="F151" s="269">
        <f t="shared" si="20"/>
        <v>31</v>
      </c>
      <c r="G151" s="44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311">
        <f t="shared" si="21"/>
        <v>0</v>
      </c>
      <c r="T151" s="74"/>
      <c r="U151" s="313"/>
      <c r="V151" s="71"/>
      <c r="W151" s="72"/>
      <c r="X151" s="72"/>
      <c r="Y151" s="72"/>
      <c r="Z151" s="72"/>
      <c r="AA151" s="72"/>
      <c r="AB151" s="78"/>
      <c r="AC151" s="320">
        <f t="shared" si="22"/>
        <v>0</v>
      </c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331">
        <f t="shared" si="23"/>
        <v>0</v>
      </c>
      <c r="AT151" s="320">
        <f t="shared" si="24"/>
        <v>0</v>
      </c>
      <c r="AU151" s="320">
        <f t="shared" si="25"/>
        <v>0</v>
      </c>
      <c r="AV151" s="86"/>
      <c r="AW151" s="334"/>
      <c r="AX151" s="334"/>
      <c r="AY151" s="334"/>
      <c r="AZ151" s="334"/>
      <c r="BA151" s="320">
        <f t="shared" si="26"/>
        <v>0</v>
      </c>
      <c r="BB151" s="93"/>
      <c r="BC151" s="94"/>
      <c r="BD151" s="310" t="str">
        <f t="shared" si="27"/>
        <v>正确</v>
      </c>
    </row>
    <row r="152" s="1" customFormat="1" ht="33" customHeight="1" spans="1:56">
      <c r="A152" s="289">
        <f t="shared" si="19"/>
        <v>148</v>
      </c>
      <c r="B152" s="286"/>
      <c r="C152" s="49"/>
      <c r="D152" s="50"/>
      <c r="E152" s="286"/>
      <c r="F152" s="269">
        <f t="shared" si="20"/>
        <v>31</v>
      </c>
      <c r="G152" s="44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311">
        <f t="shared" si="21"/>
        <v>0</v>
      </c>
      <c r="T152" s="74"/>
      <c r="U152" s="313"/>
      <c r="V152" s="71"/>
      <c r="W152" s="72"/>
      <c r="X152" s="72"/>
      <c r="Y152" s="72"/>
      <c r="Z152" s="72"/>
      <c r="AA152" s="72"/>
      <c r="AB152" s="78"/>
      <c r="AC152" s="320">
        <f t="shared" si="22"/>
        <v>0</v>
      </c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331">
        <f t="shared" si="23"/>
        <v>0</v>
      </c>
      <c r="AT152" s="320">
        <f t="shared" si="24"/>
        <v>0</v>
      </c>
      <c r="AU152" s="320">
        <f t="shared" si="25"/>
        <v>0</v>
      </c>
      <c r="AV152" s="86"/>
      <c r="AW152" s="334"/>
      <c r="AX152" s="334"/>
      <c r="AY152" s="334"/>
      <c r="AZ152" s="334"/>
      <c r="BA152" s="320">
        <f t="shared" si="26"/>
        <v>0</v>
      </c>
      <c r="BB152" s="93"/>
      <c r="BC152" s="94"/>
      <c r="BD152" s="310" t="str">
        <f t="shared" si="27"/>
        <v>正确</v>
      </c>
    </row>
    <row r="153" s="1" customFormat="1" ht="33" customHeight="1" spans="1:56">
      <c r="A153" s="289">
        <f t="shared" si="19"/>
        <v>149</v>
      </c>
      <c r="B153" s="286"/>
      <c r="C153" s="49"/>
      <c r="D153" s="50"/>
      <c r="E153" s="286"/>
      <c r="F153" s="269">
        <f t="shared" si="20"/>
        <v>31</v>
      </c>
      <c r="G153" s="44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311">
        <f t="shared" si="21"/>
        <v>0</v>
      </c>
      <c r="T153" s="74"/>
      <c r="U153" s="313"/>
      <c r="V153" s="71"/>
      <c r="W153" s="72"/>
      <c r="X153" s="72"/>
      <c r="Y153" s="72"/>
      <c r="Z153" s="72"/>
      <c r="AA153" s="72"/>
      <c r="AB153" s="78"/>
      <c r="AC153" s="320">
        <f t="shared" si="22"/>
        <v>0</v>
      </c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331">
        <f t="shared" si="23"/>
        <v>0</v>
      </c>
      <c r="AT153" s="320">
        <f t="shared" si="24"/>
        <v>0</v>
      </c>
      <c r="AU153" s="320">
        <f t="shared" si="25"/>
        <v>0</v>
      </c>
      <c r="AV153" s="86"/>
      <c r="AW153" s="334"/>
      <c r="AX153" s="334"/>
      <c r="AY153" s="334"/>
      <c r="AZ153" s="334"/>
      <c r="BA153" s="320">
        <f t="shared" si="26"/>
        <v>0</v>
      </c>
      <c r="BB153" s="93"/>
      <c r="BC153" s="94"/>
      <c r="BD153" s="310" t="str">
        <f t="shared" si="27"/>
        <v>正确</v>
      </c>
    </row>
    <row r="154" s="1" customFormat="1" ht="33" customHeight="1" spans="1:56">
      <c r="A154" s="289">
        <f t="shared" si="19"/>
        <v>150</v>
      </c>
      <c r="B154" s="286"/>
      <c r="C154" s="49"/>
      <c r="D154" s="50"/>
      <c r="E154" s="286"/>
      <c r="F154" s="269">
        <f t="shared" si="20"/>
        <v>31</v>
      </c>
      <c r="G154" s="44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311">
        <f t="shared" si="21"/>
        <v>0</v>
      </c>
      <c r="T154" s="74"/>
      <c r="U154" s="313"/>
      <c r="V154" s="71"/>
      <c r="W154" s="72"/>
      <c r="X154" s="72"/>
      <c r="Y154" s="72"/>
      <c r="Z154" s="72"/>
      <c r="AA154" s="72"/>
      <c r="AB154" s="78"/>
      <c r="AC154" s="320">
        <f t="shared" si="22"/>
        <v>0</v>
      </c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331">
        <f t="shared" si="23"/>
        <v>0</v>
      </c>
      <c r="AT154" s="320">
        <f t="shared" si="24"/>
        <v>0</v>
      </c>
      <c r="AU154" s="320">
        <f t="shared" si="25"/>
        <v>0</v>
      </c>
      <c r="AV154" s="86"/>
      <c r="AW154" s="334"/>
      <c r="AX154" s="334"/>
      <c r="AY154" s="334"/>
      <c r="AZ154" s="334"/>
      <c r="BA154" s="320">
        <f t="shared" si="26"/>
        <v>0</v>
      </c>
      <c r="BB154" s="93"/>
      <c r="BC154" s="94"/>
      <c r="BD154" s="310" t="str">
        <f t="shared" si="27"/>
        <v>正确</v>
      </c>
    </row>
    <row r="155" s="1" customFormat="1" ht="33" customHeight="1" spans="1:56">
      <c r="A155" s="289">
        <f t="shared" si="19"/>
        <v>151</v>
      </c>
      <c r="B155" s="286"/>
      <c r="C155" s="49"/>
      <c r="D155" s="50"/>
      <c r="E155" s="286"/>
      <c r="F155" s="269">
        <f t="shared" si="20"/>
        <v>31</v>
      </c>
      <c r="G155" s="44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311">
        <f t="shared" si="21"/>
        <v>0</v>
      </c>
      <c r="T155" s="74"/>
      <c r="U155" s="313"/>
      <c r="V155" s="71"/>
      <c r="W155" s="72"/>
      <c r="X155" s="72"/>
      <c r="Y155" s="72"/>
      <c r="Z155" s="72"/>
      <c r="AA155" s="72"/>
      <c r="AB155" s="78"/>
      <c r="AC155" s="320">
        <f t="shared" si="22"/>
        <v>0</v>
      </c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331">
        <f t="shared" si="23"/>
        <v>0</v>
      </c>
      <c r="AT155" s="320">
        <f t="shared" si="24"/>
        <v>0</v>
      </c>
      <c r="AU155" s="320">
        <f t="shared" si="25"/>
        <v>0</v>
      </c>
      <c r="AV155" s="86"/>
      <c r="AW155" s="334"/>
      <c r="AX155" s="334"/>
      <c r="AY155" s="334"/>
      <c r="AZ155" s="334"/>
      <c r="BA155" s="320">
        <f t="shared" si="26"/>
        <v>0</v>
      </c>
      <c r="BB155" s="93"/>
      <c r="BC155" s="94"/>
      <c r="BD155" s="310" t="str">
        <f t="shared" si="27"/>
        <v>正确</v>
      </c>
    </row>
    <row r="156" s="1" customFormat="1" ht="33" customHeight="1" spans="1:56">
      <c r="A156" s="289">
        <f t="shared" si="19"/>
        <v>152</v>
      </c>
      <c r="B156" s="286"/>
      <c r="C156" s="49"/>
      <c r="D156" s="50"/>
      <c r="E156" s="286"/>
      <c r="F156" s="269">
        <f t="shared" si="20"/>
        <v>31</v>
      </c>
      <c r="G156" s="44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311">
        <f t="shared" si="21"/>
        <v>0</v>
      </c>
      <c r="T156" s="74"/>
      <c r="U156" s="313"/>
      <c r="V156" s="71"/>
      <c r="W156" s="72"/>
      <c r="X156" s="72"/>
      <c r="Y156" s="72"/>
      <c r="Z156" s="72"/>
      <c r="AA156" s="72"/>
      <c r="AB156" s="78"/>
      <c r="AC156" s="320">
        <f t="shared" si="22"/>
        <v>0</v>
      </c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331">
        <f t="shared" si="23"/>
        <v>0</v>
      </c>
      <c r="AT156" s="320">
        <f t="shared" si="24"/>
        <v>0</v>
      </c>
      <c r="AU156" s="320">
        <f t="shared" si="25"/>
        <v>0</v>
      </c>
      <c r="AV156" s="86"/>
      <c r="AW156" s="334"/>
      <c r="AX156" s="334"/>
      <c r="AY156" s="334"/>
      <c r="AZ156" s="334"/>
      <c r="BA156" s="320">
        <f t="shared" si="26"/>
        <v>0</v>
      </c>
      <c r="BB156" s="93"/>
      <c r="BC156" s="94"/>
      <c r="BD156" s="310" t="str">
        <f t="shared" si="27"/>
        <v>正确</v>
      </c>
    </row>
    <row r="157" s="1" customFormat="1" ht="33" customHeight="1" spans="1:56">
      <c r="A157" s="289">
        <f t="shared" si="19"/>
        <v>153</v>
      </c>
      <c r="B157" s="286"/>
      <c r="C157" s="49"/>
      <c r="D157" s="50"/>
      <c r="E157" s="286"/>
      <c r="F157" s="269">
        <f t="shared" si="20"/>
        <v>31</v>
      </c>
      <c r="G157" s="44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311">
        <f t="shared" si="21"/>
        <v>0</v>
      </c>
      <c r="T157" s="74"/>
      <c r="U157" s="313"/>
      <c r="V157" s="71"/>
      <c r="W157" s="72"/>
      <c r="X157" s="72"/>
      <c r="Y157" s="72"/>
      <c r="Z157" s="72"/>
      <c r="AA157" s="72"/>
      <c r="AB157" s="78"/>
      <c r="AC157" s="320">
        <f t="shared" si="22"/>
        <v>0</v>
      </c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331">
        <f t="shared" si="23"/>
        <v>0</v>
      </c>
      <c r="AT157" s="320">
        <f t="shared" si="24"/>
        <v>0</v>
      </c>
      <c r="AU157" s="320">
        <f t="shared" si="25"/>
        <v>0</v>
      </c>
      <c r="AV157" s="86"/>
      <c r="AW157" s="334"/>
      <c r="AX157" s="334"/>
      <c r="AY157" s="334"/>
      <c r="AZ157" s="334"/>
      <c r="BA157" s="320">
        <f t="shared" si="26"/>
        <v>0</v>
      </c>
      <c r="BB157" s="93"/>
      <c r="BC157" s="94"/>
      <c r="BD157" s="310" t="str">
        <f t="shared" si="27"/>
        <v>正确</v>
      </c>
    </row>
    <row r="158" s="1" customFormat="1" ht="33" customHeight="1" spans="1:56">
      <c r="A158" s="289">
        <f t="shared" si="19"/>
        <v>154</v>
      </c>
      <c r="B158" s="286"/>
      <c r="C158" s="49"/>
      <c r="D158" s="50"/>
      <c r="E158" s="286"/>
      <c r="F158" s="269">
        <f t="shared" si="20"/>
        <v>31</v>
      </c>
      <c r="G158" s="44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311">
        <f t="shared" si="21"/>
        <v>0</v>
      </c>
      <c r="T158" s="74"/>
      <c r="U158" s="313"/>
      <c r="V158" s="71"/>
      <c r="W158" s="72"/>
      <c r="X158" s="72"/>
      <c r="Y158" s="72"/>
      <c r="Z158" s="72"/>
      <c r="AA158" s="72"/>
      <c r="AB158" s="78"/>
      <c r="AC158" s="320">
        <f t="shared" si="22"/>
        <v>0</v>
      </c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331">
        <f t="shared" si="23"/>
        <v>0</v>
      </c>
      <c r="AT158" s="320">
        <f t="shared" si="24"/>
        <v>0</v>
      </c>
      <c r="AU158" s="320">
        <f t="shared" si="25"/>
        <v>0</v>
      </c>
      <c r="AV158" s="86"/>
      <c r="AW158" s="334"/>
      <c r="AX158" s="334"/>
      <c r="AY158" s="334"/>
      <c r="AZ158" s="334"/>
      <c r="BA158" s="320">
        <f t="shared" si="26"/>
        <v>0</v>
      </c>
      <c r="BB158" s="93"/>
      <c r="BC158" s="94"/>
      <c r="BD158" s="310" t="str">
        <f t="shared" si="27"/>
        <v>正确</v>
      </c>
    </row>
    <row r="159" s="1" customFormat="1" ht="33" customHeight="1" spans="1:56">
      <c r="A159" s="289">
        <f t="shared" si="19"/>
        <v>155</v>
      </c>
      <c r="B159" s="286"/>
      <c r="C159" s="49"/>
      <c r="D159" s="50"/>
      <c r="E159" s="286"/>
      <c r="F159" s="269">
        <f t="shared" si="20"/>
        <v>31</v>
      </c>
      <c r="G159" s="44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311">
        <f t="shared" si="21"/>
        <v>0</v>
      </c>
      <c r="T159" s="74"/>
      <c r="U159" s="313"/>
      <c r="V159" s="71"/>
      <c r="W159" s="72"/>
      <c r="X159" s="72"/>
      <c r="Y159" s="72"/>
      <c r="Z159" s="72"/>
      <c r="AA159" s="72"/>
      <c r="AB159" s="78"/>
      <c r="AC159" s="320">
        <f t="shared" si="22"/>
        <v>0</v>
      </c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331">
        <f t="shared" si="23"/>
        <v>0</v>
      </c>
      <c r="AT159" s="320">
        <f t="shared" si="24"/>
        <v>0</v>
      </c>
      <c r="AU159" s="320">
        <f t="shared" si="25"/>
        <v>0</v>
      </c>
      <c r="AV159" s="86"/>
      <c r="AW159" s="334"/>
      <c r="AX159" s="334"/>
      <c r="AY159" s="334"/>
      <c r="AZ159" s="334"/>
      <c r="BA159" s="320">
        <f t="shared" si="26"/>
        <v>0</v>
      </c>
      <c r="BB159" s="93"/>
      <c r="BC159" s="94"/>
      <c r="BD159" s="310" t="str">
        <f t="shared" si="27"/>
        <v>正确</v>
      </c>
    </row>
    <row r="160" s="1" customFormat="1" ht="33" customHeight="1" spans="1:56">
      <c r="A160" s="289">
        <f t="shared" si="19"/>
        <v>156</v>
      </c>
      <c r="B160" s="286"/>
      <c r="C160" s="49"/>
      <c r="D160" s="50"/>
      <c r="E160" s="286"/>
      <c r="F160" s="269">
        <f t="shared" si="20"/>
        <v>31</v>
      </c>
      <c r="G160" s="44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311">
        <f t="shared" si="21"/>
        <v>0</v>
      </c>
      <c r="T160" s="74"/>
      <c r="U160" s="313"/>
      <c r="V160" s="71"/>
      <c r="W160" s="72"/>
      <c r="X160" s="72"/>
      <c r="Y160" s="72"/>
      <c r="Z160" s="72"/>
      <c r="AA160" s="72"/>
      <c r="AB160" s="78"/>
      <c r="AC160" s="320">
        <f t="shared" si="22"/>
        <v>0</v>
      </c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331">
        <f t="shared" si="23"/>
        <v>0</v>
      </c>
      <c r="AT160" s="320">
        <f t="shared" si="24"/>
        <v>0</v>
      </c>
      <c r="AU160" s="320">
        <f t="shared" si="25"/>
        <v>0</v>
      </c>
      <c r="AV160" s="86"/>
      <c r="AW160" s="334"/>
      <c r="AX160" s="334"/>
      <c r="AY160" s="334"/>
      <c r="AZ160" s="334"/>
      <c r="BA160" s="320">
        <f t="shared" si="26"/>
        <v>0</v>
      </c>
      <c r="BB160" s="93"/>
      <c r="BC160" s="94"/>
      <c r="BD160" s="310" t="str">
        <f t="shared" si="27"/>
        <v>正确</v>
      </c>
    </row>
    <row r="161" s="1" customFormat="1" ht="33" customHeight="1" spans="1:56">
      <c r="A161" s="289">
        <f t="shared" si="19"/>
        <v>157</v>
      </c>
      <c r="B161" s="286"/>
      <c r="C161" s="49"/>
      <c r="D161" s="50"/>
      <c r="E161" s="286"/>
      <c r="F161" s="269">
        <f t="shared" si="20"/>
        <v>31</v>
      </c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311">
        <f t="shared" si="21"/>
        <v>0</v>
      </c>
      <c r="T161" s="74"/>
      <c r="U161" s="313"/>
      <c r="V161" s="71"/>
      <c r="W161" s="72"/>
      <c r="X161" s="72"/>
      <c r="Y161" s="72"/>
      <c r="Z161" s="72"/>
      <c r="AA161" s="72"/>
      <c r="AB161" s="78"/>
      <c r="AC161" s="320">
        <f t="shared" si="22"/>
        <v>0</v>
      </c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331">
        <f t="shared" si="23"/>
        <v>0</v>
      </c>
      <c r="AT161" s="320">
        <f t="shared" si="24"/>
        <v>0</v>
      </c>
      <c r="AU161" s="320">
        <f t="shared" si="25"/>
        <v>0</v>
      </c>
      <c r="AV161" s="86"/>
      <c r="AW161" s="334"/>
      <c r="AX161" s="334"/>
      <c r="AY161" s="334"/>
      <c r="AZ161" s="334"/>
      <c r="BA161" s="320">
        <f t="shared" si="26"/>
        <v>0</v>
      </c>
      <c r="BB161" s="93"/>
      <c r="BC161" s="94"/>
      <c r="BD161" s="310" t="str">
        <f t="shared" si="27"/>
        <v>正确</v>
      </c>
    </row>
    <row r="162" s="1" customFormat="1" ht="33" customHeight="1" spans="1:56">
      <c r="A162" s="289">
        <f t="shared" si="19"/>
        <v>158</v>
      </c>
      <c r="B162" s="286"/>
      <c r="C162" s="49"/>
      <c r="D162" s="50"/>
      <c r="E162" s="286"/>
      <c r="F162" s="269">
        <f t="shared" si="20"/>
        <v>31</v>
      </c>
      <c r="G162" s="44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311">
        <f t="shared" si="21"/>
        <v>0</v>
      </c>
      <c r="T162" s="74"/>
      <c r="U162" s="313"/>
      <c r="V162" s="71"/>
      <c r="W162" s="72"/>
      <c r="X162" s="72"/>
      <c r="Y162" s="72"/>
      <c r="Z162" s="72"/>
      <c r="AA162" s="72"/>
      <c r="AB162" s="78"/>
      <c r="AC162" s="320">
        <f t="shared" si="22"/>
        <v>0</v>
      </c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331">
        <f t="shared" si="23"/>
        <v>0</v>
      </c>
      <c r="AT162" s="320">
        <f t="shared" si="24"/>
        <v>0</v>
      </c>
      <c r="AU162" s="320">
        <f t="shared" si="25"/>
        <v>0</v>
      </c>
      <c r="AV162" s="86"/>
      <c r="AW162" s="334"/>
      <c r="AX162" s="334"/>
      <c r="AY162" s="334"/>
      <c r="AZ162" s="334"/>
      <c r="BA162" s="320">
        <f t="shared" si="26"/>
        <v>0</v>
      </c>
      <c r="BB162" s="93"/>
      <c r="BC162" s="94"/>
      <c r="BD162" s="310" t="str">
        <f t="shared" si="27"/>
        <v>正确</v>
      </c>
    </row>
  </sheetData>
  <sheetProtection algorithmName="SHA-512" hashValue="jb+L9KF4GmsYyf5rQqSAPY6+A9aQqyGsq/ORWYt6fW6S8N4qUkv+XILGMqmD6sijYoEREaswxn0xBt8gfXsDYg==" saltValue="H3ZQe+en6oqR9raZ1sojxA==" spinCount="100000" sheet="1" formatCells="0" formatRows="0" deleteRows="0" autoFilter="0" objects="1"/>
  <autoFilter xmlns:etc="http://www.wps.cn/officeDocument/2017/etCustomData" ref="A4:BD162" etc:filterBottomFollowUsedRange="0">
    <extLst/>
  </autoFilter>
  <mergeCells count="2">
    <mergeCell ref="A1:BB1"/>
    <mergeCell ref="A4:E4"/>
  </mergeCells>
  <conditionalFormatting sqref="B41:B162">
    <cfRule type="duplicateValues" dxfId="0" priority="8"/>
  </conditionalFormatting>
  <conditionalFormatting sqref="C41:C162">
    <cfRule type="duplicateValues" dxfId="0" priority="7"/>
  </conditionalFormatting>
  <conditionalFormatting sqref="U$1:U$1048576">
    <cfRule type="duplicateValues" dxfId="0" priority="5"/>
  </conditionalFormatting>
  <conditionalFormatting sqref="B1:B4 B41:B1048576">
    <cfRule type="duplicateValues" dxfId="0" priority="6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0" master="" otherUserPermission="visible"/>
  <rangeList sheetStid="19" master="" otherUserPermission="visible"/>
  <rangeList sheetStid="22" master="" otherUserPermission="visible"/>
  <rangeList sheetStid="23" master="" otherUserPermission="visible"/>
  <rangeList sheetStid="24" master="" otherUserPermission="visible"/>
  <rangeList sheetStid="25" master="" otherUserPermission="visible"/>
  <rangeList sheetStid="26" master="" otherUserPermission="visible"/>
  <rangeList sheetStid="27" master="" otherUserPermission="visible"/>
  <rangeList sheetStid="28" master="" otherUserPermission="visible"/>
  <rangeList sheetStid="29" master="" otherUserPermission="visible"/>
  <rangeList sheetStid="30" master="" otherUserPermission="visible"/>
  <rangeList sheetStid="31" master="" otherUserPermission="visible"/>
  <rangeList sheetStid="32" master="" otherUserPermission="visible"/>
  <rangeList sheetStid="2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总部</vt:lpstr>
      <vt:lpstr>昌吉学院</vt:lpstr>
      <vt:lpstr>八一中学</vt:lpstr>
      <vt:lpstr>救助站</vt:lpstr>
      <vt:lpstr>师专安保</vt:lpstr>
      <vt:lpstr>师专物业</vt:lpstr>
      <vt:lpstr>图书馆</vt:lpstr>
      <vt:lpstr>新大保洁</vt:lpstr>
      <vt:lpstr>新大绿化</vt:lpstr>
      <vt:lpstr>总工会</vt:lpstr>
      <vt:lpstr>石河子管理员</vt:lpstr>
      <vt:lpstr>石河子南区</vt:lpstr>
      <vt:lpstr>石河子新北区</vt:lpstr>
      <vt:lpstr>石河子中区</vt:lpstr>
      <vt:lpstr>昌吉州一中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中高后勤陶刘燕15887864674</cp:lastModifiedBy>
  <dcterms:created xsi:type="dcterms:W3CDTF">2025-08-26T01:30:00Z</dcterms:created>
  <dcterms:modified xsi:type="dcterms:W3CDTF">2025-09-12T05:37:13Z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111C75DDAFA244F989217D91E20DF60E_13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