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9月费用结算表" sheetId="4" r:id="rId1"/>
    <sheet name="2025年9月费用发放表" sheetId="7" r:id="rId2"/>
    <sheet name="2025年9月原始工资表" sheetId="6" r:id="rId3"/>
  </sheets>
  <externalReferences>
    <externalReference r:id="rId4"/>
  </externalReferences>
  <definedNames>
    <definedName name="_xlnm._FilterDatabase" localSheetId="2" hidden="1">'2025年9月原始工资表'!$A$1:$J$53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<sst xmlns="http://schemas.openxmlformats.org/spreadsheetml/2006/main" count="342" uniqueCount="93">
  <si>
    <t>2025年9月份主校区校园管理中心劳务派遣费用结算表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</si>
  <si>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</si>
  <si>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</si>
  <si>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</si>
  <si>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</si>
  <si>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</si>
  <si>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</si>
  <si>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</si>
  <si>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</si>
  <si>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</si>
  <si>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</si>
  <si>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</si>
  <si>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</si>
  <si>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7-9月季度管理费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</si>
  <si>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</si>
  <si>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</si>
  <si>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</si>
  <si>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</si>
  <si>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</si>
  <si>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</si>
  <si>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</si>
  <si>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</si>
  <si>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</si>
  <si>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</si>
  <si>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</si>
  <si>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</si>
  <si>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</si>
  <si>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</si>
  <si>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</si>
  <si>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</si>
  <si>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</si>
  <si>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热孜宛古丽·喀迪尔</t>
  </si>
  <si>
    <t>刘爱红</t>
  </si>
  <si>
    <t>吐尼沙古丽·努尔</t>
  </si>
  <si>
    <t>古丽吉米来·托乎提</t>
  </si>
  <si>
    <t>努尔卡马尔·加哈亚</t>
  </si>
  <si>
    <t>刘爱兰</t>
  </si>
  <si>
    <t>张兰苹</t>
  </si>
  <si>
    <t>古丽加娜提·依米提</t>
  </si>
  <si>
    <t>段红利</t>
  </si>
  <si>
    <t>刘英</t>
  </si>
  <si>
    <t>阿依古丽·吐鲁洪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</si>
  <si>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</si>
  <si>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</si>
  <si>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</si>
  <si>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</si>
  <si>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</si>
  <si>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</si>
  <si>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</si>
  <si>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</si>
  <si>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</si>
  <si>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</si>
  <si>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</si>
  <si>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</si>
  <si>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黄秀平</t>
  </si>
  <si>
    <t>李爱芳</t>
  </si>
  <si>
    <t>吴月兰</t>
  </si>
  <si>
    <t>左力皮亚·艾孜孜</t>
  </si>
  <si>
    <t>王素娟</t>
  </si>
  <si>
    <t>帕夏古丽·图尔荪</t>
  </si>
  <si>
    <t>杨丽</t>
  </si>
  <si>
    <t>赵理江</t>
  </si>
  <si>
    <t>垃圾转运</t>
  </si>
  <si>
    <t>卡地尔·热依木</t>
  </si>
  <si>
    <t>吐尼沙·铁木尔</t>
  </si>
  <si>
    <t>尼牙孜·吾守尔</t>
  </si>
  <si>
    <t>吾斯曼·玉素甫</t>
  </si>
  <si>
    <t>吾热姑丽·马木提</t>
  </si>
  <si>
    <t>库进年</t>
  </si>
  <si>
    <t>合计</t>
  </si>
  <si>
    <t>2025年9月份主校区校园管理中心劳务派遣人员费用发放表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</si>
  <si>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</si>
  <si>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</si>
  <si>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</si>
  <si>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</si>
  <si>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</si>
  <si>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2025年9月份主校区校园管理中心劳务派遣用工费用明细表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</si>
  <si>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</si>
  <si>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</si>
  <si>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</si>
  <si>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</si>
  <si>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</si>
  <si>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</si>
  <si>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</si>
  <si>
    <t>魏文才</t>
  </si>
  <si>
    <t>王  丽</t>
  </si>
  <si>
    <t>热孜宛古丽·咯迪尔</t>
  </si>
  <si>
    <t>张兰萍</t>
  </si>
  <si>
    <t>刘  英</t>
  </si>
  <si>
    <t>买来木·阿不都克里木</t>
  </si>
  <si>
    <t>布尼牙孜汗·吐尔逊</t>
  </si>
  <si>
    <t>尼亚孜·吾守尔</t>
  </si>
  <si>
    <t>吾热古丽·马木提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</si>
</sst>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2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6" fillId="3" borderId="0" xfId="52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 shrinkToFit="1"/>
    </xf>
    <xf numFmtId="0" fontId="8" fillId="3" borderId="0" xfId="52" applyFont="1" applyFill="1" applyBorder="1" applyAlignment="1">
      <alignment horizontal="center" vertical="center" shrinkToFit="1"/>
    </xf>
    <xf numFmtId="0" fontId="8" fillId="3" borderId="0" xfId="52" applyFont="1" applyFill="1" applyBorder="1" applyAlignment="1">
      <alignment horizontal="center" vertical="center"/>
    </xf>
    <xf numFmtId="0" fontId="9" fillId="4" borderId="2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shrinkToFit="1"/>
    </xf>
    <xf numFmtId="0" fontId="10" fillId="4" borderId="2" xfId="52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8" fillId="3" borderId="0" xfId="52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6" fillId="3" borderId="0" xfId="52" applyFont="1" applyFill="1" applyBorder="1" applyAlignment="1">
      <alignment horizontal="center" vertical="center" shrinkToFit="1"/>
    </xf>
    <xf numFmtId="0" fontId="10" fillId="4" borderId="2" xfId="52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1488;&#36134;\3.&#26032;&#30086;&#20998;&#20844;&#21496;&#20116;&#38505;\&#26032;&#30086;&#20998;&#20844;&#21496;&#20116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  <sheetName val="2025.7新疆分公司"/>
      <sheetName val="2025.8新疆分公司"/>
      <sheetName val="2025.9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  <cell r="N51">
            <v>25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雷健</v>
          </cell>
          <cell r="C53" t="str">
            <v>650105198112031317</v>
          </cell>
          <cell r="D53" t="str">
            <v>工程学院主校区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雷金红</v>
          </cell>
          <cell r="C54" t="str">
            <v>622722197206194644</v>
          </cell>
          <cell r="D54" t="str">
            <v>工程学院南昌路门卫保洁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雷元梅</v>
          </cell>
          <cell r="C55" t="str">
            <v>622722197012074628</v>
          </cell>
          <cell r="D55" t="str">
            <v>工程学院南昌路门卫保洁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李爱君</v>
          </cell>
          <cell r="C56" t="str">
            <v>412721196909121062</v>
          </cell>
          <cell r="D56" t="str">
            <v>工程学院学生处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李林霞</v>
          </cell>
          <cell r="C57" t="str">
            <v>620522197008144467</v>
          </cell>
          <cell r="D57" t="str">
            <v>工程学院校园管理中心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林蔚泽</v>
          </cell>
          <cell r="C58" t="str">
            <v>650104199705263314</v>
          </cell>
          <cell r="D58" t="str">
            <v>工程学院主校区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刘爱红</v>
          </cell>
          <cell r="C59" t="str">
            <v>372923196912014728</v>
          </cell>
          <cell r="D59" t="str">
            <v>工程学院校园管理中心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刘爱兰</v>
          </cell>
          <cell r="C60" t="str">
            <v>620503197112175360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刘桂萍</v>
          </cell>
          <cell r="C61" t="str">
            <v>622201196507115766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刘红侠</v>
          </cell>
          <cell r="C62" t="str">
            <v>610322197105053927</v>
          </cell>
          <cell r="D62" t="str">
            <v>工程学院学生处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刘金华</v>
          </cell>
          <cell r="C63" t="str">
            <v>510623197502286846</v>
          </cell>
          <cell r="D63" t="str">
            <v>工程学院南昌路门卫保洁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刘小蕾</v>
          </cell>
          <cell r="C64" t="str">
            <v>650105197301241343</v>
          </cell>
          <cell r="D64" t="str">
            <v>工程学院南昌路门卫保洁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刘英</v>
          </cell>
          <cell r="C65" t="str">
            <v>513028197507161681</v>
          </cell>
          <cell r="D65" t="str">
            <v>工程学院校园管理中心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鲁永红</v>
          </cell>
          <cell r="C66" t="str">
            <v>62272219710808461X</v>
          </cell>
          <cell r="D66" t="str">
            <v>工程学院南昌路维修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罗星碧</v>
          </cell>
          <cell r="C67" t="str">
            <v>513723197103207141</v>
          </cell>
          <cell r="D67" t="str">
            <v>工程学院校园管理中心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罗银春</v>
          </cell>
          <cell r="C68" t="str">
            <v>513723197210190154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马彩云</v>
          </cell>
          <cell r="C69" t="str">
            <v>622322199504011428</v>
          </cell>
          <cell r="D69" t="str">
            <v>工程学院主校区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马纪</v>
          </cell>
          <cell r="C70" t="str">
            <v>652122199402164225</v>
          </cell>
          <cell r="D70" t="str">
            <v>工程学院主校区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马四红</v>
          </cell>
          <cell r="C71" t="str">
            <v>652122198110304228</v>
          </cell>
          <cell r="D71" t="str">
            <v>工程学院校园管理中心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马英</v>
          </cell>
          <cell r="C72" t="str">
            <v>652423197302011778</v>
          </cell>
          <cell r="D72" t="str">
            <v>工程学院南昌路维修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马英婷</v>
          </cell>
          <cell r="C73" t="str">
            <v>342123199207273921</v>
          </cell>
          <cell r="D73" t="str">
            <v>工程学院主校区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买来木·阿不都克力木</v>
          </cell>
          <cell r="C74" t="str">
            <v>653130197105102820</v>
          </cell>
          <cell r="D74" t="str">
            <v>工程学院校园管理中心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买买提·吾甫尔</v>
          </cell>
          <cell r="C75" t="str">
            <v>652123197104152039</v>
          </cell>
          <cell r="D75" t="str">
            <v>工程学院主校区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麦麦提克力木·巴克</v>
          </cell>
          <cell r="C76" t="str">
            <v>653101197802160039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尼牙孜·吾守尔</v>
          </cell>
          <cell r="C77" t="str">
            <v>652122196709151417</v>
          </cell>
          <cell r="D77" t="str">
            <v>工程学院校园管理中心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倪登龙</v>
          </cell>
          <cell r="C78" t="str">
            <v>622101197009172310</v>
          </cell>
          <cell r="D78" t="str">
            <v>工程学院主校区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努尔卡马尔·加哈亚</v>
          </cell>
          <cell r="C79" t="str">
            <v>65012119711115242X</v>
          </cell>
          <cell r="D79" t="str">
            <v>工程学院校园管理中心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努尔曼古丽·克热木</v>
          </cell>
          <cell r="C80" t="str">
            <v>652923198207303387</v>
          </cell>
          <cell r="D80" t="str">
            <v>工程学院南昌路门卫保洁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帕提古丽·艾拜都拉</v>
          </cell>
          <cell r="C81" t="str">
            <v>650105198004031328</v>
          </cell>
          <cell r="D81" t="str">
            <v>工程学院南昌路门卫保洁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帕提古丽·吾守尔</v>
          </cell>
          <cell r="C82" t="str">
            <v>652201197003033249</v>
          </cell>
          <cell r="D82" t="str">
            <v>工程学院南昌路门卫保洁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彭良辉</v>
          </cell>
          <cell r="C83" t="str">
            <v>622323196703103117</v>
          </cell>
          <cell r="D83" t="str">
            <v>工程学院主校区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蒲勇</v>
          </cell>
          <cell r="C84" t="str">
            <v>652101196709070711</v>
          </cell>
          <cell r="D84" t="str">
            <v>工程学院主校区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热依马洪·麦麦提</v>
          </cell>
          <cell r="C85" t="str">
            <v>653123198609101558</v>
          </cell>
          <cell r="D85" t="str">
            <v>工程学院主校区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肉孜·吐尔地</v>
          </cell>
          <cell r="C86" t="str">
            <v>65292319700717263X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茹鲜古丽·拜合提</v>
          </cell>
          <cell r="C87" t="str">
            <v>653123197505060080</v>
          </cell>
          <cell r="D87" t="str">
            <v>工程学院南昌路门卫保洁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沙热汗·阿布都热西提</v>
          </cell>
          <cell r="C88" t="str">
            <v>652701197501101563</v>
          </cell>
          <cell r="D88" t="str">
            <v>工程学院校园管理中心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石科燕</v>
          </cell>
          <cell r="C89" t="str">
            <v>65230119720715534X</v>
          </cell>
          <cell r="D89" t="str">
            <v>工程学院学生处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孙亮</v>
          </cell>
          <cell r="C90" t="str">
            <v>650103197301101815</v>
          </cell>
          <cell r="D90" t="str">
            <v>工程学院南昌路门卫保洁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孙瑛</v>
          </cell>
          <cell r="C91" t="str">
            <v>650102197208051626</v>
          </cell>
          <cell r="D91" t="str">
            <v>工程学院南昌路门卫保洁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吐尔迪·阿衣甫</v>
          </cell>
          <cell r="C92" t="str">
            <v>652926197712151710</v>
          </cell>
          <cell r="D92" t="str">
            <v>工程学院南昌路维修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吐尼沙·铁木尔</v>
          </cell>
          <cell r="C93" t="str">
            <v>652122196903131428</v>
          </cell>
          <cell r="D93" t="str">
            <v>工程学院校园管理中心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吐尼沙古丽·努尔</v>
          </cell>
          <cell r="C94" t="str">
            <v>653125197510050824</v>
          </cell>
          <cell r="D94" t="str">
            <v>工程学院校园管理中心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托合提·沙地尔</v>
          </cell>
          <cell r="C95" t="str">
            <v>653126197603062038</v>
          </cell>
          <cell r="D95" t="str">
            <v>工程学院主校区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汪凤喜</v>
          </cell>
          <cell r="C96" t="str">
            <v>654126196506192929</v>
          </cell>
          <cell r="D96" t="str">
            <v>工程学院南昌路门卫保洁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王爱菊</v>
          </cell>
          <cell r="C97" t="str">
            <v>372526197009061044</v>
          </cell>
          <cell r="D97" t="str">
            <v>工程学院学生处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王娟</v>
          </cell>
          <cell r="C98" t="str">
            <v>34122719741217566X</v>
          </cell>
          <cell r="D98" t="str">
            <v>工程学院学生处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王丽</v>
          </cell>
          <cell r="C99" t="str">
            <v>610124197907132741</v>
          </cell>
          <cell r="D99" t="str">
            <v>工程学院校园管理中心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王利荣</v>
          </cell>
          <cell r="C100" t="str">
            <v>650106196703260012</v>
          </cell>
          <cell r="D100" t="str">
            <v>工程学院南昌路维修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王树军</v>
          </cell>
          <cell r="C101" t="str">
            <v>650104196511050034</v>
          </cell>
          <cell r="D101" t="str">
            <v>工程学院主校区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王薇</v>
          </cell>
          <cell r="C102" t="str">
            <v>413022198205130049</v>
          </cell>
          <cell r="D102" t="str">
            <v>工程学院主校区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王小虎</v>
          </cell>
          <cell r="C103" t="str">
            <v>650102197501256217</v>
          </cell>
          <cell r="D103" t="str">
            <v>工程学院主校区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王秀波</v>
          </cell>
          <cell r="C104" t="str">
            <v>23262319780101102X</v>
          </cell>
          <cell r="D104" t="str">
            <v>工程学院南昌路门卫保洁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王兆胜</v>
          </cell>
          <cell r="C105" t="str">
            <v>622301197912105932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魏文财</v>
          </cell>
          <cell r="C106" t="str">
            <v>62040219881005311X</v>
          </cell>
          <cell r="D106" t="str">
            <v>工程学院主校区</v>
          </cell>
          <cell r="E106">
            <v>5700</v>
          </cell>
          <cell r="F106">
            <v>912</v>
          </cell>
          <cell r="G106">
            <v>456</v>
          </cell>
          <cell r="H106">
            <v>74.1</v>
          </cell>
          <cell r="I106">
            <v>28.5</v>
          </cell>
          <cell r="J106">
            <v>28.5</v>
          </cell>
          <cell r="K106">
            <v>552.9</v>
          </cell>
          <cell r="L106">
            <v>114</v>
          </cell>
          <cell r="M106">
            <v>5.7</v>
          </cell>
          <cell r="N106">
            <v>28.5</v>
          </cell>
        </row>
        <row r="107">
          <cell r="B107" t="str">
            <v>吾热姑丽·马木提</v>
          </cell>
          <cell r="C107" t="str">
            <v>653126197507100348</v>
          </cell>
          <cell r="D107" t="str">
            <v>工程学院校园管理中心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吾斯曼·玉素甫</v>
          </cell>
          <cell r="C108" t="str">
            <v>65212219670205143X</v>
          </cell>
          <cell r="D108" t="str">
            <v>工程学院校园管理中心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杨春华</v>
          </cell>
          <cell r="C109" t="str">
            <v>51062319770806670X</v>
          </cell>
          <cell r="D109" t="str">
            <v>工程学院学生处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杨梦</v>
          </cell>
          <cell r="C110" t="str">
            <v>652201199107021647</v>
          </cell>
          <cell r="D110" t="str">
            <v>工程学院主校区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杨强</v>
          </cell>
          <cell r="C111" t="str">
            <v>65010319760906183X</v>
          </cell>
          <cell r="D111" t="str">
            <v>工程学院主校区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杨淑女</v>
          </cell>
          <cell r="C112" t="str">
            <v>620121197212066349</v>
          </cell>
          <cell r="D112" t="str">
            <v>工程学院学生处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杨晓莉</v>
          </cell>
          <cell r="C113" t="str">
            <v>65232719760929352X</v>
          </cell>
          <cell r="D113" t="str">
            <v>工程学院主校区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姚凤</v>
          </cell>
          <cell r="C114" t="str">
            <v>654124197201102664</v>
          </cell>
          <cell r="D114" t="str">
            <v>工程学院南昌路门卫保洁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于海斌</v>
          </cell>
          <cell r="C115" t="str">
            <v>650102196911156513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  <cell r="N115">
            <v>25</v>
          </cell>
        </row>
        <row r="116">
          <cell r="B116" t="str">
            <v>于苏甫·依明</v>
          </cell>
          <cell r="C116" t="str">
            <v>652923199103192613</v>
          </cell>
          <cell r="D116" t="str">
            <v>工程学院主校区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张东太</v>
          </cell>
          <cell r="C117" t="str">
            <v>372522198306071010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张兰苹</v>
          </cell>
          <cell r="C118" t="str">
            <v>511022197306171883</v>
          </cell>
          <cell r="D118" t="str">
            <v>工程学院校园管理中心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张露峰</v>
          </cell>
          <cell r="C119" t="str">
            <v>650121198109261330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张秀灵</v>
          </cell>
          <cell r="C120" t="str">
            <v>341222197611017961</v>
          </cell>
          <cell r="D120" t="str">
            <v>工程学院学生处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赵红英</v>
          </cell>
          <cell r="C121" t="str">
            <v>622201196803153046</v>
          </cell>
          <cell r="D121" t="str">
            <v>工程学院校园管理中心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赵宏民</v>
          </cell>
          <cell r="C122" t="str">
            <v>410321197001084039</v>
          </cell>
          <cell r="D122" t="str">
            <v>工程学院主校区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赵理江</v>
          </cell>
          <cell r="C123" t="str">
            <v>513028197305187138</v>
          </cell>
          <cell r="D123" t="str">
            <v>工程学院校园管理中心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赵学新</v>
          </cell>
          <cell r="C124" t="str">
            <v>650103197312175510</v>
          </cell>
          <cell r="D124" t="str">
            <v>工程学院主校区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魏雷波</v>
          </cell>
          <cell r="C125" t="str">
            <v>650104197401051639</v>
          </cell>
          <cell r="D125" t="str">
            <v>工程学院主校区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杨国会</v>
          </cell>
          <cell r="C126" t="str">
            <v>512930197111112904</v>
          </cell>
          <cell r="D126" t="str">
            <v>工程学院校园管理中心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林金山</v>
          </cell>
          <cell r="C127" t="str">
            <v>622326197205063144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艾尔帕提·阿布沙拉木</v>
          </cell>
          <cell r="C128" t="str">
            <v>654124199411152538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热孜宛古丽·喀迪尔</v>
          </cell>
          <cell r="C129" t="str">
            <v>65282519920101114X</v>
          </cell>
          <cell r="D129" t="str">
            <v>工程学院校园管理中心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杨红娜</v>
          </cell>
          <cell r="C130" t="str">
            <v>412721197004025468</v>
          </cell>
          <cell r="D130" t="str">
            <v>工程学院校园管理中心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吐鲁洪·巴拉提</v>
          </cell>
          <cell r="C131" t="str">
            <v>653126197307030357</v>
          </cell>
          <cell r="D131" t="str">
            <v>工程学院主校区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张军</v>
          </cell>
          <cell r="C132" t="str">
            <v>650300197204104637</v>
          </cell>
          <cell r="D132" t="str">
            <v>工程学院主校区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哈尔力哈西·努尔加合甫</v>
          </cell>
          <cell r="C133" t="str">
            <v>654126200207070429</v>
          </cell>
          <cell r="D133" t="str">
            <v>工程学院主校区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黄秀平</v>
          </cell>
          <cell r="C134" t="str">
            <v>652322197212021065</v>
          </cell>
          <cell r="D134" t="str">
            <v>工程学院主校区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吾尔古丽·塔西</v>
          </cell>
          <cell r="C135" t="str">
            <v>650102197605113026</v>
          </cell>
          <cell r="D135" t="str">
            <v>工程学院南昌路门卫保洁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张炎东</v>
          </cell>
          <cell r="C136" t="str">
            <v>650102197105200035</v>
          </cell>
          <cell r="D136" t="str">
            <v>工程学院南昌路门卫保洁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吴月兰</v>
          </cell>
          <cell r="C137" t="str">
            <v>372928197804247221</v>
          </cell>
          <cell r="D137" t="str">
            <v>工程学院校园管理中心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B138" t="str">
            <v>帕夏古丽·图尔荪</v>
          </cell>
          <cell r="C138" t="str">
            <v>653122197706102367</v>
          </cell>
          <cell r="D138" t="str">
            <v>工程学院校园管理中心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  <cell r="N138">
            <v>25</v>
          </cell>
        </row>
        <row r="139">
          <cell r="B139" t="str">
            <v>伊尔夏提·吾休尔</v>
          </cell>
          <cell r="C139" t="str">
            <v>652925200405051013</v>
          </cell>
          <cell r="D139" t="str">
            <v>工程学院主校区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  <cell r="N139">
            <v>25</v>
          </cell>
        </row>
        <row r="140">
          <cell r="B140" t="str">
            <v>王素娟</v>
          </cell>
          <cell r="C140" t="str">
            <v>650106197509300820</v>
          </cell>
          <cell r="D140" t="str">
            <v>工程学院校园管理中心</v>
          </cell>
          <cell r="E140">
            <v>4999</v>
          </cell>
          <cell r="F140">
            <v>799.84</v>
          </cell>
          <cell r="G140">
            <v>399.92</v>
          </cell>
          <cell r="H140">
            <v>64.99</v>
          </cell>
          <cell r="I140">
            <v>25</v>
          </cell>
          <cell r="J140">
            <v>25</v>
          </cell>
          <cell r="K140">
            <v>484.9</v>
          </cell>
          <cell r="L140">
            <v>99.98</v>
          </cell>
          <cell r="M140">
            <v>5</v>
          </cell>
          <cell r="N140">
            <v>25</v>
          </cell>
        </row>
        <row r="141">
          <cell r="B141" t="str">
            <v>张端端</v>
          </cell>
          <cell r="C141" t="str">
            <v>341282198706131426</v>
          </cell>
          <cell r="D141" t="str">
            <v>工程学院学生处</v>
          </cell>
          <cell r="E141">
            <v>4999</v>
          </cell>
          <cell r="F141">
            <v>799.84</v>
          </cell>
          <cell r="G141">
            <v>399.92</v>
          </cell>
          <cell r="H141">
            <v>64.99</v>
          </cell>
          <cell r="I141">
            <v>25</v>
          </cell>
          <cell r="J141">
            <v>25</v>
          </cell>
          <cell r="K141">
            <v>484.9</v>
          </cell>
          <cell r="L141">
            <v>99.98</v>
          </cell>
          <cell r="M141">
            <v>5</v>
          </cell>
          <cell r="N141">
            <v>25</v>
          </cell>
        </row>
        <row r="142">
          <cell r="E142">
            <v>685564</v>
          </cell>
          <cell r="F142">
            <v>109690.24</v>
          </cell>
          <cell r="G142">
            <v>54845.1199999998</v>
          </cell>
          <cell r="H142">
            <v>8912.73999999998</v>
          </cell>
          <cell r="I142">
            <v>3428.5</v>
          </cell>
          <cell r="J142">
            <v>3428.5</v>
          </cell>
          <cell r="K142">
            <v>66014.4000000001</v>
          </cell>
          <cell r="L142">
            <v>13611.3</v>
          </cell>
          <cell r="M142">
            <v>680.7</v>
          </cell>
          <cell r="N142">
            <v>3403.5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K57" sqref="K57"/>
    </sheetView>
  </sheetViews>
  <sheetFormatPr defaultColWidth="8.72727272727273" defaultRowHeight="14"/>
  <cols>
    <col min="2" max="2" width="20.1818181818182" customWidth="1"/>
    <col min="4" max="4" width="9.54545454545454"/>
    <col min="6" max="6" width="9.54545454545454"/>
    <col min="11" max="11" width="9.54545454545454"/>
    <col min="13" max="13" width="9.90909090909091" customWidth="1"/>
    <col min="14" max="14" width="12.8181818181818"/>
  </cols>
  <sheetData>
    <row r="1" ht="21" spans="1:15">
      <c r="A1" s="23" t="s">
        <v>0</v>
      </c>
      <c r="B1" s="45"/>
      <c r="C1" s="25"/>
      <c r="D1" s="26"/>
      <c r="E1" s="26"/>
      <c r="F1" s="26"/>
      <c r="G1" s="26"/>
      <c r="H1" s="26"/>
      <c r="I1" s="26"/>
      <c r="J1" s="26"/>
      <c r="K1" s="26"/>
      <c r="L1" s="41"/>
      <c r="M1" s="41"/>
      <c r="N1" s="41"/>
      <c r="O1" s="26"/>
    </row>
    <row r="2" ht="60" spans="1:15">
      <c r="A2" s="27" t="s">
        <v>1</v>
      </c>
      <c r="B2" s="28" t="s">
        <v>2</v>
      </c>
      <c r="C2" s="28" t="s">
        <v>3</v>
      </c>
      <c r="D2" s="27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2" t="s">
        <v>11</v>
      </c>
      <c r="L2" s="42" t="s">
        <v>12</v>
      </c>
      <c r="M2" s="42" t="s">
        <v>13</v>
      </c>
      <c r="N2" s="42" t="s">
        <v>14</v>
      </c>
      <c r="O2" s="43" t="s">
        <v>15</v>
      </c>
    </row>
    <row r="3" ht="17" customHeight="1" spans="1:15">
      <c r="A3" s="30">
        <v>1</v>
      </c>
      <c r="B3" s="31" t="s">
        <v>16</v>
      </c>
      <c r="C3" s="30" t="s">
        <v>17</v>
      </c>
      <c r="D3" s="32">
        <v>2500</v>
      </c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3">
        <v>0</v>
      </c>
      <c r="K3" s="33">
        <f>SUM(F3:J3)</f>
        <v>0</v>
      </c>
      <c r="L3" s="33">
        <v>88</v>
      </c>
      <c r="M3" s="33">
        <v>30</v>
      </c>
      <c r="N3" s="33">
        <f>SUM(K3+D3+L3+M3)</f>
        <v>2618</v>
      </c>
      <c r="O3" s="44"/>
    </row>
    <row r="4" ht="28" spans="1:15">
      <c r="A4" s="30">
        <v>2</v>
      </c>
      <c r="B4" s="30" t="s">
        <v>18</v>
      </c>
      <c r="C4" s="30" t="s">
        <v>17</v>
      </c>
      <c r="D4" s="32">
        <v>2800</v>
      </c>
      <c r="E4" s="33">
        <v>4999</v>
      </c>
      <c r="F4" s="33">
        <v>799.84</v>
      </c>
      <c r="G4" s="33">
        <v>25</v>
      </c>
      <c r="H4" s="33">
        <v>64.99</v>
      </c>
      <c r="I4" s="33">
        <v>484.9</v>
      </c>
      <c r="J4" s="33">
        <v>5</v>
      </c>
      <c r="K4" s="33">
        <f>SUM(F4:J4)</f>
        <v>1379.73</v>
      </c>
      <c r="L4" s="33">
        <v>88</v>
      </c>
      <c r="M4" s="33">
        <v>30</v>
      </c>
      <c r="N4" s="33">
        <f>SUM(K4+D4+L4+M4)</f>
        <v>4297.73</v>
      </c>
      <c r="O4" s="44"/>
    </row>
    <row r="5" spans="1:15">
      <c r="A5" s="30">
        <v>3</v>
      </c>
      <c r="B5" s="34" t="s">
        <v>19</v>
      </c>
      <c r="C5" s="34" t="s">
        <v>17</v>
      </c>
      <c r="D5" s="32">
        <v>2800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f>SUM(F5:J5)</f>
        <v>0</v>
      </c>
      <c r="L5" s="33">
        <v>88</v>
      </c>
      <c r="M5" s="33">
        <v>30</v>
      </c>
      <c r="N5" s="33">
        <f>SUM(K5+D5+L5+M5)</f>
        <v>2918</v>
      </c>
      <c r="O5" s="44"/>
    </row>
    <row r="6" spans="1:15">
      <c r="A6" s="30">
        <v>4</v>
      </c>
      <c r="B6" s="30" t="s">
        <v>20</v>
      </c>
      <c r="C6" s="30" t="s">
        <v>17</v>
      </c>
      <c r="D6" s="32">
        <v>2800</v>
      </c>
      <c r="E6" s="33">
        <v>4999</v>
      </c>
      <c r="F6" s="33">
        <v>799.84</v>
      </c>
      <c r="G6" s="33">
        <v>25</v>
      </c>
      <c r="H6" s="33">
        <v>64.99</v>
      </c>
      <c r="I6" s="33">
        <v>484.9</v>
      </c>
      <c r="J6" s="33">
        <v>5</v>
      </c>
      <c r="K6" s="33">
        <f>SUM(F6:J6)</f>
        <v>1379.73</v>
      </c>
      <c r="L6" s="33">
        <v>88</v>
      </c>
      <c r="M6" s="33">
        <v>30</v>
      </c>
      <c r="N6" s="33">
        <f>SUM(K6+D6+L6+M6)</f>
        <v>4297.73</v>
      </c>
      <c r="O6" s="44"/>
    </row>
    <row r="7" spans="1:15">
      <c r="A7" s="30">
        <v>5</v>
      </c>
      <c r="B7" s="35" t="s">
        <v>21</v>
      </c>
      <c r="C7" s="30" t="s">
        <v>17</v>
      </c>
      <c r="D7" s="32">
        <v>2800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f>SUM(F7:J7)</f>
        <v>0</v>
      </c>
      <c r="L7" s="33">
        <v>88</v>
      </c>
      <c r="M7" s="33">
        <v>30</v>
      </c>
      <c r="N7" s="33">
        <f>SUM(K7+D7+L7+M7)</f>
        <v>2918</v>
      </c>
      <c r="O7" s="44"/>
    </row>
    <row r="8" spans="1:15">
      <c r="A8" s="30">
        <v>6</v>
      </c>
      <c r="B8" s="30" t="s">
        <v>22</v>
      </c>
      <c r="C8" s="30" t="s">
        <v>17</v>
      </c>
      <c r="D8" s="32">
        <v>3500</v>
      </c>
      <c r="E8" s="33">
        <v>4999</v>
      </c>
      <c r="F8" s="33">
        <v>799.84</v>
      </c>
      <c r="G8" s="33">
        <v>25</v>
      </c>
      <c r="H8" s="33">
        <v>64.99</v>
      </c>
      <c r="I8" s="33">
        <v>484.9</v>
      </c>
      <c r="J8" s="33">
        <v>5</v>
      </c>
      <c r="K8" s="33">
        <f>SUM(F8:J8)</f>
        <v>1379.73</v>
      </c>
      <c r="L8" s="33">
        <v>88</v>
      </c>
      <c r="M8" s="33">
        <v>30</v>
      </c>
      <c r="N8" s="33">
        <f>SUM(K8+D8+L8+M8)</f>
        <v>4997.73</v>
      </c>
      <c r="O8" s="44"/>
    </row>
    <row r="9" spans="1:15">
      <c r="A9" s="30">
        <v>7</v>
      </c>
      <c r="B9" s="34" t="s">
        <v>23</v>
      </c>
      <c r="C9" s="30" t="s">
        <v>17</v>
      </c>
      <c r="D9" s="32">
        <v>4500</v>
      </c>
      <c r="E9" s="33">
        <v>4999</v>
      </c>
      <c r="F9" s="33">
        <v>799.84</v>
      </c>
      <c r="G9" s="33">
        <v>25</v>
      </c>
      <c r="H9" s="33">
        <v>64.99</v>
      </c>
      <c r="I9" s="33">
        <v>484.9</v>
      </c>
      <c r="J9" s="33">
        <v>5</v>
      </c>
      <c r="K9" s="33">
        <f>SUM(F9:J9)</f>
        <v>1379.73</v>
      </c>
      <c r="L9" s="33">
        <v>88</v>
      </c>
      <c r="M9" s="33">
        <v>30</v>
      </c>
      <c r="N9" s="33">
        <f>SUM(K9+D9+L9+M9)</f>
        <v>5997.73</v>
      </c>
      <c r="O9" s="44"/>
    </row>
    <row r="10" spans="1:15">
      <c r="A10" s="30">
        <v>8</v>
      </c>
      <c r="B10" s="34" t="s">
        <v>24</v>
      </c>
      <c r="C10" s="30" t="s">
        <v>17</v>
      </c>
      <c r="D10" s="32">
        <v>4500</v>
      </c>
      <c r="E10" s="33">
        <v>4999</v>
      </c>
      <c r="F10" s="33">
        <v>799.84</v>
      </c>
      <c r="G10" s="33">
        <v>25</v>
      </c>
      <c r="H10" s="33">
        <v>64.99</v>
      </c>
      <c r="I10" s="33">
        <v>484.9</v>
      </c>
      <c r="J10" s="33">
        <v>5</v>
      </c>
      <c r="K10" s="33">
        <f>SUM(F10:J10)</f>
        <v>1379.73</v>
      </c>
      <c r="L10" s="33">
        <v>88</v>
      </c>
      <c r="M10" s="33">
        <v>30</v>
      </c>
      <c r="N10" s="33">
        <f>SUM(K10+D10+L10+M10)</f>
        <v>5997.73</v>
      </c>
      <c r="O10" s="44"/>
    </row>
    <row r="11" spans="1:15">
      <c r="A11" s="30">
        <v>9</v>
      </c>
      <c r="B11" s="34" t="s">
        <v>25</v>
      </c>
      <c r="C11" s="30" t="s">
        <v>17</v>
      </c>
      <c r="D11" s="32">
        <v>3500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f>SUM(F11:J11)</f>
        <v>0</v>
      </c>
      <c r="L11" s="33">
        <v>88</v>
      </c>
      <c r="M11" s="33">
        <v>30</v>
      </c>
      <c r="N11" s="33">
        <f>SUM(K11+D11+L11+M11)</f>
        <v>3618</v>
      </c>
      <c r="O11" s="44"/>
    </row>
    <row r="12" spans="1:15">
      <c r="A12" s="30">
        <v>10</v>
      </c>
      <c r="B12" s="36" t="s">
        <v>26</v>
      </c>
      <c r="C12" s="30" t="s">
        <v>17</v>
      </c>
      <c r="D12" s="32">
        <v>3500</v>
      </c>
      <c r="E12" s="33">
        <v>4999</v>
      </c>
      <c r="F12" s="33">
        <v>799.84</v>
      </c>
      <c r="G12" s="33">
        <v>25</v>
      </c>
      <c r="H12" s="33">
        <v>64.99</v>
      </c>
      <c r="I12" s="33">
        <v>484.9</v>
      </c>
      <c r="J12" s="33">
        <v>5</v>
      </c>
      <c r="K12" s="33">
        <f>SUM(F12:J12)</f>
        <v>1379.73</v>
      </c>
      <c r="L12" s="33">
        <v>88</v>
      </c>
      <c r="M12" s="33">
        <v>30</v>
      </c>
      <c r="N12" s="33">
        <f>SUM(K12+D12+L12+M12)</f>
        <v>4997.73</v>
      </c>
      <c r="O12" s="44"/>
    </row>
    <row r="13" spans="1:15">
      <c r="A13" s="30">
        <v>11</v>
      </c>
      <c r="B13" s="36" t="s">
        <v>27</v>
      </c>
      <c r="C13" s="30" t="s">
        <v>28</v>
      </c>
      <c r="D13" s="32">
        <v>3100</v>
      </c>
      <c r="E13" s="33">
        <v>4999</v>
      </c>
      <c r="F13" s="33">
        <v>799.84</v>
      </c>
      <c r="G13" s="33">
        <v>25</v>
      </c>
      <c r="H13" s="33">
        <v>64.99</v>
      </c>
      <c r="I13" s="33">
        <v>484.9</v>
      </c>
      <c r="J13" s="33">
        <v>5</v>
      </c>
      <c r="K13" s="33">
        <f t="shared" ref="K13:K35" si="0">SUM(F13:J13)</f>
        <v>1379.73</v>
      </c>
      <c r="L13" s="33">
        <v>88</v>
      </c>
      <c r="M13" s="33">
        <v>30</v>
      </c>
      <c r="N13" s="33">
        <f t="shared" ref="N13:N34" si="1">SUM(K13+D13+L13+M13)</f>
        <v>4597.73</v>
      </c>
      <c r="O13" s="44"/>
    </row>
    <row r="14" spans="1:15">
      <c r="A14" s="30">
        <v>12</v>
      </c>
      <c r="B14" s="36" t="s">
        <v>29</v>
      </c>
      <c r="C14" s="30" t="s">
        <v>28</v>
      </c>
      <c r="D14" s="32">
        <v>3500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f t="shared" si="0"/>
        <v>0</v>
      </c>
      <c r="L14" s="33">
        <v>88</v>
      </c>
      <c r="M14" s="33">
        <v>30</v>
      </c>
      <c r="N14" s="33">
        <f t="shared" si="1"/>
        <v>3618</v>
      </c>
      <c r="O14" s="44"/>
    </row>
    <row r="15" spans="1:15">
      <c r="A15" s="30">
        <v>13</v>
      </c>
      <c r="B15" s="36" t="s">
        <v>30</v>
      </c>
      <c r="C15" s="30" t="s">
        <v>28</v>
      </c>
      <c r="D15" s="32">
        <v>2900</v>
      </c>
      <c r="E15" s="33">
        <v>4999</v>
      </c>
      <c r="F15" s="33">
        <v>799.84</v>
      </c>
      <c r="G15" s="33">
        <v>25</v>
      </c>
      <c r="H15" s="33">
        <v>64.99</v>
      </c>
      <c r="I15" s="33">
        <v>484.9</v>
      </c>
      <c r="J15" s="33">
        <v>5</v>
      </c>
      <c r="K15" s="33">
        <f t="shared" si="0"/>
        <v>1379.73</v>
      </c>
      <c r="L15" s="33">
        <v>88</v>
      </c>
      <c r="M15" s="33">
        <v>30</v>
      </c>
      <c r="N15" s="33">
        <f t="shared" si="1"/>
        <v>4397.73</v>
      </c>
      <c r="O15" s="44"/>
    </row>
    <row r="16" spans="1:15">
      <c r="A16" s="30">
        <v>14</v>
      </c>
      <c r="B16" s="37" t="s">
        <v>31</v>
      </c>
      <c r="C16" s="30" t="s">
        <v>28</v>
      </c>
      <c r="D16" s="32">
        <v>3293</v>
      </c>
      <c r="E16" s="33">
        <v>4999</v>
      </c>
      <c r="F16" s="33">
        <v>799.84</v>
      </c>
      <c r="G16" s="33">
        <v>25</v>
      </c>
      <c r="H16" s="33">
        <v>64.99</v>
      </c>
      <c r="I16" s="33">
        <v>484.9</v>
      </c>
      <c r="J16" s="33">
        <v>5</v>
      </c>
      <c r="K16" s="33">
        <f t="shared" si="0"/>
        <v>1379.73</v>
      </c>
      <c r="L16" s="33">
        <v>88</v>
      </c>
      <c r="M16" s="33">
        <v>30</v>
      </c>
      <c r="N16" s="33">
        <f t="shared" si="1"/>
        <v>4790.73</v>
      </c>
      <c r="O16" s="44"/>
    </row>
    <row r="17" spans="1:15">
      <c r="A17" s="30">
        <v>15</v>
      </c>
      <c r="B17" s="36" t="s">
        <v>32</v>
      </c>
      <c r="C17" s="30" t="s">
        <v>28</v>
      </c>
      <c r="D17" s="32">
        <v>3209.25</v>
      </c>
      <c r="E17" s="33">
        <v>4999</v>
      </c>
      <c r="F17" s="33">
        <v>799.84</v>
      </c>
      <c r="G17" s="33">
        <v>25</v>
      </c>
      <c r="H17" s="33">
        <v>64.99</v>
      </c>
      <c r="I17" s="33">
        <v>484.9</v>
      </c>
      <c r="J17" s="33">
        <v>5</v>
      </c>
      <c r="K17" s="33">
        <f t="shared" si="0"/>
        <v>1379.73</v>
      </c>
      <c r="L17" s="33">
        <v>88</v>
      </c>
      <c r="M17" s="33">
        <v>30</v>
      </c>
      <c r="N17" s="33">
        <f t="shared" si="1"/>
        <v>4706.98</v>
      </c>
      <c r="O17" s="44"/>
    </row>
    <row r="18" spans="1:15">
      <c r="A18" s="30">
        <v>16</v>
      </c>
      <c r="B18" s="36" t="s">
        <v>33</v>
      </c>
      <c r="C18" s="30" t="s">
        <v>28</v>
      </c>
      <c r="D18" s="32">
        <v>2916.25</v>
      </c>
      <c r="E18" s="33">
        <v>4999</v>
      </c>
      <c r="F18" s="33">
        <v>799.84</v>
      </c>
      <c r="G18" s="33">
        <v>25</v>
      </c>
      <c r="H18" s="33">
        <v>64.99</v>
      </c>
      <c r="I18" s="33">
        <v>484.9</v>
      </c>
      <c r="J18" s="33">
        <v>5</v>
      </c>
      <c r="K18" s="33">
        <f t="shared" si="0"/>
        <v>1379.73</v>
      </c>
      <c r="L18" s="33">
        <v>88</v>
      </c>
      <c r="M18" s="33">
        <v>30</v>
      </c>
      <c r="N18" s="33">
        <f t="shared" si="1"/>
        <v>4413.98</v>
      </c>
      <c r="O18" s="44"/>
    </row>
    <row r="19" spans="1:15">
      <c r="A19" s="30">
        <v>17</v>
      </c>
      <c r="B19" s="36" t="s">
        <v>34</v>
      </c>
      <c r="C19" s="30" t="s">
        <v>28</v>
      </c>
      <c r="D19" s="32">
        <v>2800</v>
      </c>
      <c r="E19" s="33">
        <v>4999</v>
      </c>
      <c r="F19" s="33">
        <v>799.84</v>
      </c>
      <c r="G19" s="33">
        <v>25</v>
      </c>
      <c r="H19" s="33">
        <v>64.99</v>
      </c>
      <c r="I19" s="33">
        <v>484.9</v>
      </c>
      <c r="J19" s="33">
        <v>5</v>
      </c>
      <c r="K19" s="33">
        <f t="shared" si="0"/>
        <v>1379.73</v>
      </c>
      <c r="L19" s="33">
        <v>88</v>
      </c>
      <c r="M19" s="33">
        <v>30</v>
      </c>
      <c r="N19" s="33">
        <f t="shared" si="1"/>
        <v>4297.73</v>
      </c>
      <c r="O19" s="44"/>
    </row>
    <row r="20" spans="1:15">
      <c r="A20" s="30">
        <v>18</v>
      </c>
      <c r="B20" s="36" t="s">
        <v>35</v>
      </c>
      <c r="C20" s="30" t="s">
        <v>28</v>
      </c>
      <c r="D20" s="32">
        <v>2800</v>
      </c>
      <c r="E20" s="33">
        <v>4999</v>
      </c>
      <c r="F20" s="33">
        <v>799.84</v>
      </c>
      <c r="G20" s="33">
        <v>25</v>
      </c>
      <c r="H20" s="33">
        <v>64.99</v>
      </c>
      <c r="I20" s="33">
        <v>484.9</v>
      </c>
      <c r="J20" s="33">
        <v>5</v>
      </c>
      <c r="K20" s="33">
        <f t="shared" si="0"/>
        <v>1379.73</v>
      </c>
      <c r="L20" s="33">
        <v>88</v>
      </c>
      <c r="M20" s="33">
        <v>30</v>
      </c>
      <c r="N20" s="33">
        <f t="shared" si="1"/>
        <v>4297.73</v>
      </c>
      <c r="O20" s="44"/>
    </row>
    <row r="21" spans="1:15">
      <c r="A21" s="30">
        <v>19</v>
      </c>
      <c r="B21" s="36" t="s">
        <v>36</v>
      </c>
      <c r="C21" s="30" t="s">
        <v>28</v>
      </c>
      <c r="D21" s="32">
        <v>2893</v>
      </c>
      <c r="E21" s="33">
        <v>4999</v>
      </c>
      <c r="F21" s="33">
        <v>799.84</v>
      </c>
      <c r="G21" s="33">
        <v>25</v>
      </c>
      <c r="H21" s="33">
        <v>64.99</v>
      </c>
      <c r="I21" s="33">
        <v>484.9</v>
      </c>
      <c r="J21" s="33">
        <v>5</v>
      </c>
      <c r="K21" s="33">
        <f t="shared" si="0"/>
        <v>1379.73</v>
      </c>
      <c r="L21" s="33">
        <v>88</v>
      </c>
      <c r="M21" s="33">
        <v>30</v>
      </c>
      <c r="N21" s="33">
        <f t="shared" si="1"/>
        <v>4390.73</v>
      </c>
      <c r="O21" s="44"/>
    </row>
    <row r="22" spans="1:15">
      <c r="A22" s="30">
        <v>20</v>
      </c>
      <c r="B22" s="37" t="s">
        <v>37</v>
      </c>
      <c r="C22" s="30" t="s">
        <v>28</v>
      </c>
      <c r="D22" s="32">
        <v>2993</v>
      </c>
      <c r="E22" s="33">
        <v>4999</v>
      </c>
      <c r="F22" s="33">
        <v>799.84</v>
      </c>
      <c r="G22" s="33">
        <v>25</v>
      </c>
      <c r="H22" s="33">
        <v>64.99</v>
      </c>
      <c r="I22" s="33">
        <v>484.9</v>
      </c>
      <c r="J22" s="33">
        <v>5</v>
      </c>
      <c r="K22" s="33">
        <f t="shared" si="0"/>
        <v>1379.73</v>
      </c>
      <c r="L22" s="33">
        <v>88</v>
      </c>
      <c r="M22" s="33">
        <v>30</v>
      </c>
      <c r="N22" s="33">
        <f t="shared" si="1"/>
        <v>4490.73</v>
      </c>
      <c r="O22" s="44"/>
    </row>
    <row r="23" spans="1:15">
      <c r="A23" s="30">
        <v>21</v>
      </c>
      <c r="B23" s="38" t="s">
        <v>38</v>
      </c>
      <c r="C23" s="30" t="s">
        <v>28</v>
      </c>
      <c r="D23" s="32">
        <v>2893</v>
      </c>
      <c r="E23" s="33">
        <v>4999</v>
      </c>
      <c r="F23" s="33">
        <v>799.84</v>
      </c>
      <c r="G23" s="33">
        <v>25</v>
      </c>
      <c r="H23" s="33">
        <v>64.99</v>
      </c>
      <c r="I23" s="33">
        <v>484.9</v>
      </c>
      <c r="J23" s="33">
        <v>5</v>
      </c>
      <c r="K23" s="33">
        <f t="shared" si="0"/>
        <v>1379.73</v>
      </c>
      <c r="L23" s="33">
        <v>88</v>
      </c>
      <c r="M23" s="33">
        <v>30</v>
      </c>
      <c r="N23" s="33">
        <f t="shared" si="1"/>
        <v>4390.73</v>
      </c>
      <c r="O23" s="44"/>
    </row>
    <row r="24" spans="1:15">
      <c r="A24" s="30">
        <v>22</v>
      </c>
      <c r="B24" s="36" t="s">
        <v>39</v>
      </c>
      <c r="C24" s="30" t="s">
        <v>28</v>
      </c>
      <c r="D24" s="32">
        <v>2893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f t="shared" si="0"/>
        <v>0</v>
      </c>
      <c r="L24" s="33">
        <v>88</v>
      </c>
      <c r="M24" s="33">
        <v>30</v>
      </c>
      <c r="N24" s="33">
        <f t="shared" si="1"/>
        <v>3011</v>
      </c>
      <c r="O24" s="44"/>
    </row>
    <row r="25" spans="1:15">
      <c r="A25" s="30">
        <v>23</v>
      </c>
      <c r="B25" s="36" t="s">
        <v>40</v>
      </c>
      <c r="C25" s="30" t="s">
        <v>28</v>
      </c>
      <c r="D25" s="32">
        <v>3413</v>
      </c>
      <c r="E25" s="33">
        <v>4999</v>
      </c>
      <c r="F25" s="33">
        <v>799.84</v>
      </c>
      <c r="G25" s="33">
        <v>25</v>
      </c>
      <c r="H25" s="33">
        <v>64.99</v>
      </c>
      <c r="I25" s="33">
        <v>484.9</v>
      </c>
      <c r="J25" s="33">
        <v>5</v>
      </c>
      <c r="K25" s="33">
        <f t="shared" si="0"/>
        <v>1379.73</v>
      </c>
      <c r="L25" s="33">
        <v>88</v>
      </c>
      <c r="M25" s="33">
        <v>30</v>
      </c>
      <c r="N25" s="33">
        <f t="shared" si="1"/>
        <v>4910.73</v>
      </c>
      <c r="O25" s="44"/>
    </row>
    <row r="26" spans="1:15">
      <c r="A26" s="30">
        <v>24</v>
      </c>
      <c r="B26" s="36" t="s">
        <v>41</v>
      </c>
      <c r="C26" s="30" t="s">
        <v>28</v>
      </c>
      <c r="D26" s="32">
        <v>3039.5</v>
      </c>
      <c r="E26" s="33">
        <v>4999</v>
      </c>
      <c r="F26" s="33">
        <v>799.84</v>
      </c>
      <c r="G26" s="33">
        <v>25</v>
      </c>
      <c r="H26" s="33">
        <v>64.99</v>
      </c>
      <c r="I26" s="33">
        <v>484.9</v>
      </c>
      <c r="J26" s="33">
        <v>5</v>
      </c>
      <c r="K26" s="33">
        <f t="shared" si="0"/>
        <v>1379.73</v>
      </c>
      <c r="L26" s="33">
        <v>88</v>
      </c>
      <c r="M26" s="33">
        <v>30</v>
      </c>
      <c r="N26" s="33">
        <f t="shared" si="1"/>
        <v>4537.23</v>
      </c>
      <c r="O26" s="44"/>
    </row>
    <row r="27" spans="1:15">
      <c r="A27" s="30">
        <v>25</v>
      </c>
      <c r="B27" s="36" t="s">
        <v>42</v>
      </c>
      <c r="C27" s="30" t="s">
        <v>28</v>
      </c>
      <c r="D27" s="32">
        <v>2939.5</v>
      </c>
      <c r="E27" s="33">
        <v>4999</v>
      </c>
      <c r="F27" s="33">
        <v>799.84</v>
      </c>
      <c r="G27" s="33">
        <v>25</v>
      </c>
      <c r="H27" s="33">
        <v>64.99</v>
      </c>
      <c r="I27" s="33">
        <v>484.9</v>
      </c>
      <c r="J27" s="33">
        <v>5</v>
      </c>
      <c r="K27" s="33">
        <f t="shared" si="0"/>
        <v>1379.73</v>
      </c>
      <c r="L27" s="33">
        <v>88</v>
      </c>
      <c r="M27" s="33">
        <v>30</v>
      </c>
      <c r="N27" s="33">
        <f t="shared" si="1"/>
        <v>4437.23</v>
      </c>
      <c r="O27" s="44"/>
    </row>
    <row r="28" spans="1:15">
      <c r="A28" s="30">
        <v>26</v>
      </c>
      <c r="B28" s="36" t="s">
        <v>43</v>
      </c>
      <c r="C28" s="30" t="s">
        <v>28</v>
      </c>
      <c r="D28" s="32">
        <v>3320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f t="shared" si="0"/>
        <v>0</v>
      </c>
      <c r="L28" s="33">
        <v>88</v>
      </c>
      <c r="M28" s="33">
        <v>30</v>
      </c>
      <c r="N28" s="33">
        <f t="shared" si="1"/>
        <v>3438</v>
      </c>
      <c r="O28" s="44"/>
    </row>
    <row r="29" spans="1:15">
      <c r="A29" s="30">
        <v>27</v>
      </c>
      <c r="B29" s="36" t="s">
        <v>44</v>
      </c>
      <c r="C29" s="30" t="s">
        <v>28</v>
      </c>
      <c r="D29" s="32">
        <v>3000</v>
      </c>
      <c r="E29" s="33">
        <v>4999</v>
      </c>
      <c r="F29" s="33">
        <v>799.84</v>
      </c>
      <c r="G29" s="33">
        <v>25</v>
      </c>
      <c r="H29" s="33">
        <v>64.99</v>
      </c>
      <c r="I29" s="33">
        <v>484.9</v>
      </c>
      <c r="J29" s="33">
        <v>5</v>
      </c>
      <c r="K29" s="33">
        <f t="shared" si="0"/>
        <v>1379.73</v>
      </c>
      <c r="L29" s="33">
        <v>88</v>
      </c>
      <c r="M29" s="33">
        <v>30</v>
      </c>
      <c r="N29" s="33">
        <f t="shared" si="1"/>
        <v>4497.73</v>
      </c>
      <c r="O29" s="44"/>
    </row>
    <row r="30" spans="1:15">
      <c r="A30" s="30">
        <v>28</v>
      </c>
      <c r="B30" s="36" t="s">
        <v>45</v>
      </c>
      <c r="C30" s="30" t="s">
        <v>28</v>
      </c>
      <c r="D30" s="32">
        <v>2900</v>
      </c>
      <c r="E30" s="33">
        <v>4999</v>
      </c>
      <c r="F30" s="33">
        <v>799.84</v>
      </c>
      <c r="G30" s="33">
        <v>25</v>
      </c>
      <c r="H30" s="33">
        <v>64.99</v>
      </c>
      <c r="I30" s="33">
        <v>484.9</v>
      </c>
      <c r="J30" s="33">
        <v>5</v>
      </c>
      <c r="K30" s="33">
        <f t="shared" si="0"/>
        <v>1379.73</v>
      </c>
      <c r="L30" s="33">
        <v>88</v>
      </c>
      <c r="M30" s="33">
        <v>30</v>
      </c>
      <c r="N30" s="33">
        <f t="shared" si="1"/>
        <v>4397.73</v>
      </c>
      <c r="O30" s="44"/>
    </row>
    <row r="31" spans="1:15">
      <c r="A31" s="30">
        <v>29</v>
      </c>
      <c r="B31" s="39" t="s">
        <v>46</v>
      </c>
      <c r="C31" s="30" t="s">
        <v>28</v>
      </c>
      <c r="D31" s="32">
        <v>2900</v>
      </c>
      <c r="E31" s="33">
        <v>4999</v>
      </c>
      <c r="F31" s="33">
        <v>799.84</v>
      </c>
      <c r="G31" s="33">
        <v>25</v>
      </c>
      <c r="H31" s="33">
        <v>64.99</v>
      </c>
      <c r="I31" s="33">
        <v>484.9</v>
      </c>
      <c r="J31" s="33">
        <v>5</v>
      </c>
      <c r="K31" s="33">
        <f t="shared" si="0"/>
        <v>1379.73</v>
      </c>
      <c r="L31" s="33">
        <v>88</v>
      </c>
      <c r="M31" s="33">
        <v>30</v>
      </c>
      <c r="N31" s="33">
        <f t="shared" si="1"/>
        <v>4397.73</v>
      </c>
      <c r="O31" s="44"/>
    </row>
    <row r="32" spans="1:15">
      <c r="A32" s="30">
        <v>30</v>
      </c>
      <c r="B32" s="36" t="s">
        <v>47</v>
      </c>
      <c r="C32" s="30" t="s">
        <v>28</v>
      </c>
      <c r="D32" s="32">
        <v>2900</v>
      </c>
      <c r="E32" s="33">
        <v>4999</v>
      </c>
      <c r="F32" s="33">
        <v>799.84</v>
      </c>
      <c r="G32" s="33">
        <v>25</v>
      </c>
      <c r="H32" s="33">
        <v>64.99</v>
      </c>
      <c r="I32" s="33">
        <v>484.9</v>
      </c>
      <c r="J32" s="33">
        <v>5</v>
      </c>
      <c r="K32" s="33">
        <f t="shared" si="0"/>
        <v>1379.73</v>
      </c>
      <c r="L32" s="33">
        <v>88</v>
      </c>
      <c r="M32" s="33">
        <v>30</v>
      </c>
      <c r="N32" s="33">
        <f t="shared" si="1"/>
        <v>4397.73</v>
      </c>
      <c r="O32" s="44"/>
    </row>
    <row r="33" spans="1:15">
      <c r="A33" s="30">
        <v>31</v>
      </c>
      <c r="B33" s="36" t="s">
        <v>48</v>
      </c>
      <c r="C33" s="30" t="s">
        <v>28</v>
      </c>
      <c r="D33" s="32">
        <v>3500</v>
      </c>
      <c r="E33" s="33">
        <v>4999</v>
      </c>
      <c r="F33" s="33">
        <v>799.84</v>
      </c>
      <c r="G33" s="33">
        <v>25</v>
      </c>
      <c r="H33" s="33">
        <v>64.99</v>
      </c>
      <c r="I33" s="33">
        <v>484.9</v>
      </c>
      <c r="J33" s="33">
        <v>5</v>
      </c>
      <c r="K33" s="33">
        <f t="shared" si="0"/>
        <v>1379.73</v>
      </c>
      <c r="L33" s="33">
        <v>88</v>
      </c>
      <c r="M33" s="33">
        <v>30</v>
      </c>
      <c r="N33" s="33">
        <f t="shared" si="1"/>
        <v>4997.73</v>
      </c>
      <c r="O33" s="44"/>
    </row>
    <row r="34" spans="1:15">
      <c r="A34" s="30">
        <v>32</v>
      </c>
      <c r="B34" s="36" t="s">
        <v>49</v>
      </c>
      <c r="C34" s="30" t="s">
        <v>28</v>
      </c>
      <c r="D34" s="32">
        <v>3500</v>
      </c>
      <c r="E34" s="33">
        <v>4999</v>
      </c>
      <c r="F34" s="33">
        <v>799.84</v>
      </c>
      <c r="G34" s="33">
        <v>25</v>
      </c>
      <c r="H34" s="33">
        <v>64.99</v>
      </c>
      <c r="I34" s="33">
        <v>484.9</v>
      </c>
      <c r="J34" s="33">
        <v>5</v>
      </c>
      <c r="K34" s="33">
        <f t="shared" si="0"/>
        <v>1379.73</v>
      </c>
      <c r="L34" s="33">
        <v>88</v>
      </c>
      <c r="M34" s="33">
        <v>30</v>
      </c>
      <c r="N34" s="33">
        <f t="shared" si="1"/>
        <v>4997.73</v>
      </c>
      <c r="O34" s="44"/>
    </row>
    <row r="35" spans="1:15">
      <c r="A35" s="30">
        <v>33</v>
      </c>
      <c r="B35" s="36" t="s">
        <v>50</v>
      </c>
      <c r="C35" s="30" t="s">
        <v>28</v>
      </c>
      <c r="D35" s="32">
        <v>3186</v>
      </c>
      <c r="E35" s="33">
        <v>4999</v>
      </c>
      <c r="F35" s="33">
        <v>799.84</v>
      </c>
      <c r="G35" s="33">
        <v>25</v>
      </c>
      <c r="H35" s="33">
        <v>64.99</v>
      </c>
      <c r="I35" s="33">
        <v>484.9</v>
      </c>
      <c r="J35" s="33">
        <v>5</v>
      </c>
      <c r="K35" s="33">
        <f t="shared" si="0"/>
        <v>1379.73</v>
      </c>
      <c r="L35" s="33">
        <v>88</v>
      </c>
      <c r="M35" s="33">
        <v>30</v>
      </c>
      <c r="N35" s="33">
        <f t="shared" ref="N35:N52" si="2">SUM(K35+D35+L35+M35)</f>
        <v>4683.73</v>
      </c>
      <c r="O35" s="44"/>
    </row>
    <row r="36" spans="1:15">
      <c r="A36" s="30">
        <v>34</v>
      </c>
      <c r="B36" s="36" t="s">
        <v>51</v>
      </c>
      <c r="C36" s="30" t="s">
        <v>28</v>
      </c>
      <c r="D36" s="32">
        <v>2800</v>
      </c>
      <c r="E36" s="33">
        <v>4999</v>
      </c>
      <c r="F36" s="33">
        <v>799.84</v>
      </c>
      <c r="G36" s="33">
        <v>25</v>
      </c>
      <c r="H36" s="33">
        <v>64.99</v>
      </c>
      <c r="I36" s="33">
        <v>484.9</v>
      </c>
      <c r="J36" s="33">
        <v>5</v>
      </c>
      <c r="K36" s="33">
        <f t="shared" ref="K36:K52" si="3">SUM(F36:J36)</f>
        <v>1379.73</v>
      </c>
      <c r="L36" s="33">
        <v>88</v>
      </c>
      <c r="M36" s="33">
        <v>30</v>
      </c>
      <c r="N36" s="33">
        <f t="shared" si="2"/>
        <v>4297.73</v>
      </c>
      <c r="O36" s="44"/>
    </row>
    <row r="37" spans="1:15">
      <c r="A37" s="30">
        <v>35</v>
      </c>
      <c r="B37" s="39" t="s">
        <v>52</v>
      </c>
      <c r="C37" s="30" t="s">
        <v>28</v>
      </c>
      <c r="D37" s="32">
        <v>2986</v>
      </c>
      <c r="E37" s="33">
        <v>4999</v>
      </c>
      <c r="F37" s="33">
        <v>799.84</v>
      </c>
      <c r="G37" s="33">
        <v>25</v>
      </c>
      <c r="H37" s="33">
        <v>64.99</v>
      </c>
      <c r="I37" s="33">
        <v>484.9</v>
      </c>
      <c r="J37" s="33">
        <v>5</v>
      </c>
      <c r="K37" s="33">
        <f t="shared" si="3"/>
        <v>1379.73</v>
      </c>
      <c r="L37" s="33">
        <v>88</v>
      </c>
      <c r="M37" s="33">
        <v>30</v>
      </c>
      <c r="N37" s="33">
        <f t="shared" si="2"/>
        <v>4483.73</v>
      </c>
      <c r="O37" s="44"/>
    </row>
    <row r="38" spans="1:15">
      <c r="A38" s="30">
        <v>36</v>
      </c>
      <c r="B38" s="36" t="s">
        <v>53</v>
      </c>
      <c r="C38" s="30" t="s">
        <v>28</v>
      </c>
      <c r="D38" s="32">
        <v>3640</v>
      </c>
      <c r="E38" s="33">
        <v>4999</v>
      </c>
      <c r="F38" s="33">
        <v>799.84</v>
      </c>
      <c r="G38" s="33">
        <v>25</v>
      </c>
      <c r="H38" s="33">
        <v>64.99</v>
      </c>
      <c r="I38" s="33">
        <v>484.9</v>
      </c>
      <c r="J38" s="33">
        <v>5</v>
      </c>
      <c r="K38" s="33">
        <f t="shared" si="3"/>
        <v>1379.73</v>
      </c>
      <c r="L38" s="33">
        <v>88</v>
      </c>
      <c r="M38" s="33">
        <v>30</v>
      </c>
      <c r="N38" s="33">
        <f t="shared" si="2"/>
        <v>5137.73</v>
      </c>
      <c r="O38" s="44"/>
    </row>
    <row r="39" spans="1:15">
      <c r="A39" s="30">
        <v>37</v>
      </c>
      <c r="B39" s="36" t="s">
        <v>54</v>
      </c>
      <c r="C39" s="30" t="s">
        <v>28</v>
      </c>
      <c r="D39" s="40">
        <v>1960</v>
      </c>
      <c r="E39" s="33">
        <v>4999</v>
      </c>
      <c r="F39" s="33">
        <v>799.84</v>
      </c>
      <c r="G39" s="33">
        <v>25</v>
      </c>
      <c r="H39" s="33">
        <v>64.99</v>
      </c>
      <c r="I39" s="33">
        <v>484.9</v>
      </c>
      <c r="J39" s="33">
        <v>5</v>
      </c>
      <c r="K39" s="33">
        <f t="shared" si="3"/>
        <v>1379.73</v>
      </c>
      <c r="L39" s="33">
        <v>88</v>
      </c>
      <c r="M39" s="33">
        <v>30</v>
      </c>
      <c r="N39" s="33">
        <f t="shared" si="2"/>
        <v>3457.73</v>
      </c>
      <c r="O39" s="44"/>
    </row>
    <row r="40" spans="1:15">
      <c r="A40" s="30">
        <v>38</v>
      </c>
      <c r="B40" s="36" t="s">
        <v>55</v>
      </c>
      <c r="C40" s="34" t="s">
        <v>28</v>
      </c>
      <c r="D40" s="32">
        <v>2380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f t="shared" si="3"/>
        <v>0</v>
      </c>
      <c r="L40" s="33">
        <v>88</v>
      </c>
      <c r="M40" s="33">
        <v>30</v>
      </c>
      <c r="N40" s="33">
        <f t="shared" si="2"/>
        <v>2498</v>
      </c>
      <c r="O40" s="44"/>
    </row>
    <row r="41" spans="1:15">
      <c r="A41" s="30">
        <v>39</v>
      </c>
      <c r="B41" s="38" t="s">
        <v>56</v>
      </c>
      <c r="C41" s="34" t="s">
        <v>28</v>
      </c>
      <c r="D41" s="40">
        <v>2426.66666666667</v>
      </c>
      <c r="E41" s="33">
        <v>4999</v>
      </c>
      <c r="F41" s="33">
        <v>799.84</v>
      </c>
      <c r="G41" s="33">
        <v>25</v>
      </c>
      <c r="H41" s="33">
        <v>64.99</v>
      </c>
      <c r="I41" s="33">
        <v>484.9</v>
      </c>
      <c r="J41" s="33">
        <v>5</v>
      </c>
      <c r="K41" s="33">
        <f t="shared" si="3"/>
        <v>1379.73</v>
      </c>
      <c r="L41" s="33">
        <v>88</v>
      </c>
      <c r="M41" s="33">
        <v>30</v>
      </c>
      <c r="N41" s="33">
        <f>ROUND(SUM(K41+D41+L41+M41),2)</f>
        <v>3924.4</v>
      </c>
      <c r="O41" s="44"/>
    </row>
    <row r="42" spans="1:15">
      <c r="A42" s="30">
        <v>40</v>
      </c>
      <c r="B42" s="35" t="s">
        <v>57</v>
      </c>
      <c r="C42" s="30" t="s">
        <v>28</v>
      </c>
      <c r="D42" s="40">
        <v>2426.66666666667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f t="shared" si="3"/>
        <v>0</v>
      </c>
      <c r="L42" s="33">
        <v>88</v>
      </c>
      <c r="M42" s="33">
        <v>30</v>
      </c>
      <c r="N42" s="33">
        <f>ROUND(SUM(K42+D42+L42+M42),2)</f>
        <v>2544.67</v>
      </c>
      <c r="O42" s="44"/>
    </row>
    <row r="43" spans="1:15">
      <c r="A43" s="30">
        <v>41</v>
      </c>
      <c r="B43" s="35" t="s">
        <v>58</v>
      </c>
      <c r="C43" s="30" t="s">
        <v>28</v>
      </c>
      <c r="D43" s="40">
        <v>1960</v>
      </c>
      <c r="E43" s="33">
        <v>4999</v>
      </c>
      <c r="F43" s="33">
        <v>799.84</v>
      </c>
      <c r="G43" s="33">
        <v>25</v>
      </c>
      <c r="H43" s="33">
        <v>64.99</v>
      </c>
      <c r="I43" s="33">
        <v>484.9</v>
      </c>
      <c r="J43" s="33">
        <v>5</v>
      </c>
      <c r="K43" s="33">
        <f t="shared" si="3"/>
        <v>1379.73</v>
      </c>
      <c r="L43" s="33">
        <v>88</v>
      </c>
      <c r="M43" s="33">
        <v>30</v>
      </c>
      <c r="N43" s="33">
        <f>ROUND(SUM(K43+D43+L43+M43),2)</f>
        <v>3457.73</v>
      </c>
      <c r="O43" s="44"/>
    </row>
    <row r="44" spans="1:15">
      <c r="A44" s="30">
        <v>42</v>
      </c>
      <c r="B44" s="35" t="s">
        <v>59</v>
      </c>
      <c r="C44" s="30" t="s">
        <v>28</v>
      </c>
      <c r="D44" s="40">
        <v>1866.66666666667</v>
      </c>
      <c r="E44" s="33">
        <v>4999</v>
      </c>
      <c r="F44" s="33">
        <v>799.84</v>
      </c>
      <c r="G44" s="33">
        <v>25</v>
      </c>
      <c r="H44" s="33">
        <v>64.99</v>
      </c>
      <c r="I44" s="33">
        <v>484.9</v>
      </c>
      <c r="J44" s="33">
        <v>5</v>
      </c>
      <c r="K44" s="33">
        <f t="shared" si="3"/>
        <v>1379.73</v>
      </c>
      <c r="L44" s="33">
        <v>88</v>
      </c>
      <c r="M44" s="33">
        <v>30</v>
      </c>
      <c r="N44" s="33">
        <f>ROUND(SUM(K44+D44+L44+M44),2)</f>
        <v>3364.4</v>
      </c>
      <c r="O44" s="44"/>
    </row>
    <row r="45" spans="1:15">
      <c r="A45" s="30">
        <v>43</v>
      </c>
      <c r="B45" s="35" t="s">
        <v>60</v>
      </c>
      <c r="C45" s="30" t="s">
        <v>28</v>
      </c>
      <c r="D45" s="32">
        <v>560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f t="shared" si="3"/>
        <v>0</v>
      </c>
      <c r="L45" s="33">
        <v>0</v>
      </c>
      <c r="M45" s="33">
        <v>0</v>
      </c>
      <c r="N45" s="33">
        <f t="shared" si="2"/>
        <v>560</v>
      </c>
      <c r="O45" s="44"/>
    </row>
    <row r="46" spans="1:15">
      <c r="A46" s="30">
        <v>44</v>
      </c>
      <c r="B46" s="36" t="s">
        <v>61</v>
      </c>
      <c r="C46" s="30" t="s">
        <v>62</v>
      </c>
      <c r="D46" s="32">
        <v>4500</v>
      </c>
      <c r="E46" s="33">
        <v>4999</v>
      </c>
      <c r="F46" s="33">
        <v>799.84</v>
      </c>
      <c r="G46" s="33">
        <v>25</v>
      </c>
      <c r="H46" s="33">
        <v>64.99</v>
      </c>
      <c r="I46" s="33">
        <v>484.9</v>
      </c>
      <c r="J46" s="33">
        <v>5</v>
      </c>
      <c r="K46" s="33">
        <f t="shared" si="3"/>
        <v>1379.73</v>
      </c>
      <c r="L46" s="33">
        <v>88</v>
      </c>
      <c r="M46" s="33">
        <v>30</v>
      </c>
      <c r="N46" s="33">
        <f t="shared" si="2"/>
        <v>5997.73</v>
      </c>
      <c r="O46" s="44"/>
    </row>
    <row r="47" spans="1:15">
      <c r="A47" s="30">
        <v>45</v>
      </c>
      <c r="B47" s="36" t="s">
        <v>63</v>
      </c>
      <c r="C47" s="30" t="s">
        <v>62</v>
      </c>
      <c r="D47" s="32">
        <v>4500</v>
      </c>
      <c r="E47" s="33">
        <v>4999</v>
      </c>
      <c r="F47" s="33">
        <v>799.84</v>
      </c>
      <c r="G47" s="33">
        <v>25</v>
      </c>
      <c r="H47" s="33">
        <v>64.99</v>
      </c>
      <c r="I47" s="33">
        <v>0</v>
      </c>
      <c r="J47" s="33">
        <v>0</v>
      </c>
      <c r="K47" s="33">
        <f t="shared" si="3"/>
        <v>889.83</v>
      </c>
      <c r="L47" s="33">
        <v>88</v>
      </c>
      <c r="M47" s="33">
        <v>30</v>
      </c>
      <c r="N47" s="33">
        <f t="shared" si="2"/>
        <v>5507.83</v>
      </c>
      <c r="O47" s="44"/>
    </row>
    <row r="48" ht="23" customHeight="1" spans="1:15">
      <c r="A48" s="30">
        <v>46</v>
      </c>
      <c r="B48" s="36" t="s">
        <v>64</v>
      </c>
      <c r="C48" s="30" t="s">
        <v>62</v>
      </c>
      <c r="D48" s="32">
        <v>2800</v>
      </c>
      <c r="E48" s="33">
        <v>4999</v>
      </c>
      <c r="F48" s="33">
        <v>799.84</v>
      </c>
      <c r="G48" s="33">
        <v>25</v>
      </c>
      <c r="H48" s="33">
        <v>64.99</v>
      </c>
      <c r="I48" s="33">
        <v>484.9</v>
      </c>
      <c r="J48" s="33">
        <v>5</v>
      </c>
      <c r="K48" s="33">
        <f t="shared" si="3"/>
        <v>1379.73</v>
      </c>
      <c r="L48" s="33">
        <v>88</v>
      </c>
      <c r="M48" s="33">
        <v>30</v>
      </c>
      <c r="N48" s="33">
        <f t="shared" si="2"/>
        <v>4297.73</v>
      </c>
      <c r="O48" s="44"/>
    </row>
    <row r="49" spans="1:15">
      <c r="A49" s="30">
        <v>47</v>
      </c>
      <c r="B49" s="39" t="s">
        <v>65</v>
      </c>
      <c r="C49" s="30" t="s">
        <v>62</v>
      </c>
      <c r="D49" s="47">
        <v>4500</v>
      </c>
      <c r="E49" s="33">
        <v>4999</v>
      </c>
      <c r="F49" s="33">
        <v>799.84</v>
      </c>
      <c r="G49" s="33">
        <v>25</v>
      </c>
      <c r="H49" s="33">
        <v>64.99</v>
      </c>
      <c r="I49" s="33">
        <v>484.9</v>
      </c>
      <c r="J49" s="33">
        <v>5</v>
      </c>
      <c r="K49" s="33">
        <f t="shared" si="3"/>
        <v>1379.73</v>
      </c>
      <c r="L49" s="33">
        <v>88</v>
      </c>
      <c r="M49" s="33">
        <v>30</v>
      </c>
      <c r="N49" s="33">
        <f t="shared" si="2"/>
        <v>5997.73</v>
      </c>
      <c r="O49" s="44"/>
    </row>
    <row r="50" spans="1:15">
      <c r="A50" s="30">
        <v>48</v>
      </c>
      <c r="B50" s="34" t="s">
        <v>66</v>
      </c>
      <c r="C50" s="30" t="s">
        <v>62</v>
      </c>
      <c r="D50" s="47">
        <v>4500</v>
      </c>
      <c r="E50" s="33">
        <v>4999</v>
      </c>
      <c r="F50" s="33">
        <v>799.84</v>
      </c>
      <c r="G50" s="33">
        <v>25</v>
      </c>
      <c r="H50" s="33">
        <v>64.99</v>
      </c>
      <c r="I50" s="33">
        <v>484.9</v>
      </c>
      <c r="J50" s="33">
        <v>5</v>
      </c>
      <c r="K50" s="33">
        <f t="shared" si="3"/>
        <v>1379.73</v>
      </c>
      <c r="L50" s="33">
        <v>88</v>
      </c>
      <c r="M50" s="33">
        <v>30</v>
      </c>
      <c r="N50" s="33">
        <f t="shared" si="2"/>
        <v>5997.73</v>
      </c>
      <c r="O50" s="44"/>
    </row>
    <row r="51" spans="1:15">
      <c r="A51" s="30">
        <v>49</v>
      </c>
      <c r="B51" s="39" t="s">
        <v>67</v>
      </c>
      <c r="C51" s="30" t="s">
        <v>62</v>
      </c>
      <c r="D51" s="47">
        <v>2800</v>
      </c>
      <c r="E51" s="33">
        <v>4999</v>
      </c>
      <c r="F51" s="33">
        <v>799.84</v>
      </c>
      <c r="G51" s="33">
        <v>25</v>
      </c>
      <c r="H51" s="33">
        <v>64.99</v>
      </c>
      <c r="I51" s="33">
        <v>484.9</v>
      </c>
      <c r="J51" s="33">
        <v>5</v>
      </c>
      <c r="K51" s="33">
        <f t="shared" si="3"/>
        <v>1379.73</v>
      </c>
      <c r="L51" s="33">
        <v>88</v>
      </c>
      <c r="M51" s="33">
        <v>30</v>
      </c>
      <c r="N51" s="33">
        <f t="shared" si="2"/>
        <v>4297.73</v>
      </c>
      <c r="O51" s="44"/>
    </row>
    <row r="52" spans="1:15">
      <c r="A52" s="30">
        <v>50</v>
      </c>
      <c r="B52" s="48" t="s">
        <v>68</v>
      </c>
      <c r="C52" s="49" t="s">
        <v>62</v>
      </c>
      <c r="D52" s="47">
        <v>8100</v>
      </c>
      <c r="E52" s="50">
        <v>4999</v>
      </c>
      <c r="F52" s="50">
        <v>799.84</v>
      </c>
      <c r="G52" s="50">
        <v>25</v>
      </c>
      <c r="H52" s="50">
        <v>64.99</v>
      </c>
      <c r="I52" s="50">
        <v>484.9</v>
      </c>
      <c r="J52" s="50">
        <v>5</v>
      </c>
      <c r="K52" s="50">
        <f t="shared" si="3"/>
        <v>1379.73</v>
      </c>
      <c r="L52" s="50">
        <v>88</v>
      </c>
      <c r="M52" s="50">
        <v>30</v>
      </c>
      <c r="N52" s="33">
        <f t="shared" si="2"/>
        <v>9597.73</v>
      </c>
      <c r="O52" s="51"/>
    </row>
    <row r="53" ht="17" customHeight="1" spans="1:15">
      <c r="A53" s="33" t="s">
        <v>69</v>
      </c>
      <c r="B53" s="33"/>
      <c r="C53" s="33"/>
      <c r="D53" s="33">
        <f>SUM(D3:D52)</f>
        <v>158694.5</v>
      </c>
      <c r="E53" s="33">
        <f t="shared" ref="E53:N53" si="4">SUM(E3:E52)</f>
        <v>199960</v>
      </c>
      <c r="F53" s="33">
        <f t="shared" si="4"/>
        <v>31993.6</v>
      </c>
      <c r="G53" s="33">
        <f t="shared" si="4"/>
        <v>1000</v>
      </c>
      <c r="H53" s="33">
        <f t="shared" si="4"/>
        <v>2599.6</v>
      </c>
      <c r="I53" s="33">
        <f t="shared" si="4"/>
        <v>18911.1</v>
      </c>
      <c r="J53" s="33">
        <f t="shared" si="4"/>
        <v>195</v>
      </c>
      <c r="K53" s="33">
        <f t="shared" si="4"/>
        <v>54699.3</v>
      </c>
      <c r="L53" s="33">
        <f t="shared" si="4"/>
        <v>4312</v>
      </c>
      <c r="M53" s="33">
        <f t="shared" si="4"/>
        <v>1470</v>
      </c>
      <c r="N53" s="33">
        <f t="shared" si="4"/>
        <v>219175.81</v>
      </c>
      <c r="O53" s="44"/>
    </row>
  </sheetData>
  <mergeCells count="2">
    <mergeCell ref="A1:O1"/>
    <mergeCell ref="A53:C53"/>
  </mergeCells>
  <pageMargins left="0.75" right="0.75" top="1" bottom="1" header="0.5" footer="0.5"/>
  <headerFooter/>
  <ignoredErrors>
    <ignoredError sqref="K3:K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A38" workbookViewId="0">
      <selection activeCell="G56" sqref="G56"/>
    </sheetView>
  </sheetViews>
  <sheetFormatPr defaultColWidth="8.72727272727273" defaultRowHeight="14"/>
  <cols>
    <col min="2" max="2" width="20.1818181818182" customWidth="1"/>
    <col min="4" max="4" width="9.54545454545454"/>
    <col min="6" max="6" width="9.54545454545454"/>
    <col min="10" max="10" width="9.54545454545454"/>
    <col min="11" max="11" width="12.8181818181818"/>
  </cols>
  <sheetData>
    <row r="1" ht="25" customHeight="1" spans="1:12">
      <c r="A1" s="23" t="s">
        <v>70</v>
      </c>
      <c r="B1" s="24"/>
      <c r="C1" s="25"/>
      <c r="D1" s="26"/>
      <c r="E1" s="26"/>
      <c r="F1" s="26"/>
      <c r="G1" s="26"/>
      <c r="H1" s="26"/>
      <c r="I1" s="26"/>
      <c r="J1" s="26"/>
      <c r="K1" s="41"/>
      <c r="L1" s="26"/>
    </row>
    <row r="2" ht="60" spans="1:12">
      <c r="A2" s="27" t="s">
        <v>1</v>
      </c>
      <c r="B2" s="28" t="s">
        <v>2</v>
      </c>
      <c r="C2" s="28" t="s">
        <v>3</v>
      </c>
      <c r="D2" s="27" t="s">
        <v>4</v>
      </c>
      <c r="E2" s="29" t="s">
        <v>5</v>
      </c>
      <c r="F2" s="29" t="s">
        <v>71</v>
      </c>
      <c r="G2" s="29" t="s">
        <v>72</v>
      </c>
      <c r="H2" s="29" t="s">
        <v>73</v>
      </c>
      <c r="I2" s="29" t="s">
        <v>74</v>
      </c>
      <c r="J2" s="42" t="s">
        <v>75</v>
      </c>
      <c r="K2" s="42" t="s">
        <v>14</v>
      </c>
      <c r="L2" s="43" t="s">
        <v>15</v>
      </c>
    </row>
    <row r="3" spans="1:12">
      <c r="A3" s="30">
        <v>1</v>
      </c>
      <c r="B3" s="31" t="s">
        <v>16</v>
      </c>
      <c r="C3" s="30" t="s">
        <v>17</v>
      </c>
      <c r="D3" s="32">
        <v>2500</v>
      </c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3">
        <f>SUM(F3:I3)</f>
        <v>0</v>
      </c>
      <c r="K3" s="33">
        <f>SUM(D3-J3)</f>
        <v>2500</v>
      </c>
      <c r="L3" s="44"/>
    </row>
    <row r="4" ht="28" spans="1:12">
      <c r="A4" s="30">
        <v>2</v>
      </c>
      <c r="B4" s="30" t="s">
        <v>18</v>
      </c>
      <c r="C4" s="30" t="s">
        <v>17</v>
      </c>
      <c r="D4" s="32">
        <v>2800</v>
      </c>
      <c r="E4" s="33">
        <f>VLOOKUP(B4,'[1]2025.9新疆分公司'!$B:$E,4,FALSE)</f>
        <v>4999</v>
      </c>
      <c r="F4" s="33">
        <f>VLOOKUP(B4,'[1]2025.9新疆分公司'!$B:$G,6,FALSE)</f>
        <v>399.92</v>
      </c>
      <c r="G4" s="33">
        <f>VLOOKUP(B4,'[1]2025.9新疆分公司'!$B:$J,9,FALSE)</f>
        <v>25</v>
      </c>
      <c r="H4" s="33">
        <f>VLOOKUP(B4,'[1]2025.9新疆分公司'!$B:$L,11,FALSE)</f>
        <v>99.98</v>
      </c>
      <c r="I4" s="33">
        <f>VLOOKUP(B4,'[1]2025.9新疆分公司'!$B:$N,13,FALSE)</f>
        <v>25</v>
      </c>
      <c r="J4" s="33">
        <f>SUM(F4:I4)</f>
        <v>549.9</v>
      </c>
      <c r="K4" s="33">
        <f>SUM(D4-J4)</f>
        <v>2250.1</v>
      </c>
      <c r="L4" s="44"/>
    </row>
    <row r="5" spans="1:12">
      <c r="A5" s="30">
        <v>3</v>
      </c>
      <c r="B5" s="34" t="s">
        <v>19</v>
      </c>
      <c r="C5" s="34" t="s">
        <v>17</v>
      </c>
      <c r="D5" s="32">
        <v>2800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f>SUM(F5:I5)</f>
        <v>0</v>
      </c>
      <c r="K5" s="33">
        <f>SUM(D5-J5)</f>
        <v>2800</v>
      </c>
      <c r="L5" s="44"/>
    </row>
    <row r="6" spans="1:12">
      <c r="A6" s="30">
        <v>4</v>
      </c>
      <c r="B6" s="30" t="s">
        <v>20</v>
      </c>
      <c r="C6" s="30" t="s">
        <v>17</v>
      </c>
      <c r="D6" s="32">
        <v>2800</v>
      </c>
      <c r="E6" s="33">
        <f>VLOOKUP(B6,'[1]2025.9新疆分公司'!$B:$E,4,FALSE)</f>
        <v>4999</v>
      </c>
      <c r="F6" s="33">
        <f>VLOOKUP(B6,'[1]2025.9新疆分公司'!$B:$G,6,FALSE)</f>
        <v>399.92</v>
      </c>
      <c r="G6" s="33">
        <f>VLOOKUP(B6,'[1]2025.9新疆分公司'!$B:$J,9,FALSE)</f>
        <v>25</v>
      </c>
      <c r="H6" s="33">
        <f>VLOOKUP(B6,'[1]2025.9新疆分公司'!$B:$L,11,FALSE)</f>
        <v>99.98</v>
      </c>
      <c r="I6" s="33">
        <f>VLOOKUP(B6,'[1]2025.9新疆分公司'!$B:$N,13,FALSE)</f>
        <v>25</v>
      </c>
      <c r="J6" s="33">
        <f>SUM(F6:I6)</f>
        <v>549.9</v>
      </c>
      <c r="K6" s="33">
        <f>SUM(D6-J6)</f>
        <v>2250.1</v>
      </c>
      <c r="L6" s="44"/>
    </row>
    <row r="7" spans="1:12">
      <c r="A7" s="30">
        <v>5</v>
      </c>
      <c r="B7" s="35" t="s">
        <v>21</v>
      </c>
      <c r="C7" s="30" t="s">
        <v>17</v>
      </c>
      <c r="D7" s="32">
        <v>2800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f>SUM(F7:I7)</f>
        <v>0</v>
      </c>
      <c r="K7" s="33">
        <f>SUM(D7-J7)</f>
        <v>2800</v>
      </c>
      <c r="L7" s="44"/>
    </row>
    <row r="8" spans="1:12">
      <c r="A8" s="30">
        <v>6</v>
      </c>
      <c r="B8" s="30" t="s">
        <v>22</v>
      </c>
      <c r="C8" s="30" t="s">
        <v>17</v>
      </c>
      <c r="D8" s="32">
        <v>3500</v>
      </c>
      <c r="E8" s="33">
        <f>VLOOKUP(B8,'[1]2025.9新疆分公司'!$B:$E,4,FALSE)</f>
        <v>4999</v>
      </c>
      <c r="F8" s="33">
        <f>VLOOKUP(B8,'[1]2025.9新疆分公司'!$B:$G,6,FALSE)</f>
        <v>399.92</v>
      </c>
      <c r="G8" s="33">
        <f>VLOOKUP(B8,'[1]2025.9新疆分公司'!$B:$J,9,FALSE)</f>
        <v>25</v>
      </c>
      <c r="H8" s="33">
        <f>VLOOKUP(B8,'[1]2025.9新疆分公司'!$B:$L,11,FALSE)</f>
        <v>99.98</v>
      </c>
      <c r="I8" s="33">
        <f>VLOOKUP(B8,'[1]2025.9新疆分公司'!$B:$N,13,FALSE)</f>
        <v>25</v>
      </c>
      <c r="J8" s="33">
        <f>SUM(F8:I8)</f>
        <v>549.9</v>
      </c>
      <c r="K8" s="33">
        <f>SUM(D8-J8)</f>
        <v>2950.1</v>
      </c>
      <c r="L8" s="44"/>
    </row>
    <row r="9" spans="1:12">
      <c r="A9" s="30">
        <v>7</v>
      </c>
      <c r="B9" s="34" t="s">
        <v>23</v>
      </c>
      <c r="C9" s="30" t="s">
        <v>17</v>
      </c>
      <c r="D9" s="32">
        <v>4500</v>
      </c>
      <c r="E9" s="33">
        <f>VLOOKUP(B9,'[1]2025.9新疆分公司'!$B:$E,4,FALSE)</f>
        <v>4999</v>
      </c>
      <c r="F9" s="33">
        <f>VLOOKUP(B9,'[1]2025.9新疆分公司'!$B:$G,6,FALSE)</f>
        <v>399.92</v>
      </c>
      <c r="G9" s="33">
        <f>VLOOKUP(B9,'[1]2025.9新疆分公司'!$B:$J,9,FALSE)</f>
        <v>25</v>
      </c>
      <c r="H9" s="33">
        <f>VLOOKUP(B9,'[1]2025.9新疆分公司'!$B:$L,11,FALSE)</f>
        <v>99.98</v>
      </c>
      <c r="I9" s="33">
        <f>VLOOKUP(B9,'[1]2025.9新疆分公司'!$B:$N,13,FALSE)</f>
        <v>25</v>
      </c>
      <c r="J9" s="33">
        <f>SUM(F9:I9)</f>
        <v>549.9</v>
      </c>
      <c r="K9" s="33">
        <f>SUM(D9-J9)</f>
        <v>3950.1</v>
      </c>
      <c r="L9" s="44"/>
    </row>
    <row r="10" spans="1:12">
      <c r="A10" s="30">
        <v>8</v>
      </c>
      <c r="B10" s="34" t="s">
        <v>24</v>
      </c>
      <c r="C10" s="30" t="s">
        <v>17</v>
      </c>
      <c r="D10" s="32">
        <v>4500</v>
      </c>
      <c r="E10" s="33">
        <f>VLOOKUP(B10,'[1]2025.9新疆分公司'!$B:$E,4,FALSE)</f>
        <v>4999</v>
      </c>
      <c r="F10" s="33">
        <f>VLOOKUP(B10,'[1]2025.9新疆分公司'!$B:$G,6,FALSE)</f>
        <v>399.92</v>
      </c>
      <c r="G10" s="33">
        <f>VLOOKUP(B10,'[1]2025.9新疆分公司'!$B:$J,9,FALSE)</f>
        <v>25</v>
      </c>
      <c r="H10" s="33">
        <f>VLOOKUP(B10,'[1]2025.9新疆分公司'!$B:$L,11,FALSE)</f>
        <v>99.98</v>
      </c>
      <c r="I10" s="33">
        <f>VLOOKUP(B10,'[1]2025.9新疆分公司'!$B:$N,13,FALSE)</f>
        <v>25</v>
      </c>
      <c r="J10" s="33">
        <f>SUM(F10:I10)</f>
        <v>549.9</v>
      </c>
      <c r="K10" s="33">
        <f>SUM(D10-J10)</f>
        <v>3950.1</v>
      </c>
      <c r="L10" s="44"/>
    </row>
    <row r="11" spans="1:12">
      <c r="A11" s="30">
        <v>9</v>
      </c>
      <c r="B11" s="34" t="s">
        <v>25</v>
      </c>
      <c r="C11" s="30" t="s">
        <v>17</v>
      </c>
      <c r="D11" s="32">
        <v>3500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f>SUM(F11:I11)</f>
        <v>0</v>
      </c>
      <c r="K11" s="33">
        <f>SUM(D11-J11)</f>
        <v>3500</v>
      </c>
      <c r="L11" s="44"/>
    </row>
    <row r="12" spans="1:12">
      <c r="A12" s="30">
        <v>10</v>
      </c>
      <c r="B12" s="36" t="s">
        <v>26</v>
      </c>
      <c r="C12" s="30" t="s">
        <v>17</v>
      </c>
      <c r="D12" s="32">
        <v>3500</v>
      </c>
      <c r="E12" s="33">
        <f>VLOOKUP(B12,'[1]2025.9新疆分公司'!$B:$E,4,FALSE)</f>
        <v>4999</v>
      </c>
      <c r="F12" s="33">
        <f>VLOOKUP(B12,'[1]2025.9新疆分公司'!$B:$G,6,FALSE)</f>
        <v>399.92</v>
      </c>
      <c r="G12" s="33">
        <f>VLOOKUP(B12,'[1]2025.9新疆分公司'!$B:$J,9,FALSE)</f>
        <v>25</v>
      </c>
      <c r="H12" s="33">
        <f>VLOOKUP(B12,'[1]2025.9新疆分公司'!$B:$L,11,FALSE)</f>
        <v>99.98</v>
      </c>
      <c r="I12" s="33">
        <f>VLOOKUP(B12,'[1]2025.9新疆分公司'!$B:$N,13,FALSE)</f>
        <v>25</v>
      </c>
      <c r="J12" s="33">
        <f>SUM(F12:I12)</f>
        <v>549.9</v>
      </c>
      <c r="K12" s="33">
        <f>SUM(D12-J12)</f>
        <v>2950.1</v>
      </c>
      <c r="L12" s="44"/>
    </row>
    <row r="13" spans="1:12">
      <c r="A13" s="30">
        <v>11</v>
      </c>
      <c r="B13" s="36" t="s">
        <v>27</v>
      </c>
      <c r="C13" s="30" t="s">
        <v>28</v>
      </c>
      <c r="D13" s="32">
        <v>3100</v>
      </c>
      <c r="E13" s="33">
        <f>VLOOKUP(B13,'[1]2025.9新疆分公司'!$B:$E,4,FALSE)</f>
        <v>4999</v>
      </c>
      <c r="F13" s="33">
        <f>VLOOKUP(B13,'[1]2025.9新疆分公司'!$B:$G,6,FALSE)</f>
        <v>399.92</v>
      </c>
      <c r="G13" s="33">
        <f>VLOOKUP(B13,'[1]2025.9新疆分公司'!$B:$J,9,FALSE)</f>
        <v>25</v>
      </c>
      <c r="H13" s="33">
        <f>VLOOKUP(B13,'[1]2025.9新疆分公司'!$B:$L,11,FALSE)</f>
        <v>99.98</v>
      </c>
      <c r="I13" s="33">
        <f>VLOOKUP(B13,'[1]2025.9新疆分公司'!$B:$N,13,FALSE)</f>
        <v>25</v>
      </c>
      <c r="J13" s="33">
        <f t="shared" ref="J13:J34" si="0">SUM(F13:I13)</f>
        <v>549.9</v>
      </c>
      <c r="K13" s="33">
        <f t="shared" ref="K13:K34" si="1">SUM(D13-J13)</f>
        <v>2550.1</v>
      </c>
      <c r="L13" s="44"/>
    </row>
    <row r="14" spans="1:12">
      <c r="A14" s="30">
        <v>12</v>
      </c>
      <c r="B14" s="36" t="s">
        <v>29</v>
      </c>
      <c r="C14" s="30" t="s">
        <v>28</v>
      </c>
      <c r="D14" s="32">
        <v>3500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f t="shared" si="0"/>
        <v>0</v>
      </c>
      <c r="K14" s="33">
        <f t="shared" si="1"/>
        <v>3500</v>
      </c>
      <c r="L14" s="44"/>
    </row>
    <row r="15" spans="1:12">
      <c r="A15" s="30">
        <v>13</v>
      </c>
      <c r="B15" s="36" t="s">
        <v>30</v>
      </c>
      <c r="C15" s="30" t="s">
        <v>28</v>
      </c>
      <c r="D15" s="32">
        <v>2900</v>
      </c>
      <c r="E15" s="33">
        <f>VLOOKUP(B15,'[1]2025.9新疆分公司'!$B:$E,4,FALSE)</f>
        <v>4999</v>
      </c>
      <c r="F15" s="33">
        <f>VLOOKUP(B15,'[1]2025.9新疆分公司'!$B:$G,6,FALSE)</f>
        <v>399.92</v>
      </c>
      <c r="G15" s="33">
        <f>VLOOKUP(B15,'[1]2025.9新疆分公司'!$B:$J,9,FALSE)</f>
        <v>25</v>
      </c>
      <c r="H15" s="33">
        <f>VLOOKUP(B15,'[1]2025.9新疆分公司'!$B:$L,11,FALSE)</f>
        <v>99.98</v>
      </c>
      <c r="I15" s="33">
        <f>VLOOKUP(B15,'[1]2025.9新疆分公司'!$B:$N,13,FALSE)</f>
        <v>25</v>
      </c>
      <c r="J15" s="33">
        <f t="shared" si="0"/>
        <v>549.9</v>
      </c>
      <c r="K15" s="33">
        <f t="shared" si="1"/>
        <v>2350.1</v>
      </c>
      <c r="L15" s="44"/>
    </row>
    <row r="16" spans="1:12">
      <c r="A16" s="30">
        <v>14</v>
      </c>
      <c r="B16" s="37" t="s">
        <v>31</v>
      </c>
      <c r="C16" s="30" t="s">
        <v>28</v>
      </c>
      <c r="D16" s="32">
        <v>3293</v>
      </c>
      <c r="E16" s="33">
        <f>VLOOKUP(B16,'[1]2025.9新疆分公司'!$B:$E,4,FALSE)</f>
        <v>4999</v>
      </c>
      <c r="F16" s="33">
        <f>VLOOKUP(B16,'[1]2025.9新疆分公司'!$B:$G,6,FALSE)</f>
        <v>399.92</v>
      </c>
      <c r="G16" s="33">
        <f>VLOOKUP(B16,'[1]2025.9新疆分公司'!$B:$J,9,FALSE)</f>
        <v>25</v>
      </c>
      <c r="H16" s="33">
        <f>VLOOKUP(B16,'[1]2025.9新疆分公司'!$B:$L,11,FALSE)</f>
        <v>99.98</v>
      </c>
      <c r="I16" s="33">
        <f>VLOOKUP(B16,'[1]2025.9新疆分公司'!$B:$N,13,FALSE)</f>
        <v>25</v>
      </c>
      <c r="J16" s="33">
        <f t="shared" si="0"/>
        <v>549.9</v>
      </c>
      <c r="K16" s="33">
        <f t="shared" si="1"/>
        <v>2743.1</v>
      </c>
      <c r="L16" s="44"/>
    </row>
    <row r="17" spans="1:12">
      <c r="A17" s="30">
        <v>15</v>
      </c>
      <c r="B17" s="36" t="s">
        <v>32</v>
      </c>
      <c r="C17" s="30" t="s">
        <v>28</v>
      </c>
      <c r="D17" s="32">
        <v>3209.25</v>
      </c>
      <c r="E17" s="33">
        <f>VLOOKUP(B17,'[1]2025.9新疆分公司'!$B:$E,4,FALSE)</f>
        <v>4999</v>
      </c>
      <c r="F17" s="33">
        <f>VLOOKUP(B17,'[1]2025.9新疆分公司'!$B:$G,6,FALSE)</f>
        <v>399.92</v>
      </c>
      <c r="G17" s="33">
        <f>VLOOKUP(B17,'[1]2025.9新疆分公司'!$B:$J,9,FALSE)</f>
        <v>25</v>
      </c>
      <c r="H17" s="33">
        <f>VLOOKUP(B17,'[1]2025.9新疆分公司'!$B:$L,11,FALSE)</f>
        <v>99.98</v>
      </c>
      <c r="I17" s="33">
        <f>VLOOKUP(B17,'[1]2025.9新疆分公司'!$B:$N,13,FALSE)</f>
        <v>25</v>
      </c>
      <c r="J17" s="33">
        <f t="shared" si="0"/>
        <v>549.9</v>
      </c>
      <c r="K17" s="33">
        <f t="shared" si="1"/>
        <v>2659.35</v>
      </c>
      <c r="L17" s="44"/>
    </row>
    <row r="18" spans="1:12">
      <c r="A18" s="30">
        <v>16</v>
      </c>
      <c r="B18" s="36" t="s">
        <v>33</v>
      </c>
      <c r="C18" s="30" t="s">
        <v>28</v>
      </c>
      <c r="D18" s="32">
        <v>2916.25</v>
      </c>
      <c r="E18" s="33">
        <f>VLOOKUP(B18,'[1]2025.9新疆分公司'!$B:$E,4,FALSE)</f>
        <v>4999</v>
      </c>
      <c r="F18" s="33">
        <f>VLOOKUP(B18,'[1]2025.9新疆分公司'!$B:$G,6,FALSE)</f>
        <v>399.92</v>
      </c>
      <c r="G18" s="33">
        <f>VLOOKUP(B18,'[1]2025.9新疆分公司'!$B:$J,9,FALSE)</f>
        <v>25</v>
      </c>
      <c r="H18" s="33">
        <f>VLOOKUP(B18,'[1]2025.9新疆分公司'!$B:$L,11,FALSE)</f>
        <v>99.98</v>
      </c>
      <c r="I18" s="33">
        <f>VLOOKUP(B18,'[1]2025.9新疆分公司'!$B:$N,13,FALSE)</f>
        <v>25</v>
      </c>
      <c r="J18" s="33">
        <f t="shared" si="0"/>
        <v>549.9</v>
      </c>
      <c r="K18" s="33">
        <f t="shared" si="1"/>
        <v>2366.35</v>
      </c>
      <c r="L18" s="44"/>
    </row>
    <row r="19" spans="1:12">
      <c r="A19" s="30">
        <v>17</v>
      </c>
      <c r="B19" s="36" t="s">
        <v>34</v>
      </c>
      <c r="C19" s="30" t="s">
        <v>28</v>
      </c>
      <c r="D19" s="32">
        <v>2800</v>
      </c>
      <c r="E19" s="33">
        <f>VLOOKUP(B19,'[1]2025.9新疆分公司'!$B:$E,4,FALSE)</f>
        <v>4999</v>
      </c>
      <c r="F19" s="33">
        <f>VLOOKUP(B19,'[1]2025.9新疆分公司'!$B:$G,6,FALSE)</f>
        <v>399.92</v>
      </c>
      <c r="G19" s="33">
        <f>VLOOKUP(B19,'[1]2025.9新疆分公司'!$B:$J,9,FALSE)</f>
        <v>25</v>
      </c>
      <c r="H19" s="33">
        <f>VLOOKUP(B19,'[1]2025.9新疆分公司'!$B:$L,11,FALSE)</f>
        <v>99.98</v>
      </c>
      <c r="I19" s="33">
        <f>VLOOKUP(B19,'[1]2025.9新疆分公司'!$B:$N,13,FALSE)</f>
        <v>25</v>
      </c>
      <c r="J19" s="33">
        <f t="shared" si="0"/>
        <v>549.9</v>
      </c>
      <c r="K19" s="33">
        <f t="shared" si="1"/>
        <v>2250.1</v>
      </c>
      <c r="L19" s="44"/>
    </row>
    <row r="20" spans="1:12">
      <c r="A20" s="30">
        <v>18</v>
      </c>
      <c r="B20" s="36" t="s">
        <v>35</v>
      </c>
      <c r="C20" s="30" t="s">
        <v>28</v>
      </c>
      <c r="D20" s="32">
        <v>2800</v>
      </c>
      <c r="E20" s="33">
        <f>VLOOKUP(B20,'[1]2025.9新疆分公司'!$B:$E,4,FALSE)</f>
        <v>4999</v>
      </c>
      <c r="F20" s="33">
        <f>VLOOKUP(B20,'[1]2025.9新疆分公司'!$B:$G,6,FALSE)</f>
        <v>399.92</v>
      </c>
      <c r="G20" s="33">
        <f>VLOOKUP(B20,'[1]2025.9新疆分公司'!$B:$J,9,FALSE)</f>
        <v>25</v>
      </c>
      <c r="H20" s="33">
        <f>VLOOKUP(B20,'[1]2025.9新疆分公司'!$B:$L,11,FALSE)</f>
        <v>99.98</v>
      </c>
      <c r="I20" s="33">
        <f>VLOOKUP(B20,'[1]2025.9新疆分公司'!$B:$N,13,FALSE)</f>
        <v>25</v>
      </c>
      <c r="J20" s="33">
        <f t="shared" si="0"/>
        <v>549.9</v>
      </c>
      <c r="K20" s="33">
        <f t="shared" si="1"/>
        <v>2250.1</v>
      </c>
      <c r="L20" s="44"/>
    </row>
    <row r="21" spans="1:12">
      <c r="A21" s="30">
        <v>19</v>
      </c>
      <c r="B21" s="36" t="s">
        <v>36</v>
      </c>
      <c r="C21" s="30" t="s">
        <v>28</v>
      </c>
      <c r="D21" s="32">
        <v>2893</v>
      </c>
      <c r="E21" s="33">
        <f>VLOOKUP(B21,'[1]2025.9新疆分公司'!$B:$E,4,FALSE)</f>
        <v>4999</v>
      </c>
      <c r="F21" s="33">
        <f>VLOOKUP(B21,'[1]2025.9新疆分公司'!$B:$G,6,FALSE)</f>
        <v>399.92</v>
      </c>
      <c r="G21" s="33">
        <f>VLOOKUP(B21,'[1]2025.9新疆分公司'!$B:$J,9,FALSE)</f>
        <v>25</v>
      </c>
      <c r="H21" s="33">
        <f>VLOOKUP(B21,'[1]2025.9新疆分公司'!$B:$L,11,FALSE)</f>
        <v>99.98</v>
      </c>
      <c r="I21" s="33">
        <f>VLOOKUP(B21,'[1]2025.9新疆分公司'!$B:$N,13,FALSE)</f>
        <v>25</v>
      </c>
      <c r="J21" s="33">
        <f t="shared" si="0"/>
        <v>549.9</v>
      </c>
      <c r="K21" s="33">
        <f t="shared" si="1"/>
        <v>2343.1</v>
      </c>
      <c r="L21" s="44"/>
    </row>
    <row r="22" spans="1:12">
      <c r="A22" s="30">
        <v>20</v>
      </c>
      <c r="B22" s="37" t="s">
        <v>37</v>
      </c>
      <c r="C22" s="30" t="s">
        <v>28</v>
      </c>
      <c r="D22" s="32">
        <v>2993</v>
      </c>
      <c r="E22" s="33">
        <f>VLOOKUP(B22,'[1]2025.9新疆分公司'!$B:$E,4,FALSE)</f>
        <v>4999</v>
      </c>
      <c r="F22" s="33">
        <f>VLOOKUP(B22,'[1]2025.9新疆分公司'!$B:$G,6,FALSE)</f>
        <v>399.92</v>
      </c>
      <c r="G22" s="33">
        <f>VLOOKUP(B22,'[1]2025.9新疆分公司'!$B:$J,9,FALSE)</f>
        <v>25</v>
      </c>
      <c r="H22" s="33">
        <f>VLOOKUP(B22,'[1]2025.9新疆分公司'!$B:$L,11,FALSE)</f>
        <v>99.98</v>
      </c>
      <c r="I22" s="33">
        <f>VLOOKUP(B22,'[1]2025.9新疆分公司'!$B:$N,13,FALSE)</f>
        <v>25</v>
      </c>
      <c r="J22" s="33">
        <f t="shared" si="0"/>
        <v>549.9</v>
      </c>
      <c r="K22" s="33">
        <f t="shared" si="1"/>
        <v>2443.1</v>
      </c>
      <c r="L22" s="44"/>
    </row>
    <row r="23" spans="1:12">
      <c r="A23" s="30">
        <v>21</v>
      </c>
      <c r="B23" s="38" t="s">
        <v>38</v>
      </c>
      <c r="C23" s="30" t="s">
        <v>28</v>
      </c>
      <c r="D23" s="32">
        <v>2893</v>
      </c>
      <c r="E23" s="33">
        <f>VLOOKUP(B23,'[1]2025.9新疆分公司'!$B:$E,4,FALSE)</f>
        <v>4999</v>
      </c>
      <c r="F23" s="33">
        <f>VLOOKUP(B23,'[1]2025.9新疆分公司'!$B:$G,6,FALSE)</f>
        <v>399.92</v>
      </c>
      <c r="G23" s="33">
        <f>VLOOKUP(B23,'[1]2025.9新疆分公司'!$B:$J,9,FALSE)</f>
        <v>25</v>
      </c>
      <c r="H23" s="33">
        <f>VLOOKUP(B23,'[1]2025.9新疆分公司'!$B:$L,11,FALSE)</f>
        <v>99.98</v>
      </c>
      <c r="I23" s="33">
        <f>VLOOKUP(B23,'[1]2025.9新疆分公司'!$B:$N,13,FALSE)</f>
        <v>25</v>
      </c>
      <c r="J23" s="33">
        <f t="shared" si="0"/>
        <v>549.9</v>
      </c>
      <c r="K23" s="33">
        <f t="shared" si="1"/>
        <v>2343.1</v>
      </c>
      <c r="L23" s="44"/>
    </row>
    <row r="24" spans="1:12">
      <c r="A24" s="30">
        <v>22</v>
      </c>
      <c r="B24" s="36" t="s">
        <v>39</v>
      </c>
      <c r="C24" s="30" t="s">
        <v>28</v>
      </c>
      <c r="D24" s="32">
        <v>2893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f t="shared" si="0"/>
        <v>0</v>
      </c>
      <c r="K24" s="33">
        <f t="shared" si="1"/>
        <v>2893</v>
      </c>
      <c r="L24" s="44"/>
    </row>
    <row r="25" spans="1:12">
      <c r="A25" s="30">
        <v>23</v>
      </c>
      <c r="B25" s="36" t="s">
        <v>40</v>
      </c>
      <c r="C25" s="30" t="s">
        <v>28</v>
      </c>
      <c r="D25" s="32">
        <v>3413</v>
      </c>
      <c r="E25" s="33">
        <f>VLOOKUP(B25,'[1]2025.9新疆分公司'!$B:$E,4,FALSE)</f>
        <v>4999</v>
      </c>
      <c r="F25" s="33">
        <f>VLOOKUP(B25,'[1]2025.9新疆分公司'!$B:$G,6,FALSE)</f>
        <v>399.92</v>
      </c>
      <c r="G25" s="33">
        <f>VLOOKUP(B25,'[1]2025.9新疆分公司'!$B:$J,9,FALSE)</f>
        <v>25</v>
      </c>
      <c r="H25" s="33">
        <f>VLOOKUP(B25,'[1]2025.9新疆分公司'!$B:$L,11,FALSE)</f>
        <v>99.98</v>
      </c>
      <c r="I25" s="33">
        <f>VLOOKUP(B25,'[1]2025.9新疆分公司'!$B:$N,13,FALSE)</f>
        <v>25</v>
      </c>
      <c r="J25" s="33">
        <f t="shared" si="0"/>
        <v>549.9</v>
      </c>
      <c r="K25" s="33">
        <f t="shared" si="1"/>
        <v>2863.1</v>
      </c>
      <c r="L25" s="44"/>
    </row>
    <row r="26" spans="1:12">
      <c r="A26" s="30">
        <v>24</v>
      </c>
      <c r="B26" s="36" t="s">
        <v>41</v>
      </c>
      <c r="C26" s="30" t="s">
        <v>28</v>
      </c>
      <c r="D26" s="32">
        <v>3039.5</v>
      </c>
      <c r="E26" s="33">
        <f>VLOOKUP(B26,'[1]2025.9新疆分公司'!$B:$E,4,FALSE)</f>
        <v>4999</v>
      </c>
      <c r="F26" s="33">
        <f>VLOOKUP(B26,'[1]2025.9新疆分公司'!$B:$G,6,FALSE)</f>
        <v>399.92</v>
      </c>
      <c r="G26" s="33">
        <f>VLOOKUP(B26,'[1]2025.9新疆分公司'!$B:$J,9,FALSE)</f>
        <v>25</v>
      </c>
      <c r="H26" s="33">
        <f>VLOOKUP(B26,'[1]2025.9新疆分公司'!$B:$L,11,FALSE)</f>
        <v>99.98</v>
      </c>
      <c r="I26" s="33">
        <f>VLOOKUP(B26,'[1]2025.9新疆分公司'!$B:$N,13,FALSE)</f>
        <v>25</v>
      </c>
      <c r="J26" s="33">
        <f t="shared" si="0"/>
        <v>549.9</v>
      </c>
      <c r="K26" s="33">
        <f t="shared" si="1"/>
        <v>2489.6</v>
      </c>
      <c r="L26" s="44"/>
    </row>
    <row r="27" spans="1:12">
      <c r="A27" s="30">
        <v>25</v>
      </c>
      <c r="B27" s="36" t="s">
        <v>42</v>
      </c>
      <c r="C27" s="30" t="s">
        <v>28</v>
      </c>
      <c r="D27" s="32">
        <v>2939.5</v>
      </c>
      <c r="E27" s="33">
        <f>VLOOKUP(B27,'[1]2025.9新疆分公司'!$B:$E,4,FALSE)</f>
        <v>4999</v>
      </c>
      <c r="F27" s="33">
        <f>VLOOKUP(B27,'[1]2025.9新疆分公司'!$B:$G,6,FALSE)</f>
        <v>399.92</v>
      </c>
      <c r="G27" s="33">
        <f>VLOOKUP(B27,'[1]2025.9新疆分公司'!$B:$J,9,FALSE)</f>
        <v>25</v>
      </c>
      <c r="H27" s="33">
        <f>VLOOKUP(B27,'[1]2025.9新疆分公司'!$B:$L,11,FALSE)</f>
        <v>99.98</v>
      </c>
      <c r="I27" s="33">
        <f>VLOOKUP(B27,'[1]2025.9新疆分公司'!$B:$N,13,FALSE)</f>
        <v>25</v>
      </c>
      <c r="J27" s="33">
        <f t="shared" si="0"/>
        <v>549.9</v>
      </c>
      <c r="K27" s="33">
        <f t="shared" si="1"/>
        <v>2389.6</v>
      </c>
      <c r="L27" s="44"/>
    </row>
    <row r="28" spans="1:12">
      <c r="A28" s="30">
        <v>26</v>
      </c>
      <c r="B28" s="36" t="s">
        <v>43</v>
      </c>
      <c r="C28" s="30" t="s">
        <v>28</v>
      </c>
      <c r="D28" s="32">
        <v>3320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f t="shared" si="0"/>
        <v>0</v>
      </c>
      <c r="K28" s="33">
        <f t="shared" si="1"/>
        <v>3320</v>
      </c>
      <c r="L28" s="44"/>
    </row>
    <row r="29" spans="1:12">
      <c r="A29" s="30">
        <v>27</v>
      </c>
      <c r="B29" s="36" t="s">
        <v>44</v>
      </c>
      <c r="C29" s="30" t="s">
        <v>28</v>
      </c>
      <c r="D29" s="32">
        <v>3000</v>
      </c>
      <c r="E29" s="33">
        <f>VLOOKUP(B29,'[1]2025.9新疆分公司'!$B:$E,4,FALSE)</f>
        <v>4999</v>
      </c>
      <c r="F29" s="33">
        <f>VLOOKUP(B29,'[1]2025.9新疆分公司'!$B:$G,6,FALSE)</f>
        <v>399.92</v>
      </c>
      <c r="G29" s="33">
        <f>VLOOKUP(B29,'[1]2025.9新疆分公司'!$B:$J,9,FALSE)</f>
        <v>25</v>
      </c>
      <c r="H29" s="33">
        <f>VLOOKUP(B29,'[1]2025.9新疆分公司'!$B:$L,11,FALSE)</f>
        <v>99.98</v>
      </c>
      <c r="I29" s="33">
        <f>VLOOKUP(B29,'[1]2025.9新疆分公司'!$B:$N,13,FALSE)</f>
        <v>25</v>
      </c>
      <c r="J29" s="33">
        <f t="shared" si="0"/>
        <v>549.9</v>
      </c>
      <c r="K29" s="33">
        <f t="shared" si="1"/>
        <v>2450.1</v>
      </c>
      <c r="L29" s="44"/>
    </row>
    <row r="30" spans="1:12">
      <c r="A30" s="30">
        <v>28</v>
      </c>
      <c r="B30" s="36" t="s">
        <v>45</v>
      </c>
      <c r="C30" s="30" t="s">
        <v>28</v>
      </c>
      <c r="D30" s="32">
        <v>2900</v>
      </c>
      <c r="E30" s="33">
        <f>VLOOKUP(B30,'[1]2025.9新疆分公司'!$B:$E,4,FALSE)</f>
        <v>4999</v>
      </c>
      <c r="F30" s="33">
        <f>VLOOKUP(B30,'[1]2025.9新疆分公司'!$B:$G,6,FALSE)</f>
        <v>399.92</v>
      </c>
      <c r="G30" s="33">
        <f>VLOOKUP(B30,'[1]2025.9新疆分公司'!$B:$J,9,FALSE)</f>
        <v>25</v>
      </c>
      <c r="H30" s="33">
        <f>VLOOKUP(B30,'[1]2025.9新疆分公司'!$B:$L,11,FALSE)</f>
        <v>99.98</v>
      </c>
      <c r="I30" s="33">
        <f>VLOOKUP(B30,'[1]2025.9新疆分公司'!$B:$N,13,FALSE)</f>
        <v>25</v>
      </c>
      <c r="J30" s="33">
        <f t="shared" si="0"/>
        <v>549.9</v>
      </c>
      <c r="K30" s="33">
        <f t="shared" si="1"/>
        <v>2350.1</v>
      </c>
      <c r="L30" s="44"/>
    </row>
    <row r="31" spans="1:12">
      <c r="A31" s="30">
        <v>29</v>
      </c>
      <c r="B31" s="39" t="s">
        <v>46</v>
      </c>
      <c r="C31" s="30" t="s">
        <v>28</v>
      </c>
      <c r="D31" s="32">
        <v>2900</v>
      </c>
      <c r="E31" s="33">
        <f>VLOOKUP(B31,'[1]2025.9新疆分公司'!$B:$E,4,FALSE)</f>
        <v>4999</v>
      </c>
      <c r="F31" s="33">
        <f>VLOOKUP(B31,'[1]2025.9新疆分公司'!$B:$G,6,FALSE)</f>
        <v>399.92</v>
      </c>
      <c r="G31" s="33">
        <f>VLOOKUP(B31,'[1]2025.9新疆分公司'!$B:$J,9,FALSE)</f>
        <v>25</v>
      </c>
      <c r="H31" s="33">
        <f>VLOOKUP(B31,'[1]2025.9新疆分公司'!$B:$L,11,FALSE)</f>
        <v>99.98</v>
      </c>
      <c r="I31" s="33">
        <f>VLOOKUP(B31,'[1]2025.9新疆分公司'!$B:$N,13,FALSE)</f>
        <v>25</v>
      </c>
      <c r="J31" s="33">
        <f t="shared" si="0"/>
        <v>549.9</v>
      </c>
      <c r="K31" s="33">
        <f t="shared" si="1"/>
        <v>2350.1</v>
      </c>
      <c r="L31" s="44"/>
    </row>
    <row r="32" spans="1:12">
      <c r="A32" s="30">
        <v>30</v>
      </c>
      <c r="B32" s="36" t="s">
        <v>47</v>
      </c>
      <c r="C32" s="30" t="s">
        <v>28</v>
      </c>
      <c r="D32" s="32">
        <v>2900</v>
      </c>
      <c r="E32" s="33">
        <f>VLOOKUP(B32,'[1]2025.9新疆分公司'!$B:$E,4,FALSE)</f>
        <v>4999</v>
      </c>
      <c r="F32" s="33">
        <f>VLOOKUP(B32,'[1]2025.9新疆分公司'!$B:$G,6,FALSE)</f>
        <v>399.92</v>
      </c>
      <c r="G32" s="33">
        <f>VLOOKUP(B32,'[1]2025.9新疆分公司'!$B:$J,9,FALSE)</f>
        <v>25</v>
      </c>
      <c r="H32" s="33">
        <f>VLOOKUP(B32,'[1]2025.9新疆分公司'!$B:$L,11,FALSE)</f>
        <v>99.98</v>
      </c>
      <c r="I32" s="33">
        <f>VLOOKUP(B32,'[1]2025.9新疆分公司'!$B:$N,13,FALSE)</f>
        <v>25</v>
      </c>
      <c r="J32" s="33">
        <f t="shared" si="0"/>
        <v>549.9</v>
      </c>
      <c r="K32" s="33">
        <f t="shared" si="1"/>
        <v>2350.1</v>
      </c>
      <c r="L32" s="44"/>
    </row>
    <row r="33" spans="1:12">
      <c r="A33" s="30">
        <v>31</v>
      </c>
      <c r="B33" s="36" t="s">
        <v>48</v>
      </c>
      <c r="C33" s="30" t="s">
        <v>28</v>
      </c>
      <c r="D33" s="32">
        <v>3500</v>
      </c>
      <c r="E33" s="33">
        <f>VLOOKUP(B33,'[1]2025.9新疆分公司'!$B:$E,4,FALSE)</f>
        <v>4999</v>
      </c>
      <c r="F33" s="33">
        <f>VLOOKUP(B33,'[1]2025.9新疆分公司'!$B:$G,6,FALSE)</f>
        <v>399.92</v>
      </c>
      <c r="G33" s="33">
        <f>VLOOKUP(B33,'[1]2025.9新疆分公司'!$B:$J,9,FALSE)</f>
        <v>25</v>
      </c>
      <c r="H33" s="33">
        <f>VLOOKUP(B33,'[1]2025.9新疆分公司'!$B:$L,11,FALSE)</f>
        <v>99.98</v>
      </c>
      <c r="I33" s="33">
        <f>VLOOKUP(B33,'[1]2025.9新疆分公司'!$B:$N,13,FALSE)</f>
        <v>25</v>
      </c>
      <c r="J33" s="33">
        <f t="shared" si="0"/>
        <v>549.9</v>
      </c>
      <c r="K33" s="33">
        <f t="shared" si="1"/>
        <v>2950.1</v>
      </c>
      <c r="L33" s="44"/>
    </row>
    <row r="34" spans="1:12">
      <c r="A34" s="30">
        <v>32</v>
      </c>
      <c r="B34" s="36" t="s">
        <v>49</v>
      </c>
      <c r="C34" s="30" t="s">
        <v>28</v>
      </c>
      <c r="D34" s="32">
        <v>3500</v>
      </c>
      <c r="E34" s="33">
        <f>VLOOKUP(B34,'[1]2025.9新疆分公司'!$B:$E,4,FALSE)</f>
        <v>4999</v>
      </c>
      <c r="F34" s="33">
        <f>VLOOKUP(B34,'[1]2025.9新疆分公司'!$B:$G,6,FALSE)</f>
        <v>399.92</v>
      </c>
      <c r="G34" s="33">
        <f>VLOOKUP(B34,'[1]2025.9新疆分公司'!$B:$J,9,FALSE)</f>
        <v>25</v>
      </c>
      <c r="H34" s="33">
        <f>VLOOKUP(B34,'[1]2025.9新疆分公司'!$B:$L,11,FALSE)</f>
        <v>99.98</v>
      </c>
      <c r="I34" s="33">
        <f>VLOOKUP(B34,'[1]2025.9新疆分公司'!$B:$N,13,FALSE)</f>
        <v>25</v>
      </c>
      <c r="J34" s="33">
        <f t="shared" si="0"/>
        <v>549.9</v>
      </c>
      <c r="K34" s="33">
        <f t="shared" si="1"/>
        <v>2950.1</v>
      </c>
      <c r="L34" s="44"/>
    </row>
    <row r="35" spans="1:12">
      <c r="A35" s="30">
        <v>33</v>
      </c>
      <c r="B35" s="36" t="s">
        <v>50</v>
      </c>
      <c r="C35" s="30" t="s">
        <v>28</v>
      </c>
      <c r="D35" s="32">
        <v>3186</v>
      </c>
      <c r="E35" s="33">
        <f>VLOOKUP(B35,'[1]2025.9新疆分公司'!$B:$E,4,FALSE)</f>
        <v>4999</v>
      </c>
      <c r="F35" s="33">
        <f>VLOOKUP(B35,'[1]2025.9新疆分公司'!$B:$G,6,FALSE)</f>
        <v>399.92</v>
      </c>
      <c r="G35" s="33">
        <f>VLOOKUP(B35,'[1]2025.9新疆分公司'!$B:$J,9,FALSE)</f>
        <v>25</v>
      </c>
      <c r="H35" s="33">
        <f>VLOOKUP(B35,'[1]2025.9新疆分公司'!$B:$L,11,FALSE)</f>
        <v>99.98</v>
      </c>
      <c r="I35" s="33">
        <f>VLOOKUP(B35,'[1]2025.9新疆分公司'!$B:$N,13,FALSE)</f>
        <v>25</v>
      </c>
      <c r="J35" s="33">
        <f t="shared" ref="J35:J52" si="2">SUM(F35:I35)</f>
        <v>549.9</v>
      </c>
      <c r="K35" s="33">
        <f t="shared" ref="K35:K52" si="3">SUM(D35-J35)</f>
        <v>2636.1</v>
      </c>
      <c r="L35" s="44"/>
    </row>
    <row r="36" spans="1:12">
      <c r="A36" s="30">
        <v>34</v>
      </c>
      <c r="B36" s="36" t="s">
        <v>51</v>
      </c>
      <c r="C36" s="30" t="s">
        <v>28</v>
      </c>
      <c r="D36" s="32">
        <v>2800</v>
      </c>
      <c r="E36" s="33">
        <f>VLOOKUP(B36,'[1]2025.9新疆分公司'!$B:$E,4,FALSE)</f>
        <v>4999</v>
      </c>
      <c r="F36" s="33">
        <f>VLOOKUP(B36,'[1]2025.9新疆分公司'!$B:$G,6,FALSE)</f>
        <v>399.92</v>
      </c>
      <c r="G36" s="33">
        <f>VLOOKUP(B36,'[1]2025.9新疆分公司'!$B:$J,9,FALSE)</f>
        <v>25</v>
      </c>
      <c r="H36" s="33">
        <f>VLOOKUP(B36,'[1]2025.9新疆分公司'!$B:$L,11,FALSE)</f>
        <v>99.98</v>
      </c>
      <c r="I36" s="33">
        <f>VLOOKUP(B36,'[1]2025.9新疆分公司'!$B:$N,13,FALSE)</f>
        <v>25</v>
      </c>
      <c r="J36" s="33">
        <f t="shared" si="2"/>
        <v>549.9</v>
      </c>
      <c r="K36" s="33">
        <f t="shared" si="3"/>
        <v>2250.1</v>
      </c>
      <c r="L36" s="44"/>
    </row>
    <row r="37" spans="1:12">
      <c r="A37" s="30">
        <v>35</v>
      </c>
      <c r="B37" s="39" t="s">
        <v>52</v>
      </c>
      <c r="C37" s="30" t="s">
        <v>28</v>
      </c>
      <c r="D37" s="32">
        <v>2986</v>
      </c>
      <c r="E37" s="33">
        <f>VLOOKUP(B37,'[1]2025.9新疆分公司'!$B:$E,4,FALSE)</f>
        <v>4999</v>
      </c>
      <c r="F37" s="33">
        <f>VLOOKUP(B37,'[1]2025.9新疆分公司'!$B:$G,6,FALSE)</f>
        <v>399.92</v>
      </c>
      <c r="G37" s="33">
        <f>VLOOKUP(B37,'[1]2025.9新疆分公司'!$B:$J,9,FALSE)</f>
        <v>25</v>
      </c>
      <c r="H37" s="33">
        <f>VLOOKUP(B37,'[1]2025.9新疆分公司'!$B:$L,11,FALSE)</f>
        <v>99.98</v>
      </c>
      <c r="I37" s="33">
        <f>VLOOKUP(B37,'[1]2025.9新疆分公司'!$B:$N,13,FALSE)</f>
        <v>25</v>
      </c>
      <c r="J37" s="33">
        <f t="shared" si="2"/>
        <v>549.9</v>
      </c>
      <c r="K37" s="33">
        <f t="shared" si="3"/>
        <v>2436.1</v>
      </c>
      <c r="L37" s="44"/>
    </row>
    <row r="38" spans="1:12">
      <c r="A38" s="30">
        <v>36</v>
      </c>
      <c r="B38" s="36" t="s">
        <v>53</v>
      </c>
      <c r="C38" s="30" t="s">
        <v>28</v>
      </c>
      <c r="D38" s="32">
        <v>3640</v>
      </c>
      <c r="E38" s="33">
        <f>VLOOKUP(B38,'[1]2025.9新疆分公司'!$B:$E,4,FALSE)</f>
        <v>4999</v>
      </c>
      <c r="F38" s="33">
        <f>VLOOKUP(B38,'[1]2025.9新疆分公司'!$B:$G,6,FALSE)</f>
        <v>399.92</v>
      </c>
      <c r="G38" s="33">
        <f>VLOOKUP(B38,'[1]2025.9新疆分公司'!$B:$J,9,FALSE)</f>
        <v>25</v>
      </c>
      <c r="H38" s="33">
        <f>VLOOKUP(B38,'[1]2025.9新疆分公司'!$B:$L,11,FALSE)</f>
        <v>99.98</v>
      </c>
      <c r="I38" s="33">
        <f>VLOOKUP(B38,'[1]2025.9新疆分公司'!$B:$N,13,FALSE)</f>
        <v>25</v>
      </c>
      <c r="J38" s="33">
        <f t="shared" si="2"/>
        <v>549.9</v>
      </c>
      <c r="K38" s="33">
        <f t="shared" si="3"/>
        <v>3090.1</v>
      </c>
      <c r="L38" s="44"/>
    </row>
    <row r="39" spans="1:12">
      <c r="A39" s="30">
        <v>37</v>
      </c>
      <c r="B39" s="36" t="s">
        <v>54</v>
      </c>
      <c r="C39" s="30" t="s">
        <v>28</v>
      </c>
      <c r="D39" s="40">
        <v>1960</v>
      </c>
      <c r="E39" s="33">
        <f>VLOOKUP(B39,'[1]2025.9新疆分公司'!$B:$E,4,FALSE)</f>
        <v>4999</v>
      </c>
      <c r="F39" s="33">
        <f>VLOOKUP(B39,'[1]2025.9新疆分公司'!$B:$G,6,FALSE)</f>
        <v>399.92</v>
      </c>
      <c r="G39" s="33">
        <f>VLOOKUP(B39,'[1]2025.9新疆分公司'!$B:$J,9,FALSE)</f>
        <v>25</v>
      </c>
      <c r="H39" s="33">
        <f>VLOOKUP(B39,'[1]2025.9新疆分公司'!$B:$L,11,FALSE)</f>
        <v>99.98</v>
      </c>
      <c r="I39" s="33">
        <f>VLOOKUP(B39,'[1]2025.9新疆分公司'!$B:$N,13,FALSE)</f>
        <v>25</v>
      </c>
      <c r="J39" s="33">
        <f t="shared" si="2"/>
        <v>549.9</v>
      </c>
      <c r="K39" s="33">
        <f t="shared" si="3"/>
        <v>1410.1</v>
      </c>
      <c r="L39" s="44"/>
    </row>
    <row r="40" spans="1:12">
      <c r="A40" s="30">
        <v>38</v>
      </c>
      <c r="B40" s="36" t="s">
        <v>55</v>
      </c>
      <c r="C40" s="34" t="s">
        <v>28</v>
      </c>
      <c r="D40" s="32">
        <v>2380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f t="shared" si="2"/>
        <v>0</v>
      </c>
      <c r="K40" s="33">
        <f t="shared" si="3"/>
        <v>2380</v>
      </c>
      <c r="L40" s="44"/>
    </row>
    <row r="41" spans="1:12">
      <c r="A41" s="30">
        <v>39</v>
      </c>
      <c r="B41" s="38" t="s">
        <v>56</v>
      </c>
      <c r="C41" s="34" t="s">
        <v>28</v>
      </c>
      <c r="D41" s="40">
        <v>2426.66666666667</v>
      </c>
      <c r="E41" s="33">
        <f>VLOOKUP(B41,'[1]2025.9新疆分公司'!$B:$E,4,FALSE)</f>
        <v>4999</v>
      </c>
      <c r="F41" s="33">
        <f>VLOOKUP(B41,'[1]2025.9新疆分公司'!$B:$G,6,FALSE)</f>
        <v>399.92</v>
      </c>
      <c r="G41" s="33">
        <f>VLOOKUP(B41,'[1]2025.9新疆分公司'!$B:$J,9,FALSE)</f>
        <v>25</v>
      </c>
      <c r="H41" s="33">
        <f>VLOOKUP(B41,'[1]2025.9新疆分公司'!$B:$L,11,FALSE)</f>
        <v>99.98</v>
      </c>
      <c r="I41" s="33">
        <f>VLOOKUP(B41,'[1]2025.9新疆分公司'!$B:$N,13,FALSE)</f>
        <v>25</v>
      </c>
      <c r="J41" s="33">
        <f t="shared" si="2"/>
        <v>549.9</v>
      </c>
      <c r="K41" s="33">
        <f>ROUND(SUM(D41-J41),2)</f>
        <v>1876.77</v>
      </c>
      <c r="L41" s="44"/>
    </row>
    <row r="42" spans="1:12">
      <c r="A42" s="30">
        <v>40</v>
      </c>
      <c r="B42" s="35" t="s">
        <v>57</v>
      </c>
      <c r="C42" s="30" t="s">
        <v>28</v>
      </c>
      <c r="D42" s="40">
        <v>2426.66666666667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f t="shared" si="2"/>
        <v>0</v>
      </c>
      <c r="K42" s="33">
        <f>ROUND(SUM(D42-J42),2)</f>
        <v>2426.67</v>
      </c>
      <c r="L42" s="44"/>
    </row>
    <row r="43" spans="1:12">
      <c r="A43" s="30">
        <v>41</v>
      </c>
      <c r="B43" s="35" t="s">
        <v>58</v>
      </c>
      <c r="C43" s="30" t="s">
        <v>28</v>
      </c>
      <c r="D43" s="40">
        <v>1960</v>
      </c>
      <c r="E43" s="33">
        <f>VLOOKUP(B43,'[1]2025.9新疆分公司'!$B:$E,4,FALSE)</f>
        <v>4999</v>
      </c>
      <c r="F43" s="33">
        <f>VLOOKUP(B43,'[1]2025.9新疆分公司'!$B:$G,6,FALSE)</f>
        <v>399.92</v>
      </c>
      <c r="G43" s="33">
        <f>VLOOKUP(B43,'[1]2025.9新疆分公司'!$B:$J,9,FALSE)</f>
        <v>25</v>
      </c>
      <c r="H43" s="33">
        <f>VLOOKUP(B43,'[1]2025.9新疆分公司'!$B:$L,11,FALSE)</f>
        <v>99.98</v>
      </c>
      <c r="I43" s="33">
        <f>VLOOKUP(B43,'[1]2025.9新疆分公司'!$B:$N,13,FALSE)</f>
        <v>25</v>
      </c>
      <c r="J43" s="33">
        <f t="shared" si="2"/>
        <v>549.9</v>
      </c>
      <c r="K43" s="33">
        <f>ROUND(SUM(D43-J43),2)</f>
        <v>1410.1</v>
      </c>
      <c r="L43" s="44"/>
    </row>
    <row r="44" spans="1:12">
      <c r="A44" s="30">
        <v>42</v>
      </c>
      <c r="B44" s="35" t="s">
        <v>59</v>
      </c>
      <c r="C44" s="30" t="s">
        <v>28</v>
      </c>
      <c r="D44" s="40">
        <v>1866.66666666667</v>
      </c>
      <c r="E44" s="33">
        <f>VLOOKUP(B44,'[1]2025.9新疆分公司'!$B:$E,4,FALSE)</f>
        <v>4999</v>
      </c>
      <c r="F44" s="33">
        <f>VLOOKUP(B44,'[1]2025.9新疆分公司'!$B:$G,6,FALSE)</f>
        <v>399.92</v>
      </c>
      <c r="G44" s="33">
        <f>VLOOKUP(B44,'[1]2025.9新疆分公司'!$B:$J,9,FALSE)</f>
        <v>25</v>
      </c>
      <c r="H44" s="33">
        <f>VLOOKUP(B44,'[1]2025.9新疆分公司'!$B:$L,11,FALSE)</f>
        <v>99.98</v>
      </c>
      <c r="I44" s="33">
        <f>VLOOKUP(B44,'[1]2025.9新疆分公司'!$B:$N,13,FALSE)</f>
        <v>25</v>
      </c>
      <c r="J44" s="33">
        <f t="shared" si="2"/>
        <v>549.9</v>
      </c>
      <c r="K44" s="33">
        <f>ROUND(SUM(D44-J44),2)</f>
        <v>1316.77</v>
      </c>
      <c r="L44" s="44"/>
    </row>
    <row r="45" spans="1:12">
      <c r="A45" s="30">
        <v>43</v>
      </c>
      <c r="B45" s="35" t="s">
        <v>60</v>
      </c>
      <c r="C45" s="30" t="s">
        <v>28</v>
      </c>
      <c r="D45" s="32">
        <v>560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f t="shared" si="2"/>
        <v>0</v>
      </c>
      <c r="K45" s="33">
        <f t="shared" si="3"/>
        <v>560</v>
      </c>
      <c r="L45" s="44"/>
    </row>
    <row r="46" spans="1:12">
      <c r="A46" s="30">
        <v>44</v>
      </c>
      <c r="B46" s="36" t="s">
        <v>61</v>
      </c>
      <c r="C46" s="30" t="s">
        <v>62</v>
      </c>
      <c r="D46" s="32">
        <v>4500</v>
      </c>
      <c r="E46" s="33">
        <f>VLOOKUP(B46,'[1]2025.9新疆分公司'!$B:$E,4,FALSE)</f>
        <v>4999</v>
      </c>
      <c r="F46" s="33">
        <f>VLOOKUP(B46,'[1]2025.9新疆分公司'!$B:$G,6,FALSE)</f>
        <v>399.92</v>
      </c>
      <c r="G46" s="33">
        <f>VLOOKUP(B46,'[1]2025.9新疆分公司'!$B:$J,9,FALSE)</f>
        <v>25</v>
      </c>
      <c r="H46" s="33">
        <f>VLOOKUP(B46,'[1]2025.9新疆分公司'!$B:$L,11,FALSE)</f>
        <v>99.98</v>
      </c>
      <c r="I46" s="33">
        <f>VLOOKUP(B46,'[1]2025.9新疆分公司'!$B:$N,13,FALSE)</f>
        <v>25</v>
      </c>
      <c r="J46" s="33">
        <f t="shared" si="2"/>
        <v>549.9</v>
      </c>
      <c r="K46" s="33">
        <f t="shared" si="3"/>
        <v>3950.1</v>
      </c>
      <c r="L46" s="44"/>
    </row>
    <row r="47" spans="1:12">
      <c r="A47" s="30">
        <v>45</v>
      </c>
      <c r="B47" s="36" t="s">
        <v>63</v>
      </c>
      <c r="C47" s="30" t="s">
        <v>62</v>
      </c>
      <c r="D47" s="32">
        <v>4500</v>
      </c>
      <c r="E47" s="33">
        <f>VLOOKUP(B47,'[1]2025.9新疆分公司'!$B:$E,4,FALSE)</f>
        <v>4999</v>
      </c>
      <c r="F47" s="33">
        <f>VLOOKUP(B47,'[1]2025.9新疆分公司'!$B:$G,6,FALSE)</f>
        <v>399.92</v>
      </c>
      <c r="G47" s="33">
        <f>VLOOKUP(B47,'[1]2025.9新疆分公司'!$B:$J,9,FALSE)</f>
        <v>25</v>
      </c>
      <c r="H47" s="33">
        <f>VLOOKUP(B47,'[1]2025.9新疆分公司'!$B:$L,11,FALSE)</f>
        <v>0</v>
      </c>
      <c r="I47" s="33">
        <f>VLOOKUP(B47,'[1]2025.9新疆分公司'!$B:$N,13,FALSE)</f>
        <v>0</v>
      </c>
      <c r="J47" s="33">
        <f t="shared" si="2"/>
        <v>424.92</v>
      </c>
      <c r="K47" s="33">
        <f t="shared" si="3"/>
        <v>4075.08</v>
      </c>
      <c r="L47" s="44"/>
    </row>
    <row r="48" spans="1:12">
      <c r="A48" s="30">
        <v>46</v>
      </c>
      <c r="B48" s="36" t="s">
        <v>64</v>
      </c>
      <c r="C48" s="30" t="s">
        <v>62</v>
      </c>
      <c r="D48" s="32">
        <v>2800</v>
      </c>
      <c r="E48" s="33">
        <f>VLOOKUP(B48,'[1]2025.9新疆分公司'!$B:$E,4,FALSE)</f>
        <v>4999</v>
      </c>
      <c r="F48" s="33">
        <f>VLOOKUP(B48,'[1]2025.9新疆分公司'!$B:$G,6,FALSE)</f>
        <v>399.92</v>
      </c>
      <c r="G48" s="33">
        <f>VLOOKUP(B48,'[1]2025.9新疆分公司'!$B:$J,9,FALSE)</f>
        <v>25</v>
      </c>
      <c r="H48" s="33">
        <f>VLOOKUP(B48,'[1]2025.9新疆分公司'!$B:$L,11,FALSE)</f>
        <v>99.98</v>
      </c>
      <c r="I48" s="33">
        <f>VLOOKUP(B48,'[1]2025.9新疆分公司'!$B:$N,13,FALSE)</f>
        <v>25</v>
      </c>
      <c r="J48" s="33">
        <f t="shared" si="2"/>
        <v>549.9</v>
      </c>
      <c r="K48" s="33">
        <f t="shared" si="3"/>
        <v>2250.1</v>
      </c>
      <c r="L48" s="44"/>
    </row>
    <row r="49" spans="1:12">
      <c r="A49" s="30">
        <v>47</v>
      </c>
      <c r="B49" s="39" t="s">
        <v>65</v>
      </c>
      <c r="C49" s="30" t="s">
        <v>62</v>
      </c>
      <c r="D49" s="32">
        <v>4500</v>
      </c>
      <c r="E49" s="33">
        <f>VLOOKUP(B49,'[1]2025.9新疆分公司'!$B:$E,4,FALSE)</f>
        <v>4999</v>
      </c>
      <c r="F49" s="33">
        <f>VLOOKUP(B49,'[1]2025.9新疆分公司'!$B:$G,6,FALSE)</f>
        <v>399.92</v>
      </c>
      <c r="G49" s="33">
        <f>VLOOKUP(B49,'[1]2025.9新疆分公司'!$B:$J,9,FALSE)</f>
        <v>25</v>
      </c>
      <c r="H49" s="33">
        <f>VLOOKUP(B49,'[1]2025.9新疆分公司'!$B:$L,11,FALSE)</f>
        <v>99.98</v>
      </c>
      <c r="I49" s="33">
        <f>VLOOKUP(B49,'[1]2025.9新疆分公司'!$B:$N,13,FALSE)</f>
        <v>25</v>
      </c>
      <c r="J49" s="33">
        <f t="shared" si="2"/>
        <v>549.9</v>
      </c>
      <c r="K49" s="33">
        <f t="shared" si="3"/>
        <v>3950.1</v>
      </c>
      <c r="L49" s="44"/>
    </row>
    <row r="50" spans="1:12">
      <c r="A50" s="30">
        <v>48</v>
      </c>
      <c r="B50" s="34" t="s">
        <v>66</v>
      </c>
      <c r="C50" s="30" t="s">
        <v>62</v>
      </c>
      <c r="D50" s="32">
        <v>4500</v>
      </c>
      <c r="E50" s="33">
        <f>VLOOKUP(B50,'[1]2025.9新疆分公司'!$B:$E,4,FALSE)</f>
        <v>4999</v>
      </c>
      <c r="F50" s="33">
        <f>VLOOKUP(B50,'[1]2025.9新疆分公司'!$B:$G,6,FALSE)</f>
        <v>399.92</v>
      </c>
      <c r="G50" s="33">
        <f>VLOOKUP(B50,'[1]2025.9新疆分公司'!$B:$J,9,FALSE)</f>
        <v>25</v>
      </c>
      <c r="H50" s="33">
        <f>VLOOKUP(B50,'[1]2025.9新疆分公司'!$B:$L,11,FALSE)</f>
        <v>99.98</v>
      </c>
      <c r="I50" s="33">
        <f>VLOOKUP(B50,'[1]2025.9新疆分公司'!$B:$N,13,FALSE)</f>
        <v>25</v>
      </c>
      <c r="J50" s="33">
        <f t="shared" si="2"/>
        <v>549.9</v>
      </c>
      <c r="K50" s="33">
        <f t="shared" si="3"/>
        <v>3950.1</v>
      </c>
      <c r="L50" s="44"/>
    </row>
    <row r="51" spans="1:12">
      <c r="A51" s="30">
        <v>49</v>
      </c>
      <c r="B51" s="39" t="s">
        <v>67</v>
      </c>
      <c r="C51" s="30" t="s">
        <v>62</v>
      </c>
      <c r="D51" s="32">
        <v>2800</v>
      </c>
      <c r="E51" s="33">
        <f>VLOOKUP(B51,'[1]2025.9新疆分公司'!$B:$E,4,FALSE)</f>
        <v>4999</v>
      </c>
      <c r="F51" s="33">
        <f>VLOOKUP(B51,'[1]2025.9新疆分公司'!$B:$G,6,FALSE)</f>
        <v>399.92</v>
      </c>
      <c r="G51" s="33">
        <f>VLOOKUP(B51,'[1]2025.9新疆分公司'!$B:$J,9,FALSE)</f>
        <v>25</v>
      </c>
      <c r="H51" s="33">
        <f>VLOOKUP(B51,'[1]2025.9新疆分公司'!$B:$L,11,FALSE)</f>
        <v>99.98</v>
      </c>
      <c r="I51" s="33">
        <f>VLOOKUP(B51,'[1]2025.9新疆分公司'!$B:$N,13,FALSE)</f>
        <v>25</v>
      </c>
      <c r="J51" s="33">
        <f t="shared" si="2"/>
        <v>549.9</v>
      </c>
      <c r="K51" s="33">
        <f t="shared" si="3"/>
        <v>2250.1</v>
      </c>
      <c r="L51" s="44"/>
    </row>
    <row r="52" spans="1:12">
      <c r="A52" s="30">
        <v>50</v>
      </c>
      <c r="B52" s="36" t="s">
        <v>68</v>
      </c>
      <c r="C52" s="30" t="s">
        <v>62</v>
      </c>
      <c r="D52" s="32">
        <v>8100</v>
      </c>
      <c r="E52" s="33">
        <f>VLOOKUP(B52,'[1]2025.9新疆分公司'!$B:$E,4,FALSE)</f>
        <v>4999</v>
      </c>
      <c r="F52" s="33">
        <f>VLOOKUP(B52,'[1]2025.9新疆分公司'!$B:$G,6,FALSE)</f>
        <v>399.92</v>
      </c>
      <c r="G52" s="33">
        <f>VLOOKUP(B52,'[1]2025.9新疆分公司'!$B:$J,9,FALSE)</f>
        <v>25</v>
      </c>
      <c r="H52" s="33">
        <f>VLOOKUP(B52,'[1]2025.9新疆分公司'!$B:$L,11,FALSE)</f>
        <v>99.98</v>
      </c>
      <c r="I52" s="33">
        <f>VLOOKUP(B52,'[1]2025.9新疆分公司'!$B:$N,13,FALSE)</f>
        <v>25</v>
      </c>
      <c r="J52" s="33">
        <f t="shared" si="2"/>
        <v>549.9</v>
      </c>
      <c r="K52" s="33">
        <f t="shared" si="3"/>
        <v>7550.1</v>
      </c>
      <c r="L52" s="44"/>
    </row>
    <row r="53" spans="1:12">
      <c r="A53" s="33" t="s">
        <v>69</v>
      </c>
      <c r="B53" s="33"/>
      <c r="C53" s="33"/>
      <c r="D53" s="33">
        <f>SUM(D3:D52)</f>
        <v>158694.5</v>
      </c>
      <c r="E53" s="33">
        <f t="shared" ref="E53:K53" si="4">SUM(E3:E52)</f>
        <v>199960</v>
      </c>
      <c r="F53" s="33">
        <f t="shared" si="4"/>
        <v>15996.8</v>
      </c>
      <c r="G53" s="33">
        <f t="shared" si="4"/>
        <v>1000</v>
      </c>
      <c r="H53" s="33">
        <f t="shared" si="4"/>
        <v>3899.22</v>
      </c>
      <c r="I53" s="33">
        <f t="shared" si="4"/>
        <v>975</v>
      </c>
      <c r="J53" s="33">
        <f t="shared" si="4"/>
        <v>21871.02</v>
      </c>
      <c r="K53" s="33">
        <f t="shared" si="4"/>
        <v>136823.49</v>
      </c>
      <c r="L53" s="44"/>
    </row>
  </sheetData>
  <mergeCells count="2">
    <mergeCell ref="A1:L1"/>
    <mergeCell ref="A53:C53"/>
  </mergeCells>
  <pageMargins left="0.75" right="0.75" top="1" bottom="1" header="0.5" footer="0.5"/>
  <headerFooter/>
  <ignoredErrors>
    <ignoredError sqref="J3:J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view="pageBreakPreview" zoomScale="74" zoomScaleNormal="100" topLeftCell="A43" workbookViewId="0">
      <selection activeCell="K57" sqref="K57"/>
    </sheetView>
  </sheetViews>
  <sheetFormatPr defaultColWidth="9" defaultRowHeight="15"/>
  <cols>
    <col min="1" max="1" width="8.1" style="3" customWidth="1"/>
    <col min="2" max="2" width="27.8636363636364" style="4" customWidth="1"/>
    <col min="3" max="3" width="9.62727272727273" style="3" customWidth="1"/>
    <col min="4" max="4" width="23.4818181818182" style="3" customWidth="1"/>
    <col min="5" max="5" width="15.3545454545455" style="3" customWidth="1"/>
    <col min="6" max="6" width="21.6181818181818" style="3" customWidth="1"/>
    <col min="7" max="7" width="15.3727272727273" style="3" customWidth="1"/>
    <col min="8" max="8" width="13.5181818181818" style="6" customWidth="1"/>
    <col min="9" max="9" width="16.0454545454545" style="3" customWidth="1"/>
    <col min="10" max="10" width="24.4909090909091" style="3" customWidth="1"/>
    <col min="11" max="16384" width="9" style="3"/>
  </cols>
  <sheetData>
    <row r="1" ht="44" customHeight="1" spans="1:10">
      <c r="A1" s="7" t="s">
        <v>76</v>
      </c>
      <c r="B1" s="8"/>
      <c r="C1" s="7"/>
      <c r="D1" s="7"/>
      <c r="E1" s="7"/>
      <c r="F1" s="7"/>
      <c r="G1" s="7"/>
      <c r="H1" s="9"/>
      <c r="I1" s="7"/>
      <c r="J1" s="7"/>
    </row>
    <row r="2" ht="45" customHeight="1" spans="1:10">
      <c r="A2" s="10" t="s">
        <v>1</v>
      </c>
      <c r="B2" s="10" t="s">
        <v>2</v>
      </c>
      <c r="C2" s="10" t="s">
        <v>3</v>
      </c>
      <c r="D2" s="10" t="s">
        <v>77</v>
      </c>
      <c r="E2" s="10" t="s">
        <v>78</v>
      </c>
      <c r="F2" s="10" t="s">
        <v>79</v>
      </c>
      <c r="G2" s="10" t="s">
        <v>80</v>
      </c>
      <c r="H2" s="11" t="s">
        <v>81</v>
      </c>
      <c r="I2" s="10" t="s">
        <v>82</v>
      </c>
      <c r="J2" s="10" t="s">
        <v>83</v>
      </c>
    </row>
    <row r="3" s="1" customFormat="1" ht="22" customHeight="1" spans="1:10">
      <c r="A3" s="12">
        <v>1</v>
      </c>
      <c r="B3" s="12" t="s">
        <v>84</v>
      </c>
      <c r="C3" s="12" t="s">
        <v>17</v>
      </c>
      <c r="D3" s="12">
        <v>2500</v>
      </c>
      <c r="E3" s="13">
        <v>30</v>
      </c>
      <c r="F3" s="12">
        <v>0</v>
      </c>
      <c r="G3" s="12"/>
      <c r="H3" s="14"/>
      <c r="I3" s="12"/>
      <c r="J3" s="12">
        <f>D3+F3+G3-H3+I3</f>
        <v>2500</v>
      </c>
    </row>
    <row r="4" s="1" customFormat="1" ht="22" customHeight="1" spans="1:10">
      <c r="A4" s="12">
        <v>2</v>
      </c>
      <c r="B4" s="12" t="s">
        <v>18</v>
      </c>
      <c r="C4" s="12" t="s">
        <v>17</v>
      </c>
      <c r="D4" s="12">
        <v>2800</v>
      </c>
      <c r="E4" s="13">
        <v>30</v>
      </c>
      <c r="F4" s="12">
        <v>0</v>
      </c>
      <c r="G4" s="12"/>
      <c r="H4" s="14"/>
      <c r="I4" s="12"/>
      <c r="J4" s="12">
        <f>D4+F4+G4-H4+I4</f>
        <v>2800</v>
      </c>
    </row>
    <row r="5" s="2" customFormat="1" ht="22" customHeight="1" spans="1:10">
      <c r="A5" s="12">
        <v>3</v>
      </c>
      <c r="B5" s="15" t="s">
        <v>19</v>
      </c>
      <c r="C5" s="15" t="s">
        <v>17</v>
      </c>
      <c r="D5" s="15">
        <v>2800</v>
      </c>
      <c r="E5" s="13">
        <v>15</v>
      </c>
      <c r="F5" s="15">
        <v>0</v>
      </c>
      <c r="G5" s="15"/>
      <c r="H5" s="16"/>
      <c r="I5" s="15"/>
      <c r="J5" s="15">
        <f>D5+F5+G5-H5+I5</f>
        <v>2800</v>
      </c>
    </row>
    <row r="6" s="1" customFormat="1" ht="22" customHeight="1" spans="1:10">
      <c r="A6" s="12">
        <v>4</v>
      </c>
      <c r="B6" s="12" t="s">
        <v>85</v>
      </c>
      <c r="C6" s="12" t="s">
        <v>17</v>
      </c>
      <c r="D6" s="12">
        <v>2800</v>
      </c>
      <c r="E6" s="13">
        <v>15</v>
      </c>
      <c r="F6" s="12">
        <v>0</v>
      </c>
      <c r="G6" s="12"/>
      <c r="H6" s="14"/>
      <c r="I6" s="12"/>
      <c r="J6" s="12">
        <f>D6+F6+G6-H6+I6</f>
        <v>2800</v>
      </c>
    </row>
    <row r="7" s="1" customFormat="1" ht="22" customHeight="1" spans="1:10">
      <c r="A7" s="12">
        <v>5</v>
      </c>
      <c r="B7" s="17" t="s">
        <v>21</v>
      </c>
      <c r="C7" s="12" t="s">
        <v>17</v>
      </c>
      <c r="D7" s="12">
        <v>2800</v>
      </c>
      <c r="E7" s="13">
        <v>30</v>
      </c>
      <c r="F7" s="12">
        <v>0</v>
      </c>
      <c r="G7" s="12"/>
      <c r="H7" s="14"/>
      <c r="I7" s="12"/>
      <c r="J7" s="12">
        <f>D7+F7+G7-H7+I7</f>
        <v>2800</v>
      </c>
    </row>
    <row r="8" s="1" customFormat="1" ht="22" customHeight="1" spans="1:10">
      <c r="A8" s="12">
        <v>6</v>
      </c>
      <c r="B8" s="12" t="s">
        <v>22</v>
      </c>
      <c r="C8" s="12" t="s">
        <v>17</v>
      </c>
      <c r="D8" s="12">
        <v>3500</v>
      </c>
      <c r="E8" s="13">
        <v>30</v>
      </c>
      <c r="F8" s="12">
        <v>0</v>
      </c>
      <c r="G8" s="12"/>
      <c r="H8" s="14"/>
      <c r="I8" s="12"/>
      <c r="J8" s="12">
        <f>D8+F8+G8-H8+I8</f>
        <v>3500</v>
      </c>
    </row>
    <row r="9" s="1" customFormat="1" ht="22" customHeight="1" spans="1:10">
      <c r="A9" s="12">
        <v>7</v>
      </c>
      <c r="B9" s="15" t="s">
        <v>23</v>
      </c>
      <c r="C9" s="12" t="s">
        <v>17</v>
      </c>
      <c r="D9" s="12">
        <v>3500</v>
      </c>
      <c r="E9" s="13">
        <v>30</v>
      </c>
      <c r="F9" s="12">
        <v>0</v>
      </c>
      <c r="G9" s="12">
        <v>1000</v>
      </c>
      <c r="H9" s="14"/>
      <c r="I9" s="12"/>
      <c r="J9" s="12">
        <f>D9+F9+G9-H9+I9</f>
        <v>4500</v>
      </c>
    </row>
    <row r="10" s="1" customFormat="1" ht="22" customHeight="1" spans="1:10">
      <c r="A10" s="12">
        <v>8</v>
      </c>
      <c r="B10" s="15" t="s">
        <v>24</v>
      </c>
      <c r="C10" s="12" t="s">
        <v>17</v>
      </c>
      <c r="D10" s="12">
        <v>2800</v>
      </c>
      <c r="E10" s="13">
        <v>30</v>
      </c>
      <c r="F10" s="12">
        <v>0</v>
      </c>
      <c r="G10" s="12">
        <v>1700</v>
      </c>
      <c r="H10" s="14"/>
      <c r="I10" s="12"/>
      <c r="J10" s="12">
        <f>D10+F10+G10-H10+I10</f>
        <v>4500</v>
      </c>
    </row>
    <row r="11" s="3" customFormat="1" ht="22" customHeight="1" spans="1:10">
      <c r="A11" s="12">
        <v>9</v>
      </c>
      <c r="B11" s="15" t="s">
        <v>25</v>
      </c>
      <c r="C11" s="12" t="s">
        <v>17</v>
      </c>
      <c r="D11" s="12">
        <v>3500</v>
      </c>
      <c r="E11" s="13">
        <v>29</v>
      </c>
      <c r="F11" s="12">
        <v>0</v>
      </c>
      <c r="G11" s="12"/>
      <c r="H11" s="14"/>
      <c r="I11" s="12"/>
      <c r="J11" s="12">
        <f>D11+F11+G11-H11+I11</f>
        <v>3500</v>
      </c>
    </row>
    <row r="12" s="1" customFormat="1" ht="22" customHeight="1" spans="1:10">
      <c r="A12" s="12">
        <v>10</v>
      </c>
      <c r="B12" s="18" t="s">
        <v>26</v>
      </c>
      <c r="C12" s="12" t="s">
        <v>17</v>
      </c>
      <c r="D12" s="12">
        <v>3500</v>
      </c>
      <c r="E12" s="13">
        <v>30</v>
      </c>
      <c r="F12" s="12">
        <v>0</v>
      </c>
      <c r="G12" s="12"/>
      <c r="H12" s="14"/>
      <c r="I12" s="12"/>
      <c r="J12" s="12">
        <f>D12+F12+G12-H12+I12</f>
        <v>3500</v>
      </c>
    </row>
    <row r="13" s="1" customFormat="1" ht="22" customHeight="1" spans="1:10">
      <c r="A13" s="12">
        <v>11</v>
      </c>
      <c r="B13" s="18" t="s">
        <v>27</v>
      </c>
      <c r="C13" s="12" t="s">
        <v>28</v>
      </c>
      <c r="D13" s="12">
        <v>3000</v>
      </c>
      <c r="E13" s="13">
        <v>28</v>
      </c>
      <c r="F13" s="12">
        <v>100</v>
      </c>
      <c r="G13" s="12"/>
      <c r="H13" s="14"/>
      <c r="I13" s="12"/>
      <c r="J13" s="12">
        <f t="shared" ref="J13:J52" si="0">D13+F13+G13-H13+I13</f>
        <v>3100</v>
      </c>
    </row>
    <row r="14" s="1" customFormat="1" ht="22" customHeight="1" spans="1:10">
      <c r="A14" s="12">
        <v>12</v>
      </c>
      <c r="B14" s="18" t="s">
        <v>29</v>
      </c>
      <c r="C14" s="12" t="s">
        <v>28</v>
      </c>
      <c r="D14" s="12">
        <v>2800</v>
      </c>
      <c r="E14" s="13">
        <v>28</v>
      </c>
      <c r="F14" s="12">
        <v>0</v>
      </c>
      <c r="G14" s="12">
        <v>700</v>
      </c>
      <c r="H14" s="14"/>
      <c r="I14" s="12"/>
      <c r="J14" s="12">
        <f t="shared" si="0"/>
        <v>3500</v>
      </c>
    </row>
    <row r="15" s="1" customFormat="1" ht="22" customHeight="1" spans="1:10">
      <c r="A15" s="12">
        <v>13</v>
      </c>
      <c r="B15" s="18" t="s">
        <v>30</v>
      </c>
      <c r="C15" s="12" t="s">
        <v>28</v>
      </c>
      <c r="D15" s="12">
        <v>2900</v>
      </c>
      <c r="E15" s="13">
        <v>27</v>
      </c>
      <c r="F15" s="12">
        <v>0</v>
      </c>
      <c r="G15" s="12"/>
      <c r="H15" s="14"/>
      <c r="I15" s="12"/>
      <c r="J15" s="12">
        <f t="shared" si="0"/>
        <v>2900</v>
      </c>
    </row>
    <row r="16" s="1" customFormat="1" ht="22" customHeight="1" spans="1:10">
      <c r="A16" s="12">
        <v>14</v>
      </c>
      <c r="B16" s="18" t="s">
        <v>86</v>
      </c>
      <c r="C16" s="12" t="s">
        <v>28</v>
      </c>
      <c r="D16" s="12">
        <v>3000</v>
      </c>
      <c r="E16" s="13">
        <v>28</v>
      </c>
      <c r="F16" s="12">
        <v>200</v>
      </c>
      <c r="G16" s="12"/>
      <c r="H16" s="14"/>
      <c r="I16" s="12">
        <v>93</v>
      </c>
      <c r="J16" s="12">
        <f t="shared" si="0"/>
        <v>3293</v>
      </c>
    </row>
    <row r="17" s="1" customFormat="1" ht="22" customHeight="1" spans="1:10">
      <c r="A17" s="12">
        <v>15</v>
      </c>
      <c r="B17" s="18" t="s">
        <v>32</v>
      </c>
      <c r="C17" s="12" t="s">
        <v>28</v>
      </c>
      <c r="D17" s="12">
        <v>3000</v>
      </c>
      <c r="E17" s="13">
        <v>27</v>
      </c>
      <c r="F17" s="12">
        <v>0</v>
      </c>
      <c r="G17" s="12"/>
      <c r="H17" s="14"/>
      <c r="I17" s="12">
        <f>116.25+93</f>
        <v>209.25</v>
      </c>
      <c r="J17" s="12">
        <f t="shared" si="0"/>
        <v>3209.25</v>
      </c>
    </row>
    <row r="18" s="1" customFormat="1" ht="22" customHeight="1" spans="1:10">
      <c r="A18" s="12">
        <v>16</v>
      </c>
      <c r="B18" s="18" t="s">
        <v>33</v>
      </c>
      <c r="C18" s="12" t="s">
        <v>28</v>
      </c>
      <c r="D18" s="12">
        <v>2800</v>
      </c>
      <c r="E18" s="13">
        <v>28</v>
      </c>
      <c r="F18" s="12">
        <v>0</v>
      </c>
      <c r="G18" s="12"/>
      <c r="H18" s="14"/>
      <c r="I18" s="12">
        <v>116.25</v>
      </c>
      <c r="J18" s="12">
        <f t="shared" si="0"/>
        <v>2916.25</v>
      </c>
    </row>
    <row r="19" s="1" customFormat="1" ht="22" customHeight="1" spans="1:10">
      <c r="A19" s="12">
        <v>17</v>
      </c>
      <c r="B19" s="18" t="s">
        <v>34</v>
      </c>
      <c r="C19" s="12" t="s">
        <v>28</v>
      </c>
      <c r="D19" s="12">
        <v>2800</v>
      </c>
      <c r="E19" s="13">
        <v>28</v>
      </c>
      <c r="F19" s="12">
        <v>0</v>
      </c>
      <c r="G19" s="12"/>
      <c r="H19" s="14"/>
      <c r="I19" s="12"/>
      <c r="J19" s="12">
        <f t="shared" si="0"/>
        <v>2800</v>
      </c>
    </row>
    <row r="20" s="1" customFormat="1" ht="22" customHeight="1" spans="1:10">
      <c r="A20" s="12">
        <v>18</v>
      </c>
      <c r="B20" s="18" t="s">
        <v>35</v>
      </c>
      <c r="C20" s="12" t="s">
        <v>28</v>
      </c>
      <c r="D20" s="12">
        <v>2800</v>
      </c>
      <c r="E20" s="13">
        <v>28</v>
      </c>
      <c r="F20" s="12">
        <v>0</v>
      </c>
      <c r="G20" s="12"/>
      <c r="H20" s="14"/>
      <c r="I20" s="12"/>
      <c r="J20" s="12">
        <f t="shared" si="0"/>
        <v>2800</v>
      </c>
    </row>
    <row r="21" s="1" customFormat="1" ht="22" customHeight="1" spans="1:10">
      <c r="A21" s="12">
        <v>19</v>
      </c>
      <c r="B21" s="18" t="s">
        <v>36</v>
      </c>
      <c r="C21" s="12" t="s">
        <v>28</v>
      </c>
      <c r="D21" s="12">
        <v>2800</v>
      </c>
      <c r="E21" s="13">
        <v>28</v>
      </c>
      <c r="F21" s="12">
        <v>0</v>
      </c>
      <c r="G21" s="12"/>
      <c r="H21" s="14"/>
      <c r="I21" s="12">
        <v>93</v>
      </c>
      <c r="J21" s="12">
        <f t="shared" si="0"/>
        <v>2893</v>
      </c>
    </row>
    <row r="22" s="1" customFormat="1" ht="22" customHeight="1" spans="1:10">
      <c r="A22" s="12">
        <v>20</v>
      </c>
      <c r="B22" s="18" t="s">
        <v>87</v>
      </c>
      <c r="C22" s="12" t="s">
        <v>28</v>
      </c>
      <c r="D22" s="12">
        <v>2800</v>
      </c>
      <c r="E22" s="13">
        <v>28</v>
      </c>
      <c r="F22" s="12">
        <v>100</v>
      </c>
      <c r="G22" s="12"/>
      <c r="H22" s="14"/>
      <c r="I22" s="12">
        <v>93</v>
      </c>
      <c r="J22" s="12">
        <f t="shared" si="0"/>
        <v>2993</v>
      </c>
    </row>
    <row r="23" s="1" customFormat="1" ht="22" customHeight="1" spans="1:10">
      <c r="A23" s="12">
        <v>21</v>
      </c>
      <c r="B23" s="19" t="s">
        <v>38</v>
      </c>
      <c r="C23" s="12" t="s">
        <v>28</v>
      </c>
      <c r="D23" s="12">
        <v>2800</v>
      </c>
      <c r="E23" s="13">
        <v>25</v>
      </c>
      <c r="F23" s="12">
        <v>0</v>
      </c>
      <c r="G23" s="12"/>
      <c r="H23" s="14"/>
      <c r="I23" s="12">
        <v>93</v>
      </c>
      <c r="J23" s="12">
        <f t="shared" si="0"/>
        <v>2893</v>
      </c>
    </row>
    <row r="24" s="1" customFormat="1" ht="22" customHeight="1" spans="1:10">
      <c r="A24" s="12">
        <v>22</v>
      </c>
      <c r="B24" s="18" t="s">
        <v>39</v>
      </c>
      <c r="C24" s="12" t="s">
        <v>28</v>
      </c>
      <c r="D24" s="12">
        <v>2800</v>
      </c>
      <c r="E24" s="13">
        <v>28</v>
      </c>
      <c r="F24" s="12">
        <v>0</v>
      </c>
      <c r="G24" s="12"/>
      <c r="H24" s="14"/>
      <c r="I24" s="12">
        <v>93</v>
      </c>
      <c r="J24" s="12">
        <f t="shared" si="0"/>
        <v>2893</v>
      </c>
    </row>
    <row r="25" s="1" customFormat="1" ht="22" customHeight="1" spans="1:10">
      <c r="A25" s="12">
        <v>23</v>
      </c>
      <c r="B25" s="18" t="s">
        <v>88</v>
      </c>
      <c r="C25" s="12" t="s">
        <v>28</v>
      </c>
      <c r="D25" s="12">
        <v>2800</v>
      </c>
      <c r="E25" s="13">
        <v>28</v>
      </c>
      <c r="F25" s="12">
        <v>100</v>
      </c>
      <c r="G25" s="12"/>
      <c r="H25" s="14"/>
      <c r="I25" s="12">
        <f>93+840/2</f>
        <v>513</v>
      </c>
      <c r="J25" s="12">
        <f t="shared" si="0"/>
        <v>3413</v>
      </c>
    </row>
    <row r="26" s="1" customFormat="1" ht="22" customHeight="1" spans="1:10">
      <c r="A26" s="12">
        <v>24</v>
      </c>
      <c r="B26" s="18" t="s">
        <v>41</v>
      </c>
      <c r="C26" s="12" t="s">
        <v>28</v>
      </c>
      <c r="D26" s="12">
        <v>2900</v>
      </c>
      <c r="E26" s="13">
        <v>27</v>
      </c>
      <c r="F26" s="12">
        <v>0</v>
      </c>
      <c r="G26" s="12"/>
      <c r="H26" s="14"/>
      <c r="I26" s="12">
        <f>93*1.5</f>
        <v>139.5</v>
      </c>
      <c r="J26" s="12">
        <f t="shared" si="0"/>
        <v>3039.5</v>
      </c>
    </row>
    <row r="27" s="1" customFormat="1" ht="22" customHeight="1" spans="1:10">
      <c r="A27" s="12">
        <v>25</v>
      </c>
      <c r="B27" s="18" t="s">
        <v>42</v>
      </c>
      <c r="C27" s="12" t="s">
        <v>28</v>
      </c>
      <c r="D27" s="12">
        <v>2800</v>
      </c>
      <c r="E27" s="13">
        <v>28</v>
      </c>
      <c r="F27" s="12">
        <v>0</v>
      </c>
      <c r="G27" s="12"/>
      <c r="H27" s="14"/>
      <c r="I27" s="12">
        <f>93*1.5</f>
        <v>139.5</v>
      </c>
      <c r="J27" s="12">
        <f t="shared" si="0"/>
        <v>2939.5</v>
      </c>
    </row>
    <row r="28" s="1" customFormat="1" ht="22" customHeight="1" spans="1:10">
      <c r="A28" s="12">
        <v>26</v>
      </c>
      <c r="B28" s="18" t="s">
        <v>43</v>
      </c>
      <c r="C28" s="12" t="s">
        <v>28</v>
      </c>
      <c r="D28" s="12">
        <v>2900</v>
      </c>
      <c r="E28" s="13">
        <v>27</v>
      </c>
      <c r="F28" s="12">
        <v>0</v>
      </c>
      <c r="G28" s="12"/>
      <c r="H28" s="14"/>
      <c r="I28" s="12">
        <f>840/2</f>
        <v>420</v>
      </c>
      <c r="J28" s="12">
        <f t="shared" si="0"/>
        <v>3320</v>
      </c>
    </row>
    <row r="29" s="1" customFormat="1" ht="22" customHeight="1" spans="1:10">
      <c r="A29" s="12">
        <v>27</v>
      </c>
      <c r="B29" s="18" t="s">
        <v>44</v>
      </c>
      <c r="C29" s="12" t="s">
        <v>28</v>
      </c>
      <c r="D29" s="12">
        <v>2900</v>
      </c>
      <c r="E29" s="13">
        <v>27</v>
      </c>
      <c r="F29" s="12">
        <v>100</v>
      </c>
      <c r="G29" s="12"/>
      <c r="H29" s="14"/>
      <c r="I29" s="12"/>
      <c r="J29" s="12">
        <f t="shared" si="0"/>
        <v>3000</v>
      </c>
    </row>
    <row r="30" s="1" customFormat="1" ht="22" customHeight="1" spans="1:10">
      <c r="A30" s="12">
        <v>28</v>
      </c>
      <c r="B30" s="18" t="s">
        <v>45</v>
      </c>
      <c r="C30" s="12" t="s">
        <v>28</v>
      </c>
      <c r="D30" s="12">
        <v>2900</v>
      </c>
      <c r="E30" s="13">
        <v>28</v>
      </c>
      <c r="F30" s="12">
        <v>0</v>
      </c>
      <c r="G30" s="12"/>
      <c r="H30" s="14"/>
      <c r="I30" s="12"/>
      <c r="J30" s="12">
        <f t="shared" si="0"/>
        <v>2900</v>
      </c>
    </row>
    <row r="31" s="1" customFormat="1" ht="22" customHeight="1" spans="1:10">
      <c r="A31" s="12">
        <v>29</v>
      </c>
      <c r="B31" s="18" t="s">
        <v>89</v>
      </c>
      <c r="C31" s="12" t="s">
        <v>28</v>
      </c>
      <c r="D31" s="12">
        <v>2900</v>
      </c>
      <c r="E31" s="13">
        <v>27</v>
      </c>
      <c r="F31" s="12">
        <v>0</v>
      </c>
      <c r="G31" s="12"/>
      <c r="H31" s="14"/>
      <c r="I31" s="12"/>
      <c r="J31" s="12">
        <f t="shared" si="0"/>
        <v>2900</v>
      </c>
    </row>
    <row r="32" s="1" customFormat="1" ht="22" customHeight="1" spans="1:10">
      <c r="A32" s="12">
        <v>30</v>
      </c>
      <c r="B32" s="18" t="s">
        <v>47</v>
      </c>
      <c r="C32" s="12" t="s">
        <v>28</v>
      </c>
      <c r="D32" s="12">
        <v>2900</v>
      </c>
      <c r="E32" s="13">
        <v>28</v>
      </c>
      <c r="F32" s="12">
        <v>0</v>
      </c>
      <c r="G32" s="12"/>
      <c r="H32" s="14"/>
      <c r="I32" s="12"/>
      <c r="J32" s="12">
        <f t="shared" si="0"/>
        <v>2900</v>
      </c>
    </row>
    <row r="33" s="1" customFormat="1" ht="22" customHeight="1" spans="1:10">
      <c r="A33" s="12">
        <v>31</v>
      </c>
      <c r="B33" s="18" t="s">
        <v>48</v>
      </c>
      <c r="C33" s="12" t="s">
        <v>28</v>
      </c>
      <c r="D33" s="12">
        <v>2800</v>
      </c>
      <c r="E33" s="13">
        <v>28</v>
      </c>
      <c r="F33" s="12">
        <v>0</v>
      </c>
      <c r="G33" s="12">
        <v>700</v>
      </c>
      <c r="H33" s="14"/>
      <c r="I33" s="12"/>
      <c r="J33" s="12">
        <f t="shared" si="0"/>
        <v>3500</v>
      </c>
    </row>
    <row r="34" s="1" customFormat="1" ht="22" customHeight="1" spans="1:10">
      <c r="A34" s="12">
        <v>32</v>
      </c>
      <c r="B34" s="18" t="s">
        <v>49</v>
      </c>
      <c r="C34" s="12" t="s">
        <v>28</v>
      </c>
      <c r="D34" s="12">
        <v>2800</v>
      </c>
      <c r="E34" s="13">
        <v>28</v>
      </c>
      <c r="F34" s="12">
        <v>0</v>
      </c>
      <c r="G34" s="12">
        <v>700</v>
      </c>
      <c r="H34" s="14"/>
      <c r="I34" s="12"/>
      <c r="J34" s="12">
        <f t="shared" si="0"/>
        <v>3500</v>
      </c>
    </row>
    <row r="35" s="1" customFormat="1" ht="22" customHeight="1" spans="1:10">
      <c r="A35" s="12">
        <v>33</v>
      </c>
      <c r="B35" s="18" t="s">
        <v>50</v>
      </c>
      <c r="C35" s="12" t="s">
        <v>28</v>
      </c>
      <c r="D35" s="12">
        <v>2900</v>
      </c>
      <c r="E35" s="13">
        <v>27</v>
      </c>
      <c r="F35" s="12">
        <v>100</v>
      </c>
      <c r="G35" s="12"/>
      <c r="H35" s="14"/>
      <c r="I35" s="12">
        <v>186</v>
      </c>
      <c r="J35" s="12">
        <f t="shared" si="0"/>
        <v>3186</v>
      </c>
    </row>
    <row r="36" s="1" customFormat="1" ht="22" customHeight="1" spans="1:10">
      <c r="A36" s="12">
        <v>34</v>
      </c>
      <c r="B36" s="18" t="s">
        <v>51</v>
      </c>
      <c r="C36" s="12" t="s">
        <v>28</v>
      </c>
      <c r="D36" s="12">
        <v>2800</v>
      </c>
      <c r="E36" s="13">
        <v>27</v>
      </c>
      <c r="F36" s="12">
        <v>0</v>
      </c>
      <c r="G36" s="12"/>
      <c r="H36" s="14"/>
      <c r="I36" s="12"/>
      <c r="J36" s="12">
        <f t="shared" si="0"/>
        <v>2800</v>
      </c>
    </row>
    <row r="37" s="1" customFormat="1" ht="22" customHeight="1" spans="1:10">
      <c r="A37" s="12">
        <v>35</v>
      </c>
      <c r="B37" s="18" t="s">
        <v>90</v>
      </c>
      <c r="C37" s="12" t="s">
        <v>28</v>
      </c>
      <c r="D37" s="12">
        <v>2800</v>
      </c>
      <c r="E37" s="13">
        <v>28</v>
      </c>
      <c r="F37" s="12">
        <v>0</v>
      </c>
      <c r="G37" s="12"/>
      <c r="H37" s="14"/>
      <c r="I37" s="12">
        <v>186</v>
      </c>
      <c r="J37" s="12">
        <f t="shared" si="0"/>
        <v>2986</v>
      </c>
    </row>
    <row r="38" s="1" customFormat="1" ht="22" customHeight="1" spans="1:10">
      <c r="A38" s="12">
        <v>36</v>
      </c>
      <c r="B38" s="18" t="s">
        <v>53</v>
      </c>
      <c r="C38" s="12" t="s">
        <v>28</v>
      </c>
      <c r="D38" s="12">
        <v>2800</v>
      </c>
      <c r="E38" s="13">
        <v>27</v>
      </c>
      <c r="F38" s="12">
        <v>0</v>
      </c>
      <c r="G38" s="14"/>
      <c r="H38" s="14"/>
      <c r="I38" s="12">
        <v>840</v>
      </c>
      <c r="J38" s="12">
        <f t="shared" si="0"/>
        <v>3640</v>
      </c>
    </row>
    <row r="39" s="4" customFormat="1" ht="22" customHeight="1" spans="1:10">
      <c r="A39" s="12">
        <v>37</v>
      </c>
      <c r="B39" s="18" t="s">
        <v>54</v>
      </c>
      <c r="C39" s="12" t="s">
        <v>28</v>
      </c>
      <c r="D39" s="12">
        <v>2800</v>
      </c>
      <c r="E39" s="13">
        <v>19</v>
      </c>
      <c r="F39" s="12">
        <v>0</v>
      </c>
      <c r="G39" s="12"/>
      <c r="H39" s="20">
        <v>840</v>
      </c>
      <c r="I39" s="12"/>
      <c r="J39" s="14">
        <f t="shared" si="0"/>
        <v>1960</v>
      </c>
    </row>
    <row r="40" s="5" customFormat="1" ht="22" customHeight="1" spans="1:10">
      <c r="A40" s="12">
        <v>38</v>
      </c>
      <c r="B40" s="18" t="s">
        <v>55</v>
      </c>
      <c r="C40" s="15" t="s">
        <v>28</v>
      </c>
      <c r="D40" s="12">
        <v>2800</v>
      </c>
      <c r="E40" s="13">
        <v>22.5</v>
      </c>
      <c r="F40" s="12">
        <v>0</v>
      </c>
      <c r="G40" s="15"/>
      <c r="H40" s="16">
        <f>2800/30*4.5</f>
        <v>420</v>
      </c>
      <c r="I40" s="15"/>
      <c r="J40" s="12">
        <f t="shared" si="0"/>
        <v>2380</v>
      </c>
    </row>
    <row r="41" s="5" customFormat="1" ht="22" customHeight="1" spans="1:10">
      <c r="A41" s="12">
        <v>39</v>
      </c>
      <c r="B41" s="19" t="s">
        <v>56</v>
      </c>
      <c r="C41" s="15" t="s">
        <v>28</v>
      </c>
      <c r="D41" s="12">
        <v>2800</v>
      </c>
      <c r="E41" s="13">
        <v>24</v>
      </c>
      <c r="F41" s="12">
        <v>0</v>
      </c>
      <c r="G41" s="15"/>
      <c r="H41" s="16">
        <f>2800/30*4</f>
        <v>373.333333333333</v>
      </c>
      <c r="I41" s="15"/>
      <c r="J41" s="14">
        <f t="shared" si="0"/>
        <v>2426.66666666667</v>
      </c>
    </row>
    <row r="42" s="4" customFormat="1" ht="22" customHeight="1" spans="1:10">
      <c r="A42" s="12">
        <v>40</v>
      </c>
      <c r="B42" s="17" t="s">
        <v>57</v>
      </c>
      <c r="C42" s="12" t="s">
        <v>28</v>
      </c>
      <c r="D42" s="12">
        <v>2800</v>
      </c>
      <c r="E42" s="13">
        <v>23</v>
      </c>
      <c r="F42" s="12">
        <v>0</v>
      </c>
      <c r="G42" s="12"/>
      <c r="H42" s="14">
        <f>2800/30*4</f>
        <v>373.333333333333</v>
      </c>
      <c r="I42" s="12"/>
      <c r="J42" s="14">
        <f t="shared" si="0"/>
        <v>2426.66666666667</v>
      </c>
    </row>
    <row r="43" s="4" customFormat="1" ht="22" customHeight="1" spans="1:10">
      <c r="A43" s="12">
        <v>41</v>
      </c>
      <c r="B43" s="17" t="s">
        <v>58</v>
      </c>
      <c r="C43" s="12" t="s">
        <v>28</v>
      </c>
      <c r="D43" s="12">
        <v>2800</v>
      </c>
      <c r="E43" s="13">
        <v>20</v>
      </c>
      <c r="F43" s="12">
        <v>0</v>
      </c>
      <c r="G43" s="12"/>
      <c r="H43" s="14">
        <f>2800/30*9</f>
        <v>840</v>
      </c>
      <c r="I43" s="12"/>
      <c r="J43" s="14">
        <f t="shared" si="0"/>
        <v>1960</v>
      </c>
    </row>
    <row r="44" s="4" customFormat="1" ht="22" customHeight="1" spans="1:10">
      <c r="A44" s="12">
        <v>42</v>
      </c>
      <c r="B44" s="17" t="s">
        <v>59</v>
      </c>
      <c r="C44" s="12" t="s">
        <v>28</v>
      </c>
      <c r="D44" s="12">
        <v>2800</v>
      </c>
      <c r="E44" s="13">
        <v>18</v>
      </c>
      <c r="F44" s="12">
        <v>0</v>
      </c>
      <c r="G44" s="12"/>
      <c r="H44" s="14">
        <f>2800/30*10</f>
        <v>933.333333333333</v>
      </c>
      <c r="I44" s="12"/>
      <c r="J44" s="14">
        <f t="shared" si="0"/>
        <v>1866.66666666667</v>
      </c>
    </row>
    <row r="45" s="4" customFormat="1" ht="22" customHeight="1" spans="1:10">
      <c r="A45" s="12">
        <v>43</v>
      </c>
      <c r="B45" s="17" t="s">
        <v>60</v>
      </c>
      <c r="C45" s="12" t="s">
        <v>28</v>
      </c>
      <c r="D45" s="12">
        <v>2800</v>
      </c>
      <c r="E45" s="13">
        <v>6</v>
      </c>
      <c r="F45" s="12">
        <v>0</v>
      </c>
      <c r="G45" s="12"/>
      <c r="H45" s="14">
        <f>2800/30*24</f>
        <v>2240</v>
      </c>
      <c r="I45" s="12"/>
      <c r="J45" s="12">
        <f t="shared" si="0"/>
        <v>560</v>
      </c>
    </row>
    <row r="46" s="1" customFormat="1" ht="22" customHeight="1" spans="1:10">
      <c r="A46" s="12">
        <v>44</v>
      </c>
      <c r="B46" s="18" t="s">
        <v>61</v>
      </c>
      <c r="C46" s="12" t="s">
        <v>62</v>
      </c>
      <c r="D46" s="12">
        <v>4500</v>
      </c>
      <c r="E46" s="13">
        <v>28</v>
      </c>
      <c r="F46" s="12">
        <v>0</v>
      </c>
      <c r="G46" s="12"/>
      <c r="H46" s="14"/>
      <c r="I46" s="12"/>
      <c r="J46" s="12">
        <f t="shared" si="0"/>
        <v>4500</v>
      </c>
    </row>
    <row r="47" s="1" customFormat="1" ht="22" customHeight="1" spans="1:10">
      <c r="A47" s="12">
        <v>45</v>
      </c>
      <c r="B47" s="18" t="s">
        <v>63</v>
      </c>
      <c r="C47" s="12" t="s">
        <v>62</v>
      </c>
      <c r="D47" s="12">
        <v>4500</v>
      </c>
      <c r="E47" s="13">
        <v>27</v>
      </c>
      <c r="F47" s="12">
        <v>0</v>
      </c>
      <c r="G47" s="12"/>
      <c r="H47" s="14"/>
      <c r="I47" s="12"/>
      <c r="J47" s="12">
        <f t="shared" si="0"/>
        <v>4500</v>
      </c>
    </row>
    <row r="48" s="1" customFormat="1" ht="22" customHeight="1" spans="1:10">
      <c r="A48" s="12">
        <v>46</v>
      </c>
      <c r="B48" s="18" t="s">
        <v>64</v>
      </c>
      <c r="C48" s="12" t="s">
        <v>62</v>
      </c>
      <c r="D48" s="12">
        <v>2800</v>
      </c>
      <c r="E48" s="13">
        <v>27</v>
      </c>
      <c r="F48" s="12">
        <v>0</v>
      </c>
      <c r="G48" s="12"/>
      <c r="H48" s="14"/>
      <c r="I48" s="12"/>
      <c r="J48" s="12">
        <f t="shared" si="0"/>
        <v>2800</v>
      </c>
    </row>
    <row r="49" s="1" customFormat="1" ht="22" customHeight="1" spans="1:10">
      <c r="A49" s="12">
        <v>47</v>
      </c>
      <c r="B49" s="18" t="s">
        <v>91</v>
      </c>
      <c r="C49" s="12" t="s">
        <v>62</v>
      </c>
      <c r="D49" s="12">
        <v>4500</v>
      </c>
      <c r="E49" s="21">
        <v>27</v>
      </c>
      <c r="F49" s="12">
        <v>0</v>
      </c>
      <c r="G49" s="12"/>
      <c r="H49" s="14"/>
      <c r="I49" s="12"/>
      <c r="J49" s="12">
        <f t="shared" si="0"/>
        <v>4500</v>
      </c>
    </row>
    <row r="50" s="1" customFormat="1" ht="22" customHeight="1" spans="1:10">
      <c r="A50" s="12">
        <v>48</v>
      </c>
      <c r="B50" s="15" t="s">
        <v>66</v>
      </c>
      <c r="C50" s="12" t="s">
        <v>62</v>
      </c>
      <c r="D50" s="12">
        <v>4500</v>
      </c>
      <c r="E50" s="13">
        <v>28</v>
      </c>
      <c r="F50" s="12">
        <v>0</v>
      </c>
      <c r="G50" s="12"/>
      <c r="H50" s="14"/>
      <c r="I50" s="12"/>
      <c r="J50" s="12">
        <f t="shared" si="0"/>
        <v>4500</v>
      </c>
    </row>
    <row r="51" s="1" customFormat="1" ht="22" customHeight="1" spans="1:10">
      <c r="A51" s="12">
        <v>49</v>
      </c>
      <c r="B51" s="18" t="s">
        <v>92</v>
      </c>
      <c r="C51" s="12" t="s">
        <v>62</v>
      </c>
      <c r="D51" s="12">
        <v>2800</v>
      </c>
      <c r="E51" s="13">
        <v>28</v>
      </c>
      <c r="F51" s="12">
        <v>0</v>
      </c>
      <c r="G51" s="12"/>
      <c r="H51" s="14"/>
      <c r="I51" s="12"/>
      <c r="J51" s="12">
        <f t="shared" si="0"/>
        <v>2800</v>
      </c>
    </row>
    <row r="52" s="1" customFormat="1" ht="22" customHeight="1" spans="1:10">
      <c r="A52" s="12">
        <v>50</v>
      </c>
      <c r="B52" s="18" t="s">
        <v>68</v>
      </c>
      <c r="C52" s="12" t="s">
        <v>62</v>
      </c>
      <c r="D52" s="12">
        <v>4500</v>
      </c>
      <c r="E52" s="13">
        <v>28</v>
      </c>
      <c r="F52" s="12">
        <v>100</v>
      </c>
      <c r="G52" s="12">
        <v>3500</v>
      </c>
      <c r="H52" s="14"/>
      <c r="I52" s="12"/>
      <c r="J52" s="12">
        <f t="shared" si="0"/>
        <v>8100</v>
      </c>
    </row>
    <row r="53" s="3" customFormat="1" ht="22" customHeight="1" spans="1:10">
      <c r="A53" s="12"/>
      <c r="B53" s="10"/>
      <c r="C53" s="10"/>
      <c r="D53" s="22">
        <f t="shared" ref="D53:J53" si="1">SUM(D3:D52)</f>
        <v>152400</v>
      </c>
      <c r="E53" s="22"/>
      <c r="F53" s="22">
        <f t="shared" si="1"/>
        <v>800</v>
      </c>
      <c r="G53" s="22">
        <f t="shared" si="1"/>
        <v>8300</v>
      </c>
      <c r="H53" s="22">
        <f t="shared" si="1"/>
        <v>6020</v>
      </c>
      <c r="I53" s="22">
        <f t="shared" si="1"/>
        <v>3214.5</v>
      </c>
      <c r="J53" s="22">
        <f t="shared" si="1"/>
        <v>158694.5</v>
      </c>
    </row>
  </sheetData>
  <autoFilter xmlns:etc="http://www.wps.cn/officeDocument/2017/etCustomData" ref="A1:J53" etc:filterBottomFollowUsedRange="0">
    <extLst/>
  </autoFilter>
  <mergeCells count="1">
    <mergeCell ref="A1:J1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2025年9月费用结算表</vt:lpstr>
      <vt:lpstr>2025年9月费用发放表</vt:lpstr>
      <vt:lpstr>2025年9月原始工资表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2025-10-17T04:33:34Z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671680A711D244DDA02272D9AC48E50F_13</vt:lpwstr>
  </property>
  <property fmtid="{D5CDD505-2E9C-101B-9397-08002B2CF9AE}" pid="4" name="KSOReadingLayout">
    <vt:bool>true</vt:bool>
  </property>
</Properties>
</file>