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大理党校2024年7月-2025年10月结算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礼盒2700+3800过节费</t>
        </r>
      </text>
    </comment>
    <comment ref="N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端午节688</t>
        </r>
      </text>
    </comment>
    <comment ref="R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大理党校李映菊家吊丧费用报销</t>
        </r>
      </text>
    </comment>
    <comment ref="J22" authorId="0">
      <text>
        <r>
          <rPr>
            <b/>
            <sz val="9"/>
            <rFont val="宋体"/>
            <charset val="134"/>
          </rPr>
          <t>Administrator:团建费</t>
        </r>
      </text>
    </comment>
  </commentList>
</comments>
</file>

<file path=xl/sharedStrings.xml><?xml version="1.0" encoding="utf-8"?>
<sst xmlns="http://schemas.openxmlformats.org/spreadsheetml/2006/main" count="84" uniqueCount="80">
  <si>
    <t>序号</t>
  </si>
  <si>
    <t>项目</t>
  </si>
  <si>
    <t>大理党校2024年7月-2025年10月结算表</t>
  </si>
  <si>
    <t>合计</t>
  </si>
  <si>
    <t>2024年</t>
  </si>
  <si>
    <t>2025年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</si>
  <si>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</si>
  <si>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</si>
  <si>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</si>
  <si>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</si>
  <si>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</si>
  <si>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</si>
  <si>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</si>
  <si>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</si>
  <si>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</si>
  <si>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</si>
  <si>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</si>
  <si>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6月</t>
  </si>
  <si>
    <t>营业收入</t>
  </si>
  <si>
    <t>1、服务费收入</t>
  </si>
  <si>
    <t>2、会务费收入</t>
  </si>
  <si>
    <t xml:space="preserve">3、小区物业费收入 </t>
  </si>
  <si>
    <t>4、劳务派遣收入</t>
  </si>
  <si>
    <t>5、垃圾清运费收入</t>
  </si>
  <si>
    <t>6、零星维修费收入</t>
  </si>
  <si>
    <t>7、餐饮服务收入（含零星餐费、餐券和签字餐费）</t>
  </si>
  <si>
    <t>8、饭卡餐费收入（职工刷卡）</t>
  </si>
  <si>
    <t>9、垫付收入</t>
  </si>
  <si>
    <t>10、其他业务收入</t>
  </si>
  <si>
    <t>项目总成本</t>
  </si>
  <si>
    <t>主营业务成本</t>
  </si>
  <si>
    <t>1、人工成本</t>
  </si>
  <si>
    <t>1.1人员工资（工资、绩效、全勤、补贴）</t>
  </si>
  <si>
    <t>1.2 日常奖金（荣誉奖项的日常奖金）</t>
  </si>
  <si>
    <t>1.3 员工福利费（年节费、生日、医药）</t>
  </si>
  <si>
    <t>1.3 服装费</t>
  </si>
  <si>
    <t>1.4 员工活动</t>
  </si>
  <si>
    <t>1.5 培训及拓展</t>
  </si>
  <si>
    <t>1.6 社会保险（含单位部分和个人部分）</t>
  </si>
  <si>
    <t>2、清洁成本</t>
  </si>
  <si>
    <t>2.1清洁物资、材料</t>
  </si>
  <si>
    <t>2.2 防疫物资</t>
  </si>
  <si>
    <t>2.3 清掏、清运费</t>
  </si>
  <si>
    <t>3、维修成本</t>
  </si>
  <si>
    <t>3.1维修物资、材料</t>
  </si>
  <si>
    <t>3.2维修保养费</t>
  </si>
  <si>
    <t>3.3其它维修费</t>
  </si>
  <si>
    <t>4、绿化成本</t>
  </si>
  <si>
    <t>5、食堂成本</t>
  </si>
  <si>
    <t>6、会议物资费用</t>
  </si>
  <si>
    <t>7、安保成本</t>
  </si>
  <si>
    <t>9、其他</t>
  </si>
  <si>
    <t>管理费用</t>
  </si>
  <si>
    <t>1、交通费</t>
  </si>
  <si>
    <t>2、车辆费（车辆保险、维修、年检、停车费等）</t>
  </si>
  <si>
    <t>3、实物资产折旧</t>
  </si>
  <si>
    <t>5、办公费用</t>
  </si>
  <si>
    <t>5.1办公用品、耗材费用</t>
  </si>
  <si>
    <t>5.2邮寄费</t>
  </si>
  <si>
    <t>5.3打印、图文制作费</t>
  </si>
  <si>
    <t>5.4招投标费用</t>
  </si>
  <si>
    <t>6、通讯费用（电话费、网费）</t>
  </si>
  <si>
    <t>7、租赁费</t>
  </si>
  <si>
    <t>8、物管费</t>
  </si>
  <si>
    <t>9、水电费</t>
  </si>
  <si>
    <t>10、业务招待费（对外、对内接待费用）</t>
  </si>
  <si>
    <t>11、差旅费</t>
  </si>
  <si>
    <t>12、会议费</t>
  </si>
  <si>
    <t>13、装修、改造费</t>
  </si>
  <si>
    <t>15、总部管理费用分摊</t>
  </si>
  <si>
    <t xml:space="preserve">    营业利润（毛利）</t>
  </si>
  <si>
    <t>毛利率</t>
  </si>
  <si>
    <t>2024年7月-2025年10月毛利合计</t>
  </si>
  <si>
    <t>管理报表数据</t>
  </si>
  <si>
    <t>2025年1-10月税账利润</t>
  </si>
  <si>
    <t>税账报表数据</t>
  </si>
  <si>
    <t>2025年1-10月企业所得税</t>
  </si>
  <si>
    <t>2024年7月-2025年10月剔税利润合计</t>
  </si>
  <si>
    <t>减企业所得税</t>
  </si>
  <si>
    <t>2024年7月-2025年10月股东分红合计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</si>
</sst>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2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0" xfId="0" applyFill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0" fillId="0" borderId="0" xfId="0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Protection="1"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76" fontId="6" fillId="4" borderId="4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76" fontId="0" fillId="4" borderId="4" xfId="0" applyNumberFormat="1" applyFill="1" applyBorder="1" applyAlignment="1" applyProtection="1">
      <alignment horizontal="center"/>
    </xf>
    <xf numFmtId="176" fontId="7" fillId="2" borderId="4" xfId="0" applyNumberFormat="1" applyFont="1" applyFill="1" applyBorder="1" applyAlignment="1" applyProtection="1">
      <alignment horizontal="center" vertical="center"/>
      <protection locked="0"/>
    </xf>
    <xf numFmtId="176" fontId="0" fillId="0" borderId="4" xfId="0" applyNumberFormat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176" fontId="4" fillId="2" borderId="4" xfId="0" applyNumberFormat="1" applyFont="1" applyFill="1" applyBorder="1" applyAlignment="1" applyProtection="1">
      <alignment horizontal="center" vertical="center"/>
      <protection locked="0"/>
    </xf>
    <xf numFmtId="176" fontId="0" fillId="2" borderId="4" xfId="0" applyNumberFormat="1" applyFill="1" applyBorder="1" applyAlignment="1" applyProtection="1">
      <alignment horizont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vertical="center" wrapText="1"/>
      <protection locked="0"/>
    </xf>
    <xf numFmtId="176" fontId="9" fillId="4" borderId="4" xfId="0" applyNumberFormat="1" applyFont="1" applyFill="1" applyBorder="1" applyAlignment="1" applyProtection="1">
      <alignment horizontal="center" vertical="center"/>
    </xf>
    <xf numFmtId="176" fontId="10" fillId="4" borderId="4" xfId="0" applyNumberFormat="1" applyFont="1" applyFill="1" applyBorder="1" applyAlignment="1" applyProtection="1">
      <alignment horizontal="center"/>
    </xf>
    <xf numFmtId="176" fontId="0" fillId="2" borderId="0" xfId="0" applyNumberFormat="1" applyFill="1" applyAlignment="1" applyProtection="1">
      <alignment horizontal="center"/>
      <protection locked="0"/>
    </xf>
    <xf numFmtId="176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176" fontId="0" fillId="0" borderId="4" xfId="0" applyNumberFormat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176" fontId="9" fillId="6" borderId="4" xfId="0" applyNumberFormat="1" applyFont="1" applyFill="1" applyBorder="1" applyAlignment="1" applyProtection="1">
      <alignment horizontal="center" vertical="center"/>
    </xf>
    <xf numFmtId="176" fontId="9" fillId="4" borderId="4" xfId="3" applyNumberFormat="1" applyFont="1" applyFill="1" applyBorder="1" applyAlignment="1" applyProtection="1">
      <alignment horizontal="center" vertical="center"/>
    </xf>
    <xf numFmtId="177" fontId="0" fillId="0" borderId="0" xfId="0" applyNumberFormat="1" applyProtection="1">
      <protection locked="0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176" fontId="0" fillId="0" borderId="4" xfId="0" applyNumberFormat="1" applyFill="1" applyBorder="1" applyAlignment="1" applyProtection="1">
      <alignment horizontal="center"/>
      <protection locked="0"/>
    </xf>
    <xf numFmtId="176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177" fontId="1" fillId="5" borderId="0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0" fontId="11" fillId="5" borderId="0" xfId="0" applyFont="1" applyFill="1" applyProtection="1">
      <protection locked="0"/>
    </xf>
    <xf numFmtId="177" fontId="0" fillId="5" borderId="0" xfId="0" applyNumberFormat="1" applyFont="1" applyFill="1" applyBorder="1" applyProtection="1">
      <protection locked="0"/>
    </xf>
    <xf numFmtId="10" fontId="0" fillId="0" borderId="0" xfId="0" applyNumberFormat="1" applyProtection="1">
      <protection locked="0"/>
    </xf>
    <xf numFmtId="177" fontId="1" fillId="7" borderId="0" xfId="0" applyNumberFormat="1" applyFont="1" applyFill="1" applyProtection="1"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S66"/>
  <sheetViews>
    <sheetView tabSelected="1" workbookViewId="0">
      <pane xSplit="2" ySplit="3" topLeftCell="C40" activePane="bottomRight" state="frozen"/>
      <selection/>
      <selection pane="topRight"/>
      <selection pane="bottomLeft"/>
      <selection pane="bottomRight" activeCell="O65" sqref="O65"/>
    </sheetView>
  </sheetViews>
  <sheetFormatPr defaultColWidth="9" defaultRowHeight="14.25"/>
  <cols>
    <col min="1" max="1" width="9" style="4"/>
    <col min="2" max="2" width="22" style="4" customWidth="1"/>
    <col min="3" max="3" width="12.625" style="4" customWidth="1"/>
    <col min="4" max="4" width="12.875" style="4" customWidth="1"/>
    <col min="5" max="5" width="11.625" style="4" customWidth="1"/>
    <col min="6" max="6" width="11.75" style="4" customWidth="1"/>
    <col min="7" max="7" width="11.625" style="4" customWidth="1"/>
    <col min="8" max="8" width="14" style="4" customWidth="1"/>
    <col min="9" max="9" width="12.625" style="4" customWidth="1"/>
    <col min="10" max="10" width="16.875" style="4" customWidth="1"/>
    <col min="11" max="11" width="17.375" style="4" customWidth="1"/>
    <col min="12" max="12" width="15.375" style="4" customWidth="1"/>
    <col min="13" max="13" width="12.625" style="4" customWidth="1"/>
    <col min="14" max="16" width="12.75" style="4" customWidth="1"/>
    <col min="17" max="17" width="12.625" style="4" customWidth="1"/>
    <col min="18" max="18" width="12.875" style="4" customWidth="1"/>
    <col min="19" max="19" width="12.625" style="4" customWidth="1"/>
    <col min="20" max="16384" width="9" style="4"/>
  </cols>
  <sheetData>
    <row r="1" ht="32.1" customHeight="1" spans="1:19">
      <c r="A1" s="5" t="s">
        <v>0</v>
      </c>
      <c r="B1" s="6" t="s">
        <v>1</v>
      </c>
      <c r="C1" s="7" t="s">
        <v>2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51"/>
    </row>
    <row r="2" ht="21" customHeight="1" spans="1:19">
      <c r="A2" s="8"/>
      <c r="B2" s="8"/>
      <c r="C2" s="9" t="s">
        <v>3</v>
      </c>
      <c r="D2" s="10" t="s">
        <v>4</v>
      </c>
      <c r="E2" s="10"/>
      <c r="F2" s="10"/>
      <c r="G2" s="10"/>
      <c r="H2" s="10"/>
      <c r="I2" s="10"/>
      <c r="J2" s="39" t="s">
        <v>5</v>
      </c>
      <c r="K2" s="39"/>
      <c r="L2" s="39"/>
      <c r="M2" s="39"/>
      <c r="N2" s="39"/>
      <c r="O2" s="39"/>
      <c r="P2" s="39"/>
      <c r="Q2" s="39"/>
      <c r="R2" s="39"/>
      <c r="S2" s="39"/>
    </row>
    <row r="3" ht="29.25" customHeight="1" spans="1:19">
      <c r="A3" s="11"/>
      <c r="B3" s="11"/>
      <c r="C3" s="12"/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40" t="s">
        <v>12</v>
      </c>
      <c r="K3" s="40" t="s">
        <v>13</v>
      </c>
      <c r="L3" s="40" t="s">
        <v>14</v>
      </c>
      <c r="M3" s="40" t="s">
        <v>15</v>
      </c>
      <c r="N3" s="40" t="s">
        <v>16</v>
      </c>
      <c r="O3" s="40" t="s">
        <v>17</v>
      </c>
      <c r="P3" s="40" t="s">
        <v>6</v>
      </c>
      <c r="Q3" s="40" t="s">
        <v>7</v>
      </c>
      <c r="R3" s="40" t="s">
        <v>8</v>
      </c>
      <c r="S3" s="40" t="s">
        <v>9</v>
      </c>
    </row>
    <row r="4" s="1" customFormat="1" spans="1:19">
      <c r="A4" s="14">
        <v>1</v>
      </c>
      <c r="B4" s="15" t="s">
        <v>18</v>
      </c>
      <c r="C4" s="16">
        <f>SUM(C5:C14)</f>
        <v>989587.5</v>
      </c>
      <c r="D4" s="16">
        <f t="shared" ref="C4:O4" si="0">SUM(D5:D14)</f>
        <v>79167</v>
      </c>
      <c r="E4" s="16">
        <f t="shared" si="0"/>
        <v>79167</v>
      </c>
      <c r="F4" s="16">
        <f t="shared" si="0"/>
        <v>79167</v>
      </c>
      <c r="G4" s="16">
        <f t="shared" si="0"/>
        <v>79167</v>
      </c>
      <c r="H4" s="16">
        <f t="shared" si="0"/>
        <v>79167</v>
      </c>
      <c r="I4" s="16">
        <f t="shared" si="0"/>
        <v>79167</v>
      </c>
      <c r="J4" s="16">
        <f t="shared" ref="J4:S4" si="1">SUM(J5:J14)</f>
        <v>79167</v>
      </c>
      <c r="K4" s="16">
        <f t="shared" si="1"/>
        <v>79167</v>
      </c>
      <c r="L4" s="16">
        <f t="shared" si="1"/>
        <v>79167</v>
      </c>
      <c r="M4" s="16">
        <f t="shared" si="1"/>
        <v>79167</v>
      </c>
      <c r="N4" s="16">
        <f t="shared" si="1"/>
        <v>79167</v>
      </c>
      <c r="O4" s="16">
        <f t="shared" si="1"/>
        <v>79167</v>
      </c>
      <c r="P4" s="16">
        <f t="shared" si="1"/>
        <v>39583.5</v>
      </c>
      <c r="Q4" s="16">
        <f t="shared" si="1"/>
        <v>0</v>
      </c>
      <c r="R4" s="16">
        <f t="shared" si="1"/>
        <v>0</v>
      </c>
      <c r="S4" s="16">
        <f t="shared" si="1"/>
        <v>0</v>
      </c>
    </row>
    <row r="5" spans="1:19">
      <c r="A5" s="17">
        <v>2</v>
      </c>
      <c r="B5" s="18" t="s">
        <v>19</v>
      </c>
      <c r="C5" s="19">
        <f>SUM(D5:S5)</f>
        <v>989587.5</v>
      </c>
      <c r="D5" s="20">
        <v>79167</v>
      </c>
      <c r="E5" s="20">
        <v>79167</v>
      </c>
      <c r="F5" s="20">
        <v>79167</v>
      </c>
      <c r="G5" s="20">
        <v>79167</v>
      </c>
      <c r="H5" s="20">
        <v>79167</v>
      </c>
      <c r="I5" s="20">
        <v>79167</v>
      </c>
      <c r="J5" s="20">
        <v>79167</v>
      </c>
      <c r="K5" s="20">
        <v>79167</v>
      </c>
      <c r="L5" s="20">
        <v>79167</v>
      </c>
      <c r="M5" s="20">
        <v>79167</v>
      </c>
      <c r="N5" s="20">
        <v>79167</v>
      </c>
      <c r="O5" s="20">
        <v>79167</v>
      </c>
      <c r="P5" s="20">
        <v>39583.5</v>
      </c>
      <c r="Q5" s="20"/>
      <c r="R5" s="20"/>
      <c r="S5" s="20"/>
    </row>
    <row r="6" spans="1:19">
      <c r="A6" s="17">
        <v>3</v>
      </c>
      <c r="B6" s="18" t="s">
        <v>20</v>
      </c>
      <c r="C6" s="19">
        <f t="shared" ref="C6:C14" si="2">SUM(D6:S6)</f>
        <v>0</v>
      </c>
      <c r="D6" s="20"/>
      <c r="E6" s="20"/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  <c r="R6" s="21"/>
      <c r="S6" s="21"/>
    </row>
    <row r="7" spans="1:19">
      <c r="A7" s="17">
        <v>4</v>
      </c>
      <c r="B7" s="22" t="s">
        <v>21</v>
      </c>
      <c r="C7" s="19">
        <f t="shared" si="2"/>
        <v>0</v>
      </c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  <c r="R7" s="21"/>
      <c r="S7" s="21"/>
    </row>
    <row r="8" spans="1:19">
      <c r="A8" s="17">
        <v>5</v>
      </c>
      <c r="B8" s="22" t="s">
        <v>22</v>
      </c>
      <c r="C8" s="19">
        <f t="shared" si="2"/>
        <v>0</v>
      </c>
      <c r="D8" s="20"/>
      <c r="E8" s="20"/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  <c r="R8" s="21"/>
      <c r="S8" s="21"/>
    </row>
    <row r="9" spans="1:19">
      <c r="A9" s="17">
        <v>6</v>
      </c>
      <c r="B9" s="18" t="s">
        <v>23</v>
      </c>
      <c r="C9" s="19">
        <f t="shared" si="2"/>
        <v>0</v>
      </c>
      <c r="D9" s="20"/>
      <c r="E9" s="20"/>
      <c r="F9" s="20"/>
      <c r="G9" s="20"/>
      <c r="H9" s="20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19">
      <c r="A10" s="17">
        <v>7</v>
      </c>
      <c r="B10" s="18" t="s">
        <v>24</v>
      </c>
      <c r="C10" s="19">
        <f t="shared" si="2"/>
        <v>0</v>
      </c>
      <c r="D10" s="23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  <c r="R10" s="21"/>
      <c r="S10" s="21"/>
    </row>
    <row r="11" ht="24" spans="1:19">
      <c r="A11" s="17">
        <v>8</v>
      </c>
      <c r="B11" s="18" t="s">
        <v>25</v>
      </c>
      <c r="C11" s="19">
        <f t="shared" si="2"/>
        <v>0</v>
      </c>
      <c r="D11" s="24"/>
      <c r="E11" s="25"/>
      <c r="F11" s="25"/>
      <c r="G11" s="25"/>
      <c r="H11" s="21"/>
      <c r="I11" s="21"/>
      <c r="J11" s="21"/>
      <c r="K11" s="21"/>
      <c r="L11" s="21"/>
      <c r="M11" s="21"/>
      <c r="N11" s="21"/>
      <c r="O11" s="21"/>
      <c r="P11" s="21"/>
      <c r="Q11" s="31"/>
      <c r="R11" s="21"/>
      <c r="S11" s="21"/>
    </row>
    <row r="12" ht="29.1" customHeight="1" spans="1:19">
      <c r="A12" s="17">
        <v>9</v>
      </c>
      <c r="B12" s="18" t="s">
        <v>26</v>
      </c>
      <c r="C12" s="19">
        <f t="shared" si="2"/>
        <v>0</v>
      </c>
      <c r="D12" s="20"/>
      <c r="E12" s="20"/>
      <c r="F12" s="21"/>
      <c r="G12" s="21"/>
      <c r="H12" s="25"/>
      <c r="I12" s="25"/>
      <c r="J12" s="25"/>
      <c r="K12" s="25"/>
      <c r="L12" s="25"/>
      <c r="M12" s="25"/>
      <c r="N12" s="21"/>
      <c r="O12" s="21"/>
      <c r="P12" s="21"/>
      <c r="Q12" s="31"/>
      <c r="R12" s="21"/>
      <c r="S12" s="21"/>
    </row>
    <row r="13" ht="16.5" customHeight="1" spans="1:19">
      <c r="A13" s="17">
        <v>10</v>
      </c>
      <c r="B13" s="18" t="s">
        <v>27</v>
      </c>
      <c r="C13" s="19">
        <f t="shared" si="2"/>
        <v>0</v>
      </c>
      <c r="D13" s="23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3"/>
      <c r="R13" s="21"/>
      <c r="S13" s="21"/>
    </row>
    <row r="14" spans="1:19">
      <c r="A14" s="17">
        <v>11</v>
      </c>
      <c r="B14" s="18" t="s">
        <v>28</v>
      </c>
      <c r="C14" s="19">
        <f t="shared" si="2"/>
        <v>0</v>
      </c>
      <c r="D14" s="23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0"/>
      <c r="R14" s="21"/>
      <c r="S14" s="21"/>
    </row>
    <row r="15" s="2" customFormat="1" spans="1:19">
      <c r="A15" s="26">
        <v>12</v>
      </c>
      <c r="B15" s="27" t="s">
        <v>29</v>
      </c>
      <c r="C15" s="28">
        <f>C16+C38</f>
        <v>754908.962258064</v>
      </c>
      <c r="D15" s="29">
        <f t="shared" ref="C15:O15" si="3">D16+D38</f>
        <v>60106.3</v>
      </c>
      <c r="E15" s="29">
        <f t="shared" si="3"/>
        <v>53546.59</v>
      </c>
      <c r="F15" s="29">
        <f t="shared" si="3"/>
        <v>70086.9</v>
      </c>
      <c r="G15" s="29">
        <f t="shared" si="3"/>
        <v>58585.5</v>
      </c>
      <c r="H15" s="29">
        <f t="shared" si="3"/>
        <v>58479.5</v>
      </c>
      <c r="I15" s="29">
        <f t="shared" si="3"/>
        <v>59071.1</v>
      </c>
      <c r="J15" s="29">
        <f t="shared" ref="J15:S15" si="4">J16+J38</f>
        <v>66380.31</v>
      </c>
      <c r="K15" s="29">
        <f t="shared" si="4"/>
        <v>56846.92</v>
      </c>
      <c r="L15" s="29">
        <f t="shared" si="4"/>
        <v>59640.92</v>
      </c>
      <c r="M15" s="29">
        <f t="shared" si="4"/>
        <v>59329.82</v>
      </c>
      <c r="N15" s="29">
        <f t="shared" si="4"/>
        <v>59400.9522580645</v>
      </c>
      <c r="O15" s="29">
        <f t="shared" si="4"/>
        <v>56992.92</v>
      </c>
      <c r="P15" s="29">
        <f t="shared" si="4"/>
        <v>26731.76</v>
      </c>
      <c r="Q15" s="29">
        <f t="shared" si="4"/>
        <v>0</v>
      </c>
      <c r="R15" s="29">
        <f t="shared" si="4"/>
        <v>9522.05</v>
      </c>
      <c r="S15" s="29">
        <f t="shared" si="4"/>
        <v>187.42</v>
      </c>
    </row>
    <row r="16" s="1" customFormat="1" spans="1:19">
      <c r="A16" s="14">
        <v>13</v>
      </c>
      <c r="B16" s="15" t="s">
        <v>30</v>
      </c>
      <c r="C16" s="16">
        <f>C17+C25+C29+C33+C34+C35+C36+C37</f>
        <v>752243.852258064</v>
      </c>
      <c r="D16" s="16">
        <f t="shared" ref="C16:O16" si="5">D17+D25+D29+D33+D34+D35+D36+D37</f>
        <v>58744.3</v>
      </c>
      <c r="E16" s="16">
        <f t="shared" si="5"/>
        <v>53546.59</v>
      </c>
      <c r="F16" s="16">
        <f t="shared" si="5"/>
        <v>68999.4</v>
      </c>
      <c r="G16" s="16">
        <f t="shared" si="5"/>
        <v>58585.5</v>
      </c>
      <c r="H16" s="16">
        <f t="shared" si="5"/>
        <v>58479.5</v>
      </c>
      <c r="I16" s="16">
        <f t="shared" si="5"/>
        <v>58989.4</v>
      </c>
      <c r="J16" s="16">
        <f t="shared" ref="J16:S16" si="6">J17+J25+J29+J33+J34+J35+J36+J37</f>
        <v>66246.4</v>
      </c>
      <c r="K16" s="16">
        <f t="shared" si="6"/>
        <v>56846.92</v>
      </c>
      <c r="L16" s="16">
        <f t="shared" si="6"/>
        <v>59640.92</v>
      </c>
      <c r="M16" s="16">
        <f t="shared" si="6"/>
        <v>59329.82</v>
      </c>
      <c r="N16" s="16">
        <f t="shared" si="6"/>
        <v>59400.9522580645</v>
      </c>
      <c r="O16" s="16">
        <f t="shared" si="6"/>
        <v>56992.92</v>
      </c>
      <c r="P16" s="16">
        <f t="shared" si="6"/>
        <v>26731.76</v>
      </c>
      <c r="Q16" s="16">
        <f t="shared" si="6"/>
        <v>0</v>
      </c>
      <c r="R16" s="16">
        <f t="shared" si="6"/>
        <v>9522.05</v>
      </c>
      <c r="S16" s="16">
        <f t="shared" si="6"/>
        <v>187.42</v>
      </c>
    </row>
    <row r="17" s="1" customFormat="1" spans="1:19">
      <c r="A17" s="14">
        <v>14</v>
      </c>
      <c r="B17" s="15" t="s">
        <v>31</v>
      </c>
      <c r="C17" s="19">
        <f>SUM(C18:C24)</f>
        <v>733724.482258064</v>
      </c>
      <c r="D17" s="16">
        <f t="shared" ref="C17:O17" si="7">SUM(D18:D24)</f>
        <v>58540.3</v>
      </c>
      <c r="E17" s="16">
        <f t="shared" si="7"/>
        <v>53546.59</v>
      </c>
      <c r="F17" s="16">
        <f t="shared" si="7"/>
        <v>60719.4</v>
      </c>
      <c r="G17" s="16">
        <f t="shared" si="7"/>
        <v>58280.5</v>
      </c>
      <c r="H17" s="16">
        <f t="shared" si="7"/>
        <v>58479.5</v>
      </c>
      <c r="I17" s="16">
        <f t="shared" si="7"/>
        <v>58334.4</v>
      </c>
      <c r="J17" s="16">
        <f t="shared" ref="J17:S17" si="8">SUM(J18:J24)</f>
        <v>66246.4</v>
      </c>
      <c r="K17" s="16">
        <f t="shared" si="8"/>
        <v>56846.92</v>
      </c>
      <c r="L17" s="16">
        <f t="shared" si="8"/>
        <v>59640.92</v>
      </c>
      <c r="M17" s="16">
        <f t="shared" si="8"/>
        <v>59233.92</v>
      </c>
      <c r="N17" s="16">
        <f t="shared" si="8"/>
        <v>59400.9522580645</v>
      </c>
      <c r="O17" s="16">
        <f t="shared" si="8"/>
        <v>56992.92</v>
      </c>
      <c r="P17" s="16">
        <f t="shared" si="8"/>
        <v>26731.76</v>
      </c>
      <c r="Q17" s="16">
        <f t="shared" si="8"/>
        <v>0</v>
      </c>
      <c r="R17" s="16">
        <f t="shared" si="8"/>
        <v>730</v>
      </c>
      <c r="S17" s="16">
        <f t="shared" si="8"/>
        <v>0</v>
      </c>
    </row>
    <row r="18" ht="24" spans="1:19">
      <c r="A18" s="17">
        <v>15</v>
      </c>
      <c r="B18" s="18" t="s">
        <v>32</v>
      </c>
      <c r="C18" s="19">
        <f>SUM(D18:S18)</f>
        <v>700170.792258064</v>
      </c>
      <c r="D18" s="25">
        <v>56426</v>
      </c>
      <c r="E18" s="25">
        <v>51526</v>
      </c>
      <c r="F18" s="25">
        <v>55710</v>
      </c>
      <c r="G18" s="20">
        <v>56630</v>
      </c>
      <c r="H18" s="25">
        <v>56684</v>
      </c>
      <c r="I18" s="21">
        <v>56744</v>
      </c>
      <c r="J18" s="25">
        <v>56856</v>
      </c>
      <c r="K18" s="25">
        <v>55086</v>
      </c>
      <c r="L18" s="41">
        <v>57820</v>
      </c>
      <c r="M18" s="25">
        <v>57653</v>
      </c>
      <c r="N18" s="25">
        <v>57072.0322580645</v>
      </c>
      <c r="O18" s="25">
        <v>55292</v>
      </c>
      <c r="P18" s="25">
        <v>26671.76</v>
      </c>
      <c r="Q18" s="25"/>
      <c r="R18" s="25"/>
      <c r="S18" s="21"/>
    </row>
    <row r="19" ht="24" spans="1:19">
      <c r="A19" s="17">
        <v>16</v>
      </c>
      <c r="B19" s="18" t="s">
        <v>33</v>
      </c>
      <c r="C19" s="19">
        <f t="shared" ref="C19:C24" si="9">SUM(D19:S19)</f>
        <v>0</v>
      </c>
      <c r="D19" s="25"/>
      <c r="E19" s="25"/>
      <c r="F19" s="25"/>
      <c r="G19" s="23"/>
      <c r="H19" s="25"/>
      <c r="I19" s="21"/>
      <c r="J19" s="25"/>
      <c r="K19" s="25"/>
      <c r="L19" s="25"/>
      <c r="M19" s="25"/>
      <c r="N19" s="25"/>
      <c r="O19" s="25"/>
      <c r="P19" s="25"/>
      <c r="Q19" s="25"/>
      <c r="R19" s="25"/>
      <c r="S19" s="21"/>
    </row>
    <row r="20" s="1" customFormat="1" ht="24" spans="1:19">
      <c r="A20" s="17">
        <v>17</v>
      </c>
      <c r="B20" s="18" t="s">
        <v>34</v>
      </c>
      <c r="C20" s="19">
        <f t="shared" si="9"/>
        <v>12719</v>
      </c>
      <c r="D20" s="25">
        <v>627</v>
      </c>
      <c r="E20" s="25">
        <v>60</v>
      </c>
      <c r="F20" s="25">
        <v>3334</v>
      </c>
      <c r="G20" s="20">
        <v>120</v>
      </c>
      <c r="H20" s="25">
        <v>120</v>
      </c>
      <c r="I20" s="25">
        <v>60</v>
      </c>
      <c r="J20" s="25">
        <v>6500</v>
      </c>
      <c r="K20" s="25"/>
      <c r="L20" s="25">
        <v>60</v>
      </c>
      <c r="M20" s="25">
        <v>60</v>
      </c>
      <c r="N20" s="25">
        <v>808</v>
      </c>
      <c r="O20" s="25">
        <v>180</v>
      </c>
      <c r="P20" s="25">
        <v>60</v>
      </c>
      <c r="Q20" s="25"/>
      <c r="R20" s="25">
        <v>730</v>
      </c>
      <c r="S20" s="25"/>
    </row>
    <row r="21" s="1" customFormat="1" spans="1:19">
      <c r="A21" s="17">
        <v>18</v>
      </c>
      <c r="B21" s="18" t="s">
        <v>35</v>
      </c>
      <c r="C21" s="19">
        <f t="shared" si="9"/>
        <v>290</v>
      </c>
      <c r="D21" s="25"/>
      <c r="E21" s="25"/>
      <c r="F21" s="25">
        <v>145</v>
      </c>
      <c r="G21" s="23"/>
      <c r="H21" s="30">
        <v>145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="1" customFormat="1" spans="1:19">
      <c r="A22" s="17">
        <v>19</v>
      </c>
      <c r="B22" s="18" t="s">
        <v>36</v>
      </c>
      <c r="C22" s="19">
        <f t="shared" si="9"/>
        <v>1360</v>
      </c>
      <c r="D22" s="25"/>
      <c r="E22" s="25"/>
      <c r="F22" s="25"/>
      <c r="G22" s="23"/>
      <c r="H22" s="25"/>
      <c r="I22" s="25"/>
      <c r="J22" s="25">
        <v>1360</v>
      </c>
      <c r="K22" s="25"/>
      <c r="L22" s="25"/>
      <c r="M22" s="25"/>
      <c r="N22" s="25"/>
      <c r="O22" s="25"/>
      <c r="P22" s="25"/>
      <c r="Q22" s="25"/>
      <c r="R22" s="25"/>
      <c r="S22" s="25"/>
    </row>
    <row r="23" s="1" customFormat="1" spans="1:19">
      <c r="A23" s="17">
        <v>20</v>
      </c>
      <c r="B23" s="18" t="s">
        <v>37</v>
      </c>
      <c r="C23" s="19">
        <f t="shared" si="9"/>
        <v>0</v>
      </c>
      <c r="D23" s="25"/>
      <c r="E23" s="25"/>
      <c r="F23" s="25"/>
      <c r="G23" s="23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="1" customFormat="1" ht="24" spans="1:19">
      <c r="A24" s="17">
        <v>21</v>
      </c>
      <c r="B24" s="18" t="s">
        <v>38</v>
      </c>
      <c r="C24" s="19">
        <f t="shared" si="9"/>
        <v>19184.69</v>
      </c>
      <c r="D24" s="25">
        <v>1487.3</v>
      </c>
      <c r="E24" s="25">
        <v>1960.59</v>
      </c>
      <c r="F24" s="25">
        <v>1530.4</v>
      </c>
      <c r="G24" s="24">
        <v>1530.5</v>
      </c>
      <c r="H24" s="24">
        <v>1530.5</v>
      </c>
      <c r="I24" s="25">
        <v>1530.4</v>
      </c>
      <c r="J24" s="25">
        <v>1530.4</v>
      </c>
      <c r="K24" s="25">
        <v>1760.92</v>
      </c>
      <c r="L24" s="41">
        <v>1760.92</v>
      </c>
      <c r="M24" s="25">
        <v>1520.92</v>
      </c>
      <c r="N24" s="25">
        <v>1520.92</v>
      </c>
      <c r="O24" s="25">
        <v>1520.92</v>
      </c>
      <c r="P24" s="25"/>
      <c r="Q24" s="25"/>
      <c r="R24" s="25"/>
      <c r="S24" s="25"/>
    </row>
    <row r="25" s="1" customFormat="1" spans="1:19">
      <c r="A25" s="14">
        <v>22</v>
      </c>
      <c r="B25" s="15" t="s">
        <v>39</v>
      </c>
      <c r="C25" s="19">
        <f>SUM(C26:C28)</f>
        <v>16655.9</v>
      </c>
      <c r="D25" s="19">
        <f t="shared" ref="D25:S25" si="10">SUM(D26:D28)</f>
        <v>0</v>
      </c>
      <c r="E25" s="19">
        <f t="shared" si="10"/>
        <v>0</v>
      </c>
      <c r="F25" s="19">
        <f t="shared" si="10"/>
        <v>8280</v>
      </c>
      <c r="G25" s="19">
        <f t="shared" si="10"/>
        <v>0</v>
      </c>
      <c r="H25" s="19">
        <f t="shared" si="10"/>
        <v>0</v>
      </c>
      <c r="I25" s="19">
        <f t="shared" si="10"/>
        <v>0</v>
      </c>
      <c r="J25" s="19">
        <f t="shared" si="10"/>
        <v>0</v>
      </c>
      <c r="K25" s="19">
        <f t="shared" si="10"/>
        <v>0</v>
      </c>
      <c r="L25" s="19">
        <f t="shared" si="10"/>
        <v>0</v>
      </c>
      <c r="M25" s="19">
        <f t="shared" si="10"/>
        <v>95.9</v>
      </c>
      <c r="N25" s="19">
        <f t="shared" si="10"/>
        <v>0</v>
      </c>
      <c r="O25" s="19">
        <f t="shared" si="10"/>
        <v>0</v>
      </c>
      <c r="P25" s="19">
        <f t="shared" si="10"/>
        <v>0</v>
      </c>
      <c r="Q25" s="19">
        <f t="shared" si="10"/>
        <v>0</v>
      </c>
      <c r="R25" s="19">
        <f t="shared" si="10"/>
        <v>8280</v>
      </c>
      <c r="S25" s="19">
        <f t="shared" si="10"/>
        <v>0</v>
      </c>
    </row>
    <row r="26" s="1" customFormat="1" spans="1:19">
      <c r="A26" s="17">
        <v>23</v>
      </c>
      <c r="B26" s="18" t="s">
        <v>40</v>
      </c>
      <c r="C26" s="19">
        <f t="shared" ref="C26:C33" si="11">SUM(D26:S26)</f>
        <v>95.9</v>
      </c>
      <c r="D26" s="25"/>
      <c r="E26" s="25"/>
      <c r="F26" s="25"/>
      <c r="G26" s="20"/>
      <c r="H26" s="25"/>
      <c r="I26" s="25"/>
      <c r="J26" s="25"/>
      <c r="K26" s="25"/>
      <c r="L26" s="25"/>
      <c r="M26" s="25">
        <v>95.9</v>
      </c>
      <c r="N26" s="25"/>
      <c r="O26" s="25"/>
      <c r="P26" s="25"/>
      <c r="Q26" s="25"/>
      <c r="R26" s="25"/>
      <c r="S26" s="25"/>
    </row>
    <row r="27" s="1" customFormat="1" spans="1:19">
      <c r="A27" s="17">
        <v>24</v>
      </c>
      <c r="B27" s="22" t="s">
        <v>41</v>
      </c>
      <c r="C27" s="19">
        <f t="shared" si="11"/>
        <v>0</v>
      </c>
      <c r="D27" s="25"/>
      <c r="E27" s="25"/>
      <c r="F27" s="25"/>
      <c r="G27" s="20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</row>
    <row r="28" s="1" customFormat="1" spans="1:19">
      <c r="A28" s="17">
        <v>25</v>
      </c>
      <c r="B28" s="18" t="s">
        <v>42</v>
      </c>
      <c r="C28" s="19">
        <f t="shared" si="11"/>
        <v>16560</v>
      </c>
      <c r="D28" s="25"/>
      <c r="E28" s="25"/>
      <c r="F28" s="25">
        <v>8280</v>
      </c>
      <c r="G28" s="23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>
        <v>8280</v>
      </c>
      <c r="S28" s="25"/>
    </row>
    <row r="29" s="1" customFormat="1" spans="1:19">
      <c r="A29" s="14">
        <v>26</v>
      </c>
      <c r="B29" s="15" t="s">
        <v>43</v>
      </c>
      <c r="C29" s="16">
        <f t="shared" ref="C29:S29" si="12">SUM(C30:C32)</f>
        <v>0</v>
      </c>
      <c r="D29" s="16">
        <f t="shared" si="12"/>
        <v>0</v>
      </c>
      <c r="E29" s="16">
        <f t="shared" si="12"/>
        <v>0</v>
      </c>
      <c r="F29" s="16">
        <f t="shared" si="12"/>
        <v>0</v>
      </c>
      <c r="G29" s="16">
        <f t="shared" si="12"/>
        <v>0</v>
      </c>
      <c r="H29" s="16">
        <f t="shared" si="12"/>
        <v>0</v>
      </c>
      <c r="I29" s="16">
        <f t="shared" si="12"/>
        <v>0</v>
      </c>
      <c r="J29" s="16">
        <f t="shared" si="12"/>
        <v>0</v>
      </c>
      <c r="K29" s="16">
        <f t="shared" si="12"/>
        <v>0</v>
      </c>
      <c r="L29" s="16">
        <f t="shared" si="12"/>
        <v>0</v>
      </c>
      <c r="M29" s="16">
        <f t="shared" si="12"/>
        <v>0</v>
      </c>
      <c r="N29" s="16">
        <f t="shared" si="12"/>
        <v>0</v>
      </c>
      <c r="O29" s="16">
        <f t="shared" si="12"/>
        <v>0</v>
      </c>
      <c r="P29" s="16">
        <f t="shared" si="12"/>
        <v>0</v>
      </c>
      <c r="Q29" s="16">
        <f t="shared" si="12"/>
        <v>0</v>
      </c>
      <c r="R29" s="16">
        <f t="shared" si="12"/>
        <v>0</v>
      </c>
      <c r="S29" s="16">
        <f t="shared" si="12"/>
        <v>0</v>
      </c>
    </row>
    <row r="30" s="1" customFormat="1" spans="1:19">
      <c r="A30" s="17">
        <v>27</v>
      </c>
      <c r="B30" s="18" t="s">
        <v>44</v>
      </c>
      <c r="C30" s="19">
        <f t="shared" si="11"/>
        <v>0</v>
      </c>
      <c r="D30" s="25"/>
      <c r="E30" s="25"/>
      <c r="F30" s="25"/>
      <c r="G30" s="23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="1" customFormat="1" spans="1:19">
      <c r="A31" s="17">
        <v>28</v>
      </c>
      <c r="B31" s="18" t="s">
        <v>45</v>
      </c>
      <c r="C31" s="19">
        <f t="shared" si="11"/>
        <v>0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="1" customFormat="1" spans="1:19">
      <c r="A32" s="17">
        <v>29</v>
      </c>
      <c r="B32" s="18" t="s">
        <v>46</v>
      </c>
      <c r="C32" s="19">
        <f t="shared" si="11"/>
        <v>0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="1" customFormat="1" spans="1:19">
      <c r="A33" s="17">
        <v>30</v>
      </c>
      <c r="B33" s="18" t="s">
        <v>47</v>
      </c>
      <c r="C33" s="19">
        <f t="shared" si="11"/>
        <v>1276.05</v>
      </c>
      <c r="D33" s="25">
        <v>204</v>
      </c>
      <c r="E33" s="25"/>
      <c r="F33" s="25"/>
      <c r="G33" s="24">
        <v>305</v>
      </c>
      <c r="H33" s="25"/>
      <c r="I33" s="25">
        <v>655</v>
      </c>
      <c r="J33" s="25"/>
      <c r="K33" s="25"/>
      <c r="L33" s="25"/>
      <c r="M33" s="25"/>
      <c r="N33" s="25"/>
      <c r="O33" s="25"/>
      <c r="P33" s="25"/>
      <c r="Q33" s="25"/>
      <c r="R33" s="25">
        <v>112.05</v>
      </c>
      <c r="S33" s="25"/>
    </row>
    <row r="34" s="1" customFormat="1" spans="1:19">
      <c r="A34" s="17">
        <v>31</v>
      </c>
      <c r="B34" s="18" t="s">
        <v>48</v>
      </c>
      <c r="C34" s="19">
        <f t="shared" ref="C34:C39" si="13">SUM(D34:S34)</f>
        <v>0</v>
      </c>
      <c r="D34" s="25"/>
      <c r="E34" s="25"/>
      <c r="F34" s="25"/>
      <c r="G34" s="31"/>
      <c r="H34" s="25"/>
      <c r="I34" s="25"/>
      <c r="J34" s="42"/>
      <c r="K34" s="25"/>
      <c r="L34" s="25"/>
      <c r="M34" s="25"/>
      <c r="N34" s="25"/>
      <c r="O34" s="25"/>
      <c r="P34" s="25"/>
      <c r="Q34" s="25"/>
      <c r="R34" s="25"/>
      <c r="S34" s="25"/>
    </row>
    <row r="35" s="1" customFormat="1" spans="1:19">
      <c r="A35" s="17">
        <v>32</v>
      </c>
      <c r="B35" s="18" t="s">
        <v>49</v>
      </c>
      <c r="C35" s="19">
        <f t="shared" si="13"/>
        <v>0</v>
      </c>
      <c r="D35" s="25"/>
      <c r="E35" s="25"/>
      <c r="F35" s="25"/>
      <c r="G35" s="24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</row>
    <row r="36" s="1" customFormat="1" spans="1:19">
      <c r="A36" s="17">
        <v>33</v>
      </c>
      <c r="B36" s="22" t="s">
        <v>50</v>
      </c>
      <c r="C36" s="19">
        <f t="shared" si="13"/>
        <v>0</v>
      </c>
      <c r="D36" s="25"/>
      <c r="E36" s="25"/>
      <c r="F36" s="25"/>
      <c r="G36" s="24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</row>
    <row r="37" s="1" customFormat="1" spans="1:19">
      <c r="A37" s="17">
        <v>34</v>
      </c>
      <c r="B37" s="18" t="s">
        <v>51</v>
      </c>
      <c r="C37" s="19">
        <f t="shared" si="13"/>
        <v>587.42</v>
      </c>
      <c r="D37" s="25"/>
      <c r="E37" s="25"/>
      <c r="F37" s="25"/>
      <c r="G37" s="23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>
        <v>400</v>
      </c>
      <c r="S37" s="25">
        <f>1615.52-1428.1</f>
        <v>187.42</v>
      </c>
    </row>
    <row r="38" s="1" customFormat="1" spans="1:19">
      <c r="A38" s="14">
        <v>37</v>
      </c>
      <c r="B38" s="15" t="s">
        <v>52</v>
      </c>
      <c r="C38" s="19">
        <f t="shared" ref="C38:S38" si="14">SUM(C39+C40+C41+C42+C47+C48+C49+C50+C51+C52+C53+C54+C55)</f>
        <v>2665.11</v>
      </c>
      <c r="D38" s="19">
        <f t="shared" si="14"/>
        <v>1362</v>
      </c>
      <c r="E38" s="19">
        <f t="shared" si="14"/>
        <v>0</v>
      </c>
      <c r="F38" s="19">
        <f t="shared" si="14"/>
        <v>1087.5</v>
      </c>
      <c r="G38" s="19">
        <f t="shared" si="14"/>
        <v>0</v>
      </c>
      <c r="H38" s="19">
        <f t="shared" si="14"/>
        <v>0</v>
      </c>
      <c r="I38" s="19">
        <f t="shared" si="14"/>
        <v>81.7</v>
      </c>
      <c r="J38" s="19">
        <f t="shared" si="14"/>
        <v>133.91</v>
      </c>
      <c r="K38" s="19">
        <f t="shared" si="14"/>
        <v>0</v>
      </c>
      <c r="L38" s="19">
        <f t="shared" si="14"/>
        <v>0</v>
      </c>
      <c r="M38" s="19">
        <f t="shared" si="14"/>
        <v>0</v>
      </c>
      <c r="N38" s="19">
        <f t="shared" si="14"/>
        <v>0</v>
      </c>
      <c r="O38" s="19">
        <f t="shared" si="14"/>
        <v>0</v>
      </c>
      <c r="P38" s="19">
        <f t="shared" si="14"/>
        <v>0</v>
      </c>
      <c r="Q38" s="19">
        <f t="shared" si="14"/>
        <v>0</v>
      </c>
      <c r="R38" s="19">
        <f t="shared" si="14"/>
        <v>0</v>
      </c>
      <c r="S38" s="19">
        <f t="shared" si="14"/>
        <v>0</v>
      </c>
    </row>
    <row r="39" spans="1:19">
      <c r="A39" s="17">
        <v>38</v>
      </c>
      <c r="B39" s="18" t="s">
        <v>53</v>
      </c>
      <c r="C39" s="19">
        <f t="shared" si="13"/>
        <v>0</v>
      </c>
      <c r="D39" s="21"/>
      <c r="E39" s="21"/>
      <c r="F39" s="21"/>
      <c r="G39" s="21"/>
      <c r="H39" s="21"/>
      <c r="I39" s="21"/>
      <c r="J39" s="21"/>
      <c r="K39" s="25"/>
      <c r="L39" s="25"/>
      <c r="M39" s="25"/>
      <c r="N39" s="25"/>
      <c r="O39" s="25"/>
      <c r="P39" s="25"/>
      <c r="Q39" s="23"/>
      <c r="R39" s="23"/>
      <c r="S39" s="21"/>
    </row>
    <row r="40" ht="24" spans="1:19">
      <c r="A40" s="17">
        <v>39</v>
      </c>
      <c r="B40" s="18" t="s">
        <v>54</v>
      </c>
      <c r="C40" s="19">
        <f t="shared" ref="C40:C43" si="15">SUM(D40:S40)</f>
        <v>133.91</v>
      </c>
      <c r="D40" s="21"/>
      <c r="E40" s="21"/>
      <c r="F40" s="21"/>
      <c r="G40" s="21"/>
      <c r="H40" s="21"/>
      <c r="I40" s="21"/>
      <c r="J40" s="21">
        <v>133.91</v>
      </c>
      <c r="K40" s="25"/>
      <c r="L40" s="25"/>
      <c r="M40" s="25"/>
      <c r="N40" s="25"/>
      <c r="O40" s="25"/>
      <c r="P40" s="25"/>
      <c r="Q40" s="23"/>
      <c r="R40" s="23"/>
      <c r="S40" s="21"/>
    </row>
    <row r="41" spans="1:19">
      <c r="A41" s="17">
        <v>40</v>
      </c>
      <c r="B41" s="18" t="s">
        <v>55</v>
      </c>
      <c r="C41" s="19">
        <f t="shared" si="15"/>
        <v>0</v>
      </c>
      <c r="D41" s="21"/>
      <c r="E41" s="21"/>
      <c r="F41" s="21"/>
      <c r="G41" s="21"/>
      <c r="H41" s="21"/>
      <c r="I41" s="21"/>
      <c r="J41" s="21"/>
      <c r="K41" s="25"/>
      <c r="L41" s="25"/>
      <c r="M41" s="25"/>
      <c r="N41" s="25"/>
      <c r="O41" s="25"/>
      <c r="P41" s="25"/>
      <c r="Q41" s="23"/>
      <c r="R41" s="23"/>
      <c r="S41" s="21"/>
    </row>
    <row r="42" s="1" customFormat="1" spans="1:19">
      <c r="A42" s="14">
        <v>41</v>
      </c>
      <c r="B42" s="15" t="s">
        <v>56</v>
      </c>
      <c r="C42" s="19">
        <f>D42+E42+F42+G42+H42+I42+N42+O42+P42+Q42+R42+S42</f>
        <v>81.7</v>
      </c>
      <c r="D42" s="19">
        <f t="shared" ref="D42:S42" si="16">SUM(D43:D46)</f>
        <v>0</v>
      </c>
      <c r="E42" s="19">
        <f t="shared" si="16"/>
        <v>0</v>
      </c>
      <c r="F42" s="19">
        <f t="shared" si="16"/>
        <v>0</v>
      </c>
      <c r="G42" s="19">
        <f t="shared" si="16"/>
        <v>0</v>
      </c>
      <c r="H42" s="19">
        <f t="shared" si="16"/>
        <v>0</v>
      </c>
      <c r="I42" s="19">
        <f t="shared" si="16"/>
        <v>81.7</v>
      </c>
      <c r="J42" s="19">
        <f t="shared" si="16"/>
        <v>0</v>
      </c>
      <c r="K42" s="19">
        <f t="shared" si="16"/>
        <v>0</v>
      </c>
      <c r="L42" s="19">
        <f t="shared" si="16"/>
        <v>0</v>
      </c>
      <c r="M42" s="19">
        <f t="shared" si="16"/>
        <v>0</v>
      </c>
      <c r="N42" s="19">
        <f t="shared" si="16"/>
        <v>0</v>
      </c>
      <c r="O42" s="19">
        <f t="shared" si="16"/>
        <v>0</v>
      </c>
      <c r="P42" s="19">
        <f t="shared" si="16"/>
        <v>0</v>
      </c>
      <c r="Q42" s="19">
        <f t="shared" si="16"/>
        <v>0</v>
      </c>
      <c r="R42" s="19">
        <f t="shared" si="16"/>
        <v>0</v>
      </c>
      <c r="S42" s="19">
        <f t="shared" si="16"/>
        <v>0</v>
      </c>
    </row>
    <row r="43" spans="1:19">
      <c r="A43" s="17">
        <v>42</v>
      </c>
      <c r="B43" s="32" t="s">
        <v>57</v>
      </c>
      <c r="C43" s="19">
        <f>SUM(D43:S43)</f>
        <v>81.7</v>
      </c>
      <c r="D43" s="21"/>
      <c r="E43" s="21"/>
      <c r="F43" s="21"/>
      <c r="G43" s="20">
        <v>0</v>
      </c>
      <c r="H43" s="21"/>
      <c r="I43" s="21">
        <v>81.7</v>
      </c>
      <c r="J43" s="21"/>
      <c r="K43" s="21"/>
      <c r="L43" s="21"/>
      <c r="M43" s="21"/>
      <c r="N43" s="21"/>
      <c r="O43" s="21"/>
      <c r="P43" s="21"/>
      <c r="Q43" s="20">
        <v>0</v>
      </c>
      <c r="R43" s="21"/>
      <c r="S43" s="21"/>
    </row>
    <row r="44" spans="1:19">
      <c r="A44" s="17">
        <v>43</v>
      </c>
      <c r="B44" s="32" t="s">
        <v>58</v>
      </c>
      <c r="C44" s="19">
        <f t="shared" ref="C44:C55" si="17">SUM(D44:S44)</f>
        <v>0</v>
      </c>
      <c r="D44" s="21"/>
      <c r="E44" s="21"/>
      <c r="F44" s="21"/>
      <c r="G44" s="23"/>
      <c r="H44" s="21"/>
      <c r="I44" s="21"/>
      <c r="J44" s="21"/>
      <c r="K44" s="21"/>
      <c r="L44" s="21"/>
      <c r="M44" s="21"/>
      <c r="N44" s="21"/>
      <c r="O44" s="21"/>
      <c r="P44" s="21"/>
      <c r="Q44" s="23"/>
      <c r="R44" s="21"/>
      <c r="S44" s="21"/>
    </row>
    <row r="45" spans="1:19">
      <c r="A45" s="17">
        <v>44</v>
      </c>
      <c r="B45" s="32" t="s">
        <v>59</v>
      </c>
      <c r="C45" s="19">
        <f t="shared" si="17"/>
        <v>0</v>
      </c>
      <c r="D45" s="21"/>
      <c r="E45" s="21"/>
      <c r="F45" s="21"/>
      <c r="G45" s="23"/>
      <c r="H45" s="21"/>
      <c r="I45" s="21"/>
      <c r="J45" s="21"/>
      <c r="K45" s="21"/>
      <c r="L45" s="21"/>
      <c r="M45" s="21"/>
      <c r="N45" s="21"/>
      <c r="O45" s="21"/>
      <c r="P45" s="21"/>
      <c r="Q45" s="23"/>
      <c r="R45" s="21"/>
      <c r="S45" s="21"/>
    </row>
    <row r="46" spans="1:19">
      <c r="A46" s="17">
        <v>45</v>
      </c>
      <c r="B46" s="32" t="s">
        <v>60</v>
      </c>
      <c r="C46" s="19">
        <f t="shared" si="17"/>
        <v>0</v>
      </c>
      <c r="D46" s="33"/>
      <c r="E46" s="21"/>
      <c r="F46" s="21"/>
      <c r="G46" s="23"/>
      <c r="H46" s="21"/>
      <c r="I46" s="21"/>
      <c r="J46" s="21"/>
      <c r="K46" s="21"/>
      <c r="L46" s="21"/>
      <c r="M46" s="21"/>
      <c r="N46" s="33"/>
      <c r="O46" s="21"/>
      <c r="P46" s="21"/>
      <c r="Q46" s="23"/>
      <c r="R46" s="21"/>
      <c r="S46" s="21"/>
    </row>
    <row r="47" ht="24" spans="1:19">
      <c r="A47" s="17">
        <v>46</v>
      </c>
      <c r="B47" s="18" t="s">
        <v>61</v>
      </c>
      <c r="C47" s="19">
        <f t="shared" si="17"/>
        <v>0</v>
      </c>
      <c r="D47" s="21"/>
      <c r="E47" s="21"/>
      <c r="F47" s="21"/>
      <c r="G47" s="23"/>
      <c r="H47" s="21"/>
      <c r="I47" s="21"/>
      <c r="J47" s="21"/>
      <c r="K47" s="21"/>
      <c r="L47" s="21"/>
      <c r="M47" s="21"/>
      <c r="N47" s="21"/>
      <c r="O47" s="21"/>
      <c r="P47" s="21"/>
      <c r="Q47" s="23"/>
      <c r="R47" s="21"/>
      <c r="S47" s="21"/>
    </row>
    <row r="48" spans="1:19">
      <c r="A48" s="17">
        <v>47</v>
      </c>
      <c r="B48" s="18" t="s">
        <v>62</v>
      </c>
      <c r="C48" s="19">
        <f t="shared" si="17"/>
        <v>0</v>
      </c>
      <c r="D48" s="21"/>
      <c r="E48" s="21"/>
      <c r="F48" s="21"/>
      <c r="G48" s="23"/>
      <c r="H48" s="21"/>
      <c r="I48" s="21"/>
      <c r="J48" s="21"/>
      <c r="K48" s="21"/>
      <c r="L48" s="21"/>
      <c r="M48" s="21"/>
      <c r="N48" s="21"/>
      <c r="O48" s="21"/>
      <c r="P48" s="21"/>
      <c r="Q48" s="23"/>
      <c r="R48" s="21"/>
      <c r="S48" s="21"/>
    </row>
    <row r="49" spans="1:19">
      <c r="A49" s="17">
        <v>48</v>
      </c>
      <c r="B49" s="18" t="s">
        <v>63</v>
      </c>
      <c r="C49" s="19">
        <f t="shared" si="17"/>
        <v>0</v>
      </c>
      <c r="D49" s="21"/>
      <c r="E49" s="21"/>
      <c r="F49" s="21"/>
      <c r="G49" s="23"/>
      <c r="H49" s="21"/>
      <c r="I49" s="21"/>
      <c r="J49" s="21"/>
      <c r="K49" s="21"/>
      <c r="L49" s="21"/>
      <c r="M49" s="21"/>
      <c r="N49" s="21"/>
      <c r="O49" s="21"/>
      <c r="P49" s="21"/>
      <c r="Q49" s="23"/>
      <c r="R49" s="21"/>
      <c r="S49" s="21"/>
    </row>
    <row r="50" spans="1:19">
      <c r="A50" s="17">
        <v>49</v>
      </c>
      <c r="B50" s="18" t="s">
        <v>64</v>
      </c>
      <c r="C50" s="19">
        <f t="shared" si="17"/>
        <v>0</v>
      </c>
      <c r="D50" s="21"/>
      <c r="E50" s="21"/>
      <c r="F50" s="21"/>
      <c r="G50" s="23"/>
      <c r="H50" s="21"/>
      <c r="I50" s="21"/>
      <c r="J50" s="21"/>
      <c r="K50" s="21"/>
      <c r="L50" s="21"/>
      <c r="M50" s="21"/>
      <c r="N50" s="21"/>
      <c r="O50" s="21"/>
      <c r="P50" s="21"/>
      <c r="Q50" s="23"/>
      <c r="R50" s="21"/>
      <c r="S50" s="21"/>
    </row>
    <row r="51" ht="24" spans="1:19">
      <c r="A51" s="17">
        <v>50</v>
      </c>
      <c r="B51" s="18" t="s">
        <v>65</v>
      </c>
      <c r="C51" s="19">
        <f t="shared" si="17"/>
        <v>1579.5</v>
      </c>
      <c r="D51" s="21">
        <v>492</v>
      </c>
      <c r="E51" s="21"/>
      <c r="F51" s="21">
        <v>1087.5</v>
      </c>
      <c r="G51" s="23"/>
      <c r="H51" s="21"/>
      <c r="I51" s="21"/>
      <c r="J51" s="21"/>
      <c r="K51" s="21"/>
      <c r="L51" s="21"/>
      <c r="M51" s="21"/>
      <c r="N51" s="21"/>
      <c r="O51" s="21"/>
      <c r="P51" s="21"/>
      <c r="Q51" s="23"/>
      <c r="R51" s="21"/>
      <c r="S51" s="21"/>
    </row>
    <row r="52" spans="1:19">
      <c r="A52" s="17">
        <v>51</v>
      </c>
      <c r="B52" s="18" t="s">
        <v>66</v>
      </c>
      <c r="C52" s="19">
        <f t="shared" si="17"/>
        <v>870</v>
      </c>
      <c r="D52" s="21">
        <v>870</v>
      </c>
      <c r="E52" s="21"/>
      <c r="F52" s="21"/>
      <c r="G52" s="23"/>
      <c r="H52" s="21"/>
      <c r="I52" s="21"/>
      <c r="J52" s="21"/>
      <c r="K52" s="21"/>
      <c r="L52" s="21"/>
      <c r="M52" s="21"/>
      <c r="N52" s="21"/>
      <c r="O52" s="21"/>
      <c r="P52" s="21"/>
      <c r="Q52" s="23"/>
      <c r="R52" s="21"/>
      <c r="S52" s="21"/>
    </row>
    <row r="53" spans="1:19">
      <c r="A53" s="17">
        <v>52</v>
      </c>
      <c r="B53" s="18" t="s">
        <v>67</v>
      </c>
      <c r="C53" s="19">
        <f t="shared" si="17"/>
        <v>0</v>
      </c>
      <c r="D53" s="21"/>
      <c r="E53" s="21"/>
      <c r="F53" s="21"/>
      <c r="G53" s="23"/>
      <c r="H53" s="21"/>
      <c r="I53" s="21"/>
      <c r="J53" s="21"/>
      <c r="K53" s="21"/>
      <c r="L53" s="21"/>
      <c r="M53" s="21"/>
      <c r="N53" s="21"/>
      <c r="O53" s="21"/>
      <c r="P53" s="21"/>
      <c r="Q53" s="23"/>
      <c r="R53" s="21"/>
      <c r="S53" s="21"/>
    </row>
    <row r="54" spans="1:19">
      <c r="A54" s="34">
        <v>53</v>
      </c>
      <c r="B54" s="15" t="s">
        <v>68</v>
      </c>
      <c r="C54" s="19">
        <f t="shared" si="17"/>
        <v>0</v>
      </c>
      <c r="D54" s="21"/>
      <c r="E54" s="21"/>
      <c r="F54" s="21"/>
      <c r="G54" s="23"/>
      <c r="H54" s="25"/>
      <c r="I54" s="25"/>
      <c r="J54" s="21"/>
      <c r="K54" s="21"/>
      <c r="L54" s="21"/>
      <c r="M54" s="21"/>
      <c r="N54" s="21"/>
      <c r="O54" s="21"/>
      <c r="P54" s="21"/>
      <c r="Q54" s="23"/>
      <c r="R54" s="25"/>
      <c r="S54" s="25"/>
    </row>
    <row r="55" spans="1:19">
      <c r="A55" s="17">
        <v>54</v>
      </c>
      <c r="B55" s="18" t="s">
        <v>69</v>
      </c>
      <c r="C55" s="19">
        <f t="shared" si="17"/>
        <v>0</v>
      </c>
      <c r="D55" s="21"/>
      <c r="E55" s="21"/>
      <c r="F55" s="21"/>
      <c r="G55" s="23"/>
      <c r="H55" s="21"/>
      <c r="I55" s="21"/>
      <c r="J55" s="21"/>
      <c r="K55" s="21"/>
      <c r="L55" s="21"/>
      <c r="M55" s="21"/>
      <c r="N55" s="21"/>
      <c r="O55" s="21"/>
      <c r="P55" s="21"/>
      <c r="Q55" s="23"/>
      <c r="R55" s="21"/>
      <c r="S55" s="21"/>
    </row>
    <row r="56" s="3" customFormat="1" spans="1:19">
      <c r="A56" s="34">
        <v>55</v>
      </c>
      <c r="B56" s="35" t="s">
        <v>70</v>
      </c>
      <c r="C56" s="19">
        <f t="shared" ref="C56:M56" si="18">C4-C15</f>
        <v>234678.537741936</v>
      </c>
      <c r="D56" s="36">
        <f t="shared" si="18"/>
        <v>19060.7</v>
      </c>
      <c r="E56" s="36">
        <f t="shared" si="18"/>
        <v>25620.41</v>
      </c>
      <c r="F56" s="36">
        <f t="shared" si="18"/>
        <v>9080.10000000001</v>
      </c>
      <c r="G56" s="36">
        <f t="shared" si="18"/>
        <v>20581.5</v>
      </c>
      <c r="H56" s="36">
        <f t="shared" si="18"/>
        <v>20687.5</v>
      </c>
      <c r="I56" s="36">
        <f t="shared" si="18"/>
        <v>20095.9</v>
      </c>
      <c r="J56" s="36">
        <f t="shared" si="18"/>
        <v>12786.69</v>
      </c>
      <c r="K56" s="36">
        <f t="shared" si="18"/>
        <v>22320.08</v>
      </c>
      <c r="L56" s="36">
        <f t="shared" si="18"/>
        <v>19526.08</v>
      </c>
      <c r="M56" s="36">
        <f t="shared" si="18"/>
        <v>19837.18</v>
      </c>
      <c r="N56" s="36">
        <f t="shared" ref="N56:S56" si="19">N4-N15</f>
        <v>19766.0477419355</v>
      </c>
      <c r="O56" s="36">
        <f t="shared" si="19"/>
        <v>22174.08</v>
      </c>
      <c r="P56" s="36">
        <f t="shared" si="19"/>
        <v>12851.74</v>
      </c>
      <c r="Q56" s="36">
        <f t="shared" si="19"/>
        <v>0</v>
      </c>
      <c r="R56" s="36">
        <f t="shared" si="19"/>
        <v>-9522.05</v>
      </c>
      <c r="S56" s="36">
        <f t="shared" si="19"/>
        <v>-187.42</v>
      </c>
    </row>
    <row r="57" s="3" customFormat="1" spans="1:19">
      <c r="A57" s="34">
        <v>56</v>
      </c>
      <c r="B57" s="35" t="s">
        <v>71</v>
      </c>
      <c r="C57" s="37">
        <f t="shared" ref="C57:S57" si="20">C56/C4</f>
        <v>0.237147839622</v>
      </c>
      <c r="D57" s="37">
        <f t="shared" si="20"/>
        <v>0.240765723091692</v>
      </c>
      <c r="E57" s="37">
        <f t="shared" si="20"/>
        <v>0.32362486894792</v>
      </c>
      <c r="F57" s="37">
        <f t="shared" si="20"/>
        <v>0.114695517071507</v>
      </c>
      <c r="G57" s="37">
        <f t="shared" si="20"/>
        <v>0.259975747470537</v>
      </c>
      <c r="H57" s="37">
        <f t="shared" si="20"/>
        <v>0.261314689201309</v>
      </c>
      <c r="I57" s="37">
        <f t="shared" si="20"/>
        <v>0.253841878560511</v>
      </c>
      <c r="J57" s="37">
        <f t="shared" si="20"/>
        <v>0.161515404145667</v>
      </c>
      <c r="K57" s="37">
        <f t="shared" si="20"/>
        <v>0.281936665529829</v>
      </c>
      <c r="L57" s="37">
        <f t="shared" si="20"/>
        <v>0.24664418255081</v>
      </c>
      <c r="M57" s="37">
        <f t="shared" si="20"/>
        <v>0.250573850215368</v>
      </c>
      <c r="N57" s="37">
        <f t="shared" si="20"/>
        <v>0.249675341265117</v>
      </c>
      <c r="O57" s="37">
        <f t="shared" si="20"/>
        <v>0.280092462768578</v>
      </c>
      <c r="P57" s="37">
        <f t="shared" si="20"/>
        <v>0.324674169792969</v>
      </c>
      <c r="Q57" s="37" t="e">
        <f t="shared" si="20"/>
        <v>#DIV/0!</v>
      </c>
      <c r="R57" s="37" t="e">
        <f t="shared" si="20"/>
        <v>#DIV/0!</v>
      </c>
      <c r="S57" s="37" t="e">
        <f t="shared" si="20"/>
        <v>#DIV/0!</v>
      </c>
    </row>
    <row r="58" spans="3:18">
      <c r="C58" s="38">
        <f>C56-SUM(D56:S56)</f>
        <v>4.36557456851006e-10</v>
      </c>
      <c r="D58" s="38"/>
      <c r="P58" s="43"/>
      <c r="Q58" s="43"/>
      <c r="R58" s="43"/>
    </row>
    <row r="59" spans="4:4">
      <c r="D59" s="38"/>
    </row>
    <row r="60" spans="4:13">
      <c r="D60" s="38"/>
      <c r="J60" s="44" t="s">
        <v>72</v>
      </c>
      <c r="K60" s="44"/>
      <c r="L60" s="45">
        <f>C56</f>
        <v>234678.537741936</v>
      </c>
      <c r="M60" s="38" t="s">
        <v>73</v>
      </c>
    </row>
    <row r="61" spans="4:13">
      <c r="D61" s="38"/>
      <c r="J61" s="46" t="s">
        <v>74</v>
      </c>
      <c r="K61" s="47"/>
      <c r="L61" s="48">
        <v>341714.63</v>
      </c>
      <c r="M61" s="49" t="s">
        <v>75</v>
      </c>
    </row>
    <row r="62" spans="4:13">
      <c r="D62" s="38"/>
      <c r="J62" s="46" t="s">
        <v>76</v>
      </c>
      <c r="K62" s="47"/>
      <c r="L62" s="48">
        <f>L61*5%</f>
        <v>17085.7315</v>
      </c>
      <c r="M62" s="49">
        <v>0.05</v>
      </c>
    </row>
    <row r="63" spans="4:13">
      <c r="D63" s="38"/>
      <c r="J63" s="44" t="s">
        <v>77</v>
      </c>
      <c r="K63" s="46"/>
      <c r="L63" s="45">
        <f>L60-L62</f>
        <v>217592.806241936</v>
      </c>
      <c r="M63" s="49" t="s">
        <v>78</v>
      </c>
    </row>
    <row r="64" spans="4:13">
      <c r="D64" s="38"/>
      <c r="J64" s="44" t="s">
        <v>79</v>
      </c>
      <c r="K64" s="46"/>
      <c r="L64" s="50">
        <f>L63*40%</f>
        <v>87037.1224967744</v>
      </c>
      <c r="M64" s="49">
        <v>0.4</v>
      </c>
    </row>
    <row r="65" spans="4:12">
      <c r="D65" s="38"/>
      <c r="J65" s="52"/>
      <c r="L65" s="38"/>
    </row>
    <row r="66" spans="12:12">
      <c r="L66" s="38"/>
    </row>
  </sheetData>
  <mergeCells count="7">
    <mergeCell ref="C1:S1"/>
    <mergeCell ref="D2:I2"/>
    <mergeCell ref="J2:S2"/>
    <mergeCell ref="P58:R58"/>
    <mergeCell ref="A1:A3"/>
    <mergeCell ref="B1:B3"/>
    <mergeCell ref="C2:C3"/>
  </mergeCells>
  <pageMargins left="0.75" right="0.75" top="1" bottom="1" header="0.51" footer="0.51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大理党校2024年7月-2025年10月结算表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 圈了个600  </cp:lastModifiedBy>
  <dcterms:created xsi:type="dcterms:W3CDTF">2024-08-23T07:39:00Z</dcterms:created>
  <dcterms:modified xsi:type="dcterms:W3CDTF">2025-11-07T12:00:41Z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CAD58168454243BE80E6E72E095351FB_13</vt:lpwstr>
  </property>
  <property fmtid="{D5CDD505-2E9C-101B-9397-08002B2CF9AE}" pid="3" name="KSOProductBuildVer">
    <vt:lpwstr>2052-12.1.0.23125</vt:lpwstr>
  </property>
</Properties>
</file>