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<sst xmlns="http://schemas.openxmlformats.org/spreadsheetml/2006/main" count="143" uniqueCount="96">
  <si>
    <t>石河子南区项目服务中心2025年10月工资表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</si>
  <si>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</si>
  <si>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</si>
  <si>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</si>
  <si>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</si>
  <si>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</si>
  <si>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</si>
  <si>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</si>
  <si>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</si>
  <si>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</si>
  <si>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</si>
  <si>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</si>
  <si>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</si>
  <si>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</si>
  <si>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</si>
  <si>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</si>
  <si>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</si>
  <si>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</si>
  <si>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</si>
  <si>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</si>
  <si>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</si>
  <si>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</si>
  <si>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</si>
  <si>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</si>
  <si>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</si>
  <si>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</si>
  <si>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</si>
  <si>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</si>
  <si>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</si>
  <si>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</si>
  <si>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</si>
  <si>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</si>
  <si>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</si>
  <si>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</si>
  <si>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</si>
  <si>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</si>
  <si>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</si>
  <si>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</si>
  <si>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</si>
  <si>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</si>
  <si>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</si>
  <si>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</si>
  <si>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</si>
  <si>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</si>
  <si>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</si>
  <si>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</si>
  <si>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</si>
  <si>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</si>
  <si>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</si>
  <si>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</si>
  <si>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</si>
  <si>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</si>
  <si>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</si>
  <si>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</si>
  <si>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</si>
  <si>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</si>
  <si>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</si>
  <si>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</si>
  <si>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</si>
  <si>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</si>
  <si>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</si>
  <si>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</si>
  <si>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</si>
  <si>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</si>
  <si>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</si>
  <si>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</si>
  <si>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</si>
  <si>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</si>
  <si>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备注</t>
  </si>
  <si>
    <t>工资分解检核</t>
  </si>
  <si>
    <t>合计</t>
  </si>
  <si>
    <t>王英莲</t>
  </si>
  <si>
    <t>保洁员</t>
  </si>
  <si>
    <t>离职</t>
  </si>
  <si>
    <t>否</t>
  </si>
  <si>
    <t>①本月出勤13个班（1日-13日），14日办理离职</t>
  </si>
  <si>
    <t>2000</t>
  </si>
  <si>
    <t>严涛</t>
  </si>
  <si>
    <t>转正</t>
  </si>
  <si>
    <t>①补缴5-10月社保</t>
  </si>
  <si>
    <t>刘永红</t>
  </si>
  <si>
    <t>宿管员</t>
  </si>
  <si>
    <t>1400</t>
  </si>
  <si>
    <t>①替路爱民顶7个班（12日15日18日21日24日27日30日），工资按1400元/月/31*7*2=632.26元计发，路爱民工资中已扣除</t>
  </si>
  <si>
    <t>胡绍华</t>
  </si>
  <si>
    <t>楼宇值班员</t>
  </si>
  <si>
    <t>1700</t>
  </si>
  <si>
    <t>张先斌</t>
  </si>
  <si>
    <t>保洁</t>
  </si>
  <si>
    <t>试用</t>
  </si>
  <si>
    <t>①10月16日入职，本月出勤16个班（16-31日）</t>
  </si>
  <si>
    <t>2300</t>
  </si>
  <si>
    <t>①缺人顶门岗1个班（16日），1600/15.5*1=103.23元</t>
  </si>
  <si>
    <t>张景芬</t>
  </si>
  <si>
    <t>1600</t>
  </si>
  <si>
    <t>①缺人顶门岗1个班（16日），带教新员工顶岗1个班（18日）1600/15.5*2=206.45元
②补发9月工资1600元/月，已提审批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</si>
</sst>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  <numFmt numFmtId="179" formatCode="0.00_);[Red]\(0.00\)"/>
    <numFmt numFmtId="180" formatCode="yyyy/m/d;@"/>
  </numFmts>
  <fonts count="52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0"/>
      <name val="微软雅黑"/>
      <charset val="134"/>
    </font>
    <font>
      <sz val="12"/>
      <color theme="1"/>
      <name val="微软雅黑"/>
      <charset val="134"/>
    </font>
    <font>
      <sz val="8"/>
      <name val="微软雅黑"/>
      <charset val="134"/>
    </font>
    <font>
      <sz val="9"/>
      <name val="微软雅黑"/>
      <charset val="134"/>
    </font>
    <font>
      <sz val="10"/>
      <color indexed="8"/>
      <name val="微软雅黑"/>
      <charset val="134"/>
    </font>
    <font>
      <sz val="16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2"/>
      <color theme="1"/>
      <name val="微软雅黑"/>
      <charset val="134"/>
    </font>
    <font>
      <b/>
      <sz val="10"/>
      <color rgb="FF000000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微软雅黑"/>
      <charset val="134"/>
    </font>
    <font>
      <b/>
      <sz val="10"/>
      <color rgb="FFFF0000"/>
      <name val="微软雅黑"/>
      <charset val="134"/>
    </font>
    <font>
      <sz val="8"/>
      <color indexed="8"/>
      <name val="微软雅黑"/>
      <charset val="134"/>
    </font>
    <font>
      <b/>
      <sz val="8"/>
      <color rgb="FF000000"/>
      <name val="微软雅黑"/>
      <charset val="134"/>
    </font>
    <font>
      <sz val="8"/>
      <color rgb="FF000000"/>
      <name val="微软雅黑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9"/>
      <color rgb="FFFF0000"/>
      <name val="微软雅黑"/>
      <charset val="134"/>
    </font>
    <font>
      <sz val="12"/>
      <color indexed="8"/>
      <name val="宋体"/>
      <charset val="134"/>
    </font>
    <font>
      <sz val="9"/>
      <color rgb="FF000000"/>
      <name val="微软雅黑"/>
      <charset val="134"/>
    </font>
    <font>
      <sz val="12"/>
      <color indexed="8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sz val="10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0" fillId="10" borderId="14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8" fillId="0" borderId="15">
      <alignment vertical="center"/>
    </xf>
    <xf numFmtId="0" fontId="39" fillId="0" borderId="15">
      <alignment vertical="center"/>
    </xf>
    <xf numFmtId="0" fontId="40" fillId="0" borderId="16">
      <alignment vertical="center"/>
    </xf>
    <xf numFmtId="0" fontId="40" fillId="0" borderId="0">
      <alignment vertical="center"/>
    </xf>
    <xf numFmtId="0" fontId="41" fillId="11" borderId="17">
      <alignment vertical="center"/>
    </xf>
    <xf numFmtId="0" fontId="42" fillId="12" borderId="18">
      <alignment vertical="center"/>
    </xf>
    <xf numFmtId="0" fontId="43" fillId="12" borderId="17">
      <alignment vertical="center"/>
    </xf>
    <xf numFmtId="0" fontId="44" fillId="13" borderId="19">
      <alignment vertical="center"/>
    </xf>
    <xf numFmtId="0" fontId="45" fillId="0" borderId="20">
      <alignment vertical="center"/>
    </xf>
    <xf numFmtId="0" fontId="46" fillId="0" borderId="21">
      <alignment vertical="center"/>
    </xf>
    <xf numFmtId="0" fontId="47" fillId="14" borderId="0">
      <alignment vertical="center"/>
    </xf>
    <xf numFmtId="0" fontId="48" fillId="15" borderId="0">
      <alignment vertical="center"/>
    </xf>
    <xf numFmtId="0" fontId="49" fillId="16" borderId="0">
      <alignment vertical="center"/>
    </xf>
    <xf numFmtId="0" fontId="50" fillId="17" borderId="0">
      <alignment vertical="center"/>
    </xf>
    <xf numFmtId="0" fontId="51" fillId="18" borderId="0">
      <alignment vertical="center"/>
    </xf>
    <xf numFmtId="0" fontId="51" fillId="19" borderId="0">
      <alignment vertical="center"/>
    </xf>
    <xf numFmtId="0" fontId="50" fillId="20" borderId="0">
      <alignment vertical="center"/>
    </xf>
    <xf numFmtId="0" fontId="50" fillId="21" borderId="0">
      <alignment vertical="center"/>
    </xf>
    <xf numFmtId="0" fontId="51" fillId="22" borderId="0">
      <alignment vertical="center"/>
    </xf>
    <xf numFmtId="0" fontId="51" fillId="23" borderId="0">
      <alignment vertical="center"/>
    </xf>
    <xf numFmtId="0" fontId="50" fillId="24" borderId="0">
      <alignment vertical="center"/>
    </xf>
    <xf numFmtId="0" fontId="50" fillId="25" borderId="0">
      <alignment vertical="center"/>
    </xf>
    <xf numFmtId="0" fontId="51" fillId="26" borderId="0">
      <alignment vertical="center"/>
    </xf>
    <xf numFmtId="0" fontId="51" fillId="27" borderId="0">
      <alignment vertical="center"/>
    </xf>
    <xf numFmtId="0" fontId="50" fillId="28" borderId="0">
      <alignment vertical="center"/>
    </xf>
    <xf numFmtId="0" fontId="50" fillId="5" borderId="0">
      <alignment vertical="center"/>
    </xf>
    <xf numFmtId="0" fontId="51" fillId="29" borderId="0">
      <alignment vertical="center"/>
    </xf>
    <xf numFmtId="0" fontId="51" fillId="30" borderId="0">
      <alignment vertical="center"/>
    </xf>
    <xf numFmtId="0" fontId="50" fillId="31" borderId="0">
      <alignment vertical="center"/>
    </xf>
    <xf numFmtId="0" fontId="50" fillId="32" borderId="0">
      <alignment vertical="center"/>
    </xf>
    <xf numFmtId="0" fontId="51" fillId="33" borderId="0">
      <alignment vertical="center"/>
    </xf>
    <xf numFmtId="0" fontId="51" fillId="34" borderId="0">
      <alignment vertical="center"/>
    </xf>
    <xf numFmtId="0" fontId="50" fillId="35" borderId="0">
      <alignment vertical="center"/>
    </xf>
    <xf numFmtId="0" fontId="50" fillId="36" borderId="0">
      <alignment vertical="center"/>
    </xf>
    <xf numFmtId="0" fontId="51" fillId="37" borderId="0">
      <alignment vertical="center"/>
    </xf>
    <xf numFmtId="0" fontId="51" fillId="38" borderId="0">
      <alignment vertical="center"/>
    </xf>
    <xf numFmtId="0" fontId="50" fillId="39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32">
    <xf numFmtId="0" fontId="0" fillId="0" borderId="0" xfId="0" applyAlignment="1">
      <alignment vertical="center"/>
    </xf>
    <xf numFmtId="176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176" fontId="1" fillId="2" borderId="0" xfId="0" applyNumberFormat="1" applyFont="1" applyFill="1" applyBorder="1" applyAlignment="1" applyProtection="1">
      <alignment horizontal="center" vertical="center" wrapText="1"/>
    </xf>
    <xf numFmtId="177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0" xfId="0" applyNumberFormat="1" applyFont="1" applyFill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8" fillId="3" borderId="3" xfId="0" applyNumberFormat="1" applyFont="1" applyFill="1" applyBorder="1" applyAlignment="1" applyProtection="1">
      <alignment horizontal="center" vertical="center"/>
      <protection locked="0"/>
    </xf>
    <xf numFmtId="176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3" xfId="0" applyNumberFormat="1" applyFont="1" applyFill="1" applyBorder="1" applyAlignment="1" applyProtection="1">
      <alignment horizontal="center" vertical="center"/>
      <protection locked="0"/>
    </xf>
    <xf numFmtId="177" fontId="10" fillId="2" borderId="3" xfId="0" applyNumberFormat="1" applyFont="1" applyFill="1" applyBorder="1" applyAlignment="1" applyProtection="1">
      <alignment horizontal="center" vertical="center" wrapText="1"/>
    </xf>
    <xf numFmtId="176" fontId="9" fillId="0" borderId="3" xfId="0" applyNumberFormat="1" applyFont="1" applyFill="1" applyBorder="1" applyAlignment="1" applyProtection="1">
      <alignment horizontal="center" vertical="center" wrapText="1"/>
    </xf>
    <xf numFmtId="176" fontId="10" fillId="4" borderId="3" xfId="0" applyNumberFormat="1" applyFont="1" applyFill="1" applyBorder="1" applyAlignment="1" applyProtection="1">
      <alignment horizontal="center" vertical="center" wrapText="1"/>
    </xf>
    <xf numFmtId="178" fontId="10" fillId="4" borderId="3" xfId="0" applyNumberFormat="1" applyFont="1" applyFill="1" applyBorder="1" applyAlignment="1" applyProtection="1">
      <alignment horizontal="center" vertical="center" wrapText="1"/>
    </xf>
    <xf numFmtId="176" fontId="10" fillId="2" borderId="3" xfId="0" applyNumberFormat="1" applyFont="1" applyFill="1" applyBorder="1" applyAlignment="1" applyProtection="1">
      <alignment horizontal="center" vertical="center" wrapText="1"/>
    </xf>
    <xf numFmtId="176" fontId="10" fillId="4" borderId="4" xfId="0" applyNumberFormat="1" applyFont="1" applyFill="1" applyBorder="1" applyAlignment="1" applyProtection="1">
      <alignment horizontal="center" vertical="center" wrapText="1"/>
    </xf>
    <xf numFmtId="176" fontId="10" fillId="4" borderId="5" xfId="0" applyNumberFormat="1" applyFont="1" applyFill="1" applyBorder="1" applyAlignment="1" applyProtection="1">
      <alignment horizontal="center" vertical="center" wrapText="1"/>
    </xf>
    <xf numFmtId="176" fontId="1" fillId="2" borderId="3" xfId="0" applyNumberFormat="1" applyFont="1" applyFill="1" applyBorder="1" applyAlignment="1" applyProtection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179" fontId="1" fillId="2" borderId="3" xfId="0" applyNumberFormat="1" applyFont="1" applyFill="1" applyBorder="1" applyAlignment="1" applyProtection="1">
      <alignment horizontal="center" vertical="center" wrapText="1"/>
    </xf>
    <xf numFmtId="179" fontId="1" fillId="2" borderId="6" xfId="0" applyNumberFormat="1" applyFont="1" applyFill="1" applyBorder="1" applyAlignment="1" applyProtection="1">
      <alignment horizontal="center" vertical="center" wrapText="1"/>
    </xf>
    <xf numFmtId="43" fontId="1" fillId="2" borderId="6" xfId="0" applyNumberFormat="1" applyFont="1" applyFill="1" applyBorder="1" applyAlignment="1" applyProtection="1">
      <alignment horizontal="center" vertical="center" wrapText="1"/>
    </xf>
    <xf numFmtId="177" fontId="1" fillId="2" borderId="1" xfId="49" applyNumberFormat="1" applyFont="1" applyFill="1" applyBorder="1" applyAlignment="1" applyProtection="1">
      <alignment horizontal="center" vertical="center" wrapText="1"/>
    </xf>
    <xf numFmtId="176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7" xfId="0" applyNumberFormat="1" applyFont="1" applyFill="1" applyBorder="1" applyAlignment="1" applyProtection="1">
      <alignment horizontal="center" vertical="center" wrapText="1"/>
      <protection locked="0"/>
    </xf>
    <xf numFmtId="180" fontId="11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11" fillId="2" borderId="7" xfId="0" applyNumberFormat="1" applyFont="1" applyFill="1" applyBorder="1" applyAlignment="1" applyProtection="1">
      <alignment horizontal="center" vertical="center" wrapText="1"/>
    </xf>
    <xf numFmtId="179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11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13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3" xfId="50" applyFont="1" applyFill="1" applyBorder="1" applyAlignment="1" applyProtection="1">
      <alignment horizontal="center" vertical="center" wrapText="1"/>
      <protection locked="0"/>
    </xf>
    <xf numFmtId="14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50" applyFont="1" applyFill="1" applyBorder="1" applyAlignment="1" applyProtection="1">
      <alignment horizontal="center" vertical="center" wrapText="1"/>
      <protection locked="0"/>
    </xf>
    <xf numFmtId="179" fontId="1" fillId="2" borderId="7" xfId="0" applyNumberFormat="1" applyFont="1" applyFill="1" applyBorder="1" applyAlignment="1" applyProtection="1">
      <alignment horizontal="center" vertical="center" wrapText="1"/>
    </xf>
    <xf numFmtId="17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8" xfId="49" applyNumberFormat="1" applyFont="1" applyFill="1" applyBorder="1" applyAlignment="1" applyProtection="1">
      <alignment horizontal="center" vertical="center" wrapText="1"/>
    </xf>
    <xf numFmtId="176" fontId="1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3" xfId="50" applyFont="1" applyFill="1" applyBorder="1" applyAlignment="1" applyProtection="1">
      <alignment horizontal="center" vertical="center" wrapText="1"/>
      <protection locked="0"/>
    </xf>
    <xf numFmtId="0" fontId="15" fillId="0" borderId="3" xfId="50" applyFont="1" applyFill="1" applyBorder="1" applyAlignment="1" applyProtection="1">
      <alignment horizontal="center" vertical="center" wrapText="1"/>
      <protection locked="0"/>
    </xf>
    <xf numFmtId="177" fontId="12" fillId="2" borderId="8" xfId="49" applyNumberFormat="1" applyFont="1" applyFill="1" applyBorder="1" applyAlignment="1" applyProtection="1">
      <alignment horizontal="center" vertical="center" wrapText="1"/>
    </xf>
    <xf numFmtId="176" fontId="3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3" xfId="50" applyFont="1" applyFill="1" applyBorder="1" applyAlignment="1" applyProtection="1">
      <alignment horizontal="center" vertical="center" wrapText="1"/>
      <protection locked="0"/>
    </xf>
    <xf numFmtId="14" fontId="16" fillId="0" borderId="3" xfId="50" applyNumberFormat="1" applyFont="1" applyFill="1" applyBorder="1" applyAlignment="1" applyProtection="1">
      <alignment horizontal="center" vertical="center" wrapText="1"/>
      <protection locked="0"/>
    </xf>
    <xf numFmtId="176" fontId="12" fillId="6" borderId="3" xfId="0" applyNumberFormat="1" applyFont="1" applyFill="1" applyBorder="1" applyAlignment="1" applyProtection="1">
      <alignment horizontal="center" vertical="center" wrapText="1"/>
      <protection locked="0"/>
    </xf>
    <xf numFmtId="179" fontId="3" fillId="2" borderId="7" xfId="0" applyNumberFormat="1" applyFont="1" applyFill="1" applyBorder="1" applyAlignment="1" applyProtection="1">
      <alignment horizontal="center" vertical="center" wrapText="1"/>
    </xf>
    <xf numFmtId="179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Fill="1" applyBorder="1" applyAlignment="1" applyProtection="1">
      <alignment vertical="center" wrapText="1"/>
      <protection locked="0"/>
    </xf>
    <xf numFmtId="176" fontId="8" fillId="0" borderId="3" xfId="0" applyNumberFormat="1" applyFont="1" applyFill="1" applyBorder="1" applyAlignment="1" applyProtection="1">
      <alignment vertical="center" wrapText="1"/>
      <protection locked="0"/>
    </xf>
    <xf numFmtId="176" fontId="18" fillId="4" borderId="4" xfId="0" applyNumberFormat="1" applyFont="1" applyFill="1" applyBorder="1" applyAlignment="1" applyProtection="1">
      <alignment horizontal="center" vertical="center" wrapText="1"/>
    </xf>
    <xf numFmtId="176" fontId="10" fillId="0" borderId="4" xfId="0" applyNumberFormat="1" applyFont="1" applyFill="1" applyBorder="1" applyAlignment="1" applyProtection="1">
      <alignment vertical="center" wrapText="1"/>
    </xf>
    <xf numFmtId="43" fontId="1" fillId="2" borderId="3" xfId="0" applyNumberFormat="1" applyFont="1" applyFill="1" applyBorder="1" applyAlignment="1" applyProtection="1">
      <alignment horizontal="center" vertical="center" wrapText="1"/>
    </xf>
    <xf numFmtId="43" fontId="1" fillId="2" borderId="3" xfId="0" applyNumberFormat="1" applyFont="1" applyFill="1" applyBorder="1" applyAlignment="1" applyProtection="1">
      <alignment vertical="center" wrapText="1"/>
    </xf>
    <xf numFmtId="43" fontId="11" fillId="0" borderId="7" xfId="0" applyNumberFormat="1" applyFont="1" applyFill="1" applyBorder="1" applyAlignment="1" applyProtection="1">
      <alignment vertical="center" wrapText="1"/>
      <protection locked="0"/>
    </xf>
    <xf numFmtId="43" fontId="1" fillId="0" borderId="9" xfId="0" applyNumberFormat="1" applyFont="1" applyFill="1" applyBorder="1" applyAlignment="1" applyProtection="1">
      <alignment vertical="center" wrapText="1"/>
      <protection locked="0"/>
    </xf>
    <xf numFmtId="43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19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7" borderId="3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 wrapText="1"/>
    </xf>
    <xf numFmtId="176" fontId="20" fillId="4" borderId="10" xfId="0" applyNumberFormat="1" applyFont="1" applyFill="1" applyBorder="1" applyAlignment="1" applyProtection="1">
      <alignment horizontal="center" vertical="center" wrapText="1"/>
    </xf>
    <xf numFmtId="49" fontId="8" fillId="7" borderId="11" xfId="0" applyNumberFormat="1" applyFont="1" applyFill="1" applyBorder="1" applyAlignment="1" applyProtection="1">
      <alignment horizontal="center" vertical="center" wrapText="1"/>
    </xf>
    <xf numFmtId="176" fontId="10" fillId="8" borderId="10" xfId="0" applyNumberFormat="1" applyFont="1" applyFill="1" applyBorder="1" applyAlignment="1" applyProtection="1">
      <alignment horizontal="center" vertical="center" wrapText="1"/>
    </xf>
    <xf numFmtId="176" fontId="4" fillId="2" borderId="3" xfId="0" applyNumberFormat="1" applyFont="1" applyFill="1" applyBorder="1" applyAlignment="1" applyProtection="1">
      <alignment horizontal="left" vertical="center" wrapText="1"/>
    </xf>
    <xf numFmtId="49" fontId="1" fillId="2" borderId="3" xfId="51" applyNumberFormat="1" applyFont="1" applyFill="1" applyBorder="1" applyAlignment="1" applyProtection="1">
      <alignment horizontal="center" vertical="center" wrapText="1"/>
    </xf>
    <xf numFmtId="176" fontId="6" fillId="2" borderId="3" xfId="0" applyNumberFormat="1" applyFont="1" applyFill="1" applyBorder="1" applyAlignment="1" applyProtection="1">
      <alignment horizontal="center" vertical="center" wrapText="1"/>
    </xf>
    <xf numFmtId="43" fontId="11" fillId="2" borderId="7" xfId="0" applyNumberFormat="1" applyFont="1" applyFill="1" applyBorder="1" applyAlignment="1" applyProtection="1">
      <alignment horizontal="center" vertical="center" wrapText="1"/>
    </xf>
    <xf numFmtId="0" fontId="21" fillId="0" borderId="12" xfId="0" applyFont="1" applyFill="1" applyBorder="1" applyAlignment="1" applyProtection="1">
      <alignment horizontal="left" vertical="center" wrapText="1"/>
      <protection locked="0"/>
    </xf>
    <xf numFmtId="49" fontId="1" fillId="7" borderId="3" xfId="51" applyNumberFormat="1" applyFont="1" applyFill="1" applyBorder="1" applyAlignment="1" applyProtection="1">
      <alignment horizontal="center" vertical="center" wrapText="1"/>
      <protection locked="0"/>
    </xf>
    <xf numFmtId="176" fontId="1" fillId="0" borderId="3" xfId="51" applyNumberFormat="1" applyFont="1" applyFill="1" applyBorder="1" applyAlignment="1" applyProtection="1">
      <alignment horizontal="center" vertical="center" wrapText="1"/>
      <protection locked="0"/>
    </xf>
    <xf numFmtId="176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1" fillId="2" borderId="7" xfId="0" applyNumberFormat="1" applyFont="1" applyFill="1" applyBorder="1" applyAlignment="1" applyProtection="1">
      <alignment horizontal="center" vertical="center" wrapText="1"/>
    </xf>
    <xf numFmtId="43" fontId="1" fillId="0" borderId="3" xfId="50" applyNumberFormat="1" applyFont="1" applyFill="1" applyBorder="1" applyAlignment="1" applyProtection="1">
      <alignment horizontal="left" vertical="center" wrapText="1"/>
      <protection locked="0"/>
    </xf>
    <xf numFmtId="0" fontId="22" fillId="7" borderId="3" xfId="0" applyFont="1" applyFill="1" applyBorder="1" applyAlignment="1" applyProtection="1">
      <alignment horizontal="center" vertical="center" wrapText="1"/>
      <protection locked="0"/>
    </xf>
    <xf numFmtId="176" fontId="2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2" xfId="0" applyFont="1" applyFill="1" applyBorder="1" applyAlignment="1" applyProtection="1">
      <alignment horizontal="left" vertical="center" wrapText="1"/>
      <protection locked="0"/>
    </xf>
    <xf numFmtId="176" fontId="16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2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2" xfId="0" applyFont="1" applyFill="1" applyBorder="1" applyAlignment="1" applyProtection="1">
      <alignment horizontal="left" vertical="center" wrapText="1"/>
      <protection locked="0"/>
    </xf>
    <xf numFmtId="43" fontId="3" fillId="2" borderId="7" xfId="0" applyNumberFormat="1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left" vertical="center" wrapText="1"/>
      <protection locked="0"/>
    </xf>
    <xf numFmtId="49" fontId="3" fillId="7" borderId="3" xfId="51" applyNumberFormat="1" applyFont="1" applyFill="1" applyBorder="1" applyAlignment="1" applyProtection="1">
      <alignment horizontal="center" vertical="center" wrapText="1"/>
      <protection locked="0"/>
    </xf>
    <xf numFmtId="176" fontId="12" fillId="0" borderId="3" xfId="51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51" applyNumberFormat="1" applyFont="1" applyFill="1" applyBorder="1" applyAlignment="1" applyProtection="1">
      <alignment horizontal="center" vertical="center" wrapText="1"/>
      <protection locked="0"/>
    </xf>
    <xf numFmtId="176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11" xfId="0" applyNumberFormat="1" applyFont="1" applyFill="1" applyBorder="1" applyAlignment="1" applyProtection="1">
      <alignment horizontal="center" vertical="center" wrapText="1"/>
    </xf>
    <xf numFmtId="176" fontId="10" fillId="7" borderId="11" xfId="0" applyNumberFormat="1" applyFont="1" applyFill="1" applyBorder="1" applyAlignment="1" applyProtection="1">
      <alignment horizontal="center" vertical="center" wrapText="1"/>
    </xf>
    <xf numFmtId="43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6" fillId="2" borderId="3" xfId="0" applyNumberFormat="1" applyFont="1" applyFill="1" applyBorder="1" applyAlignment="1" applyProtection="1">
      <alignment horizontal="center" vertical="center" wrapText="1"/>
    </xf>
    <xf numFmtId="43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27" fillId="2" borderId="3" xfId="0" applyNumberFormat="1" applyFont="1" applyFill="1" applyBorder="1" applyAlignment="1" applyProtection="1">
      <alignment horizontal="center" vertical="center" wrapText="1"/>
    </xf>
    <xf numFmtId="43" fontId="27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9" borderId="13" xfId="0" applyNumberFormat="1" applyFont="1" applyFill="1" applyBorder="1" applyAlignment="1" applyProtection="1">
      <alignment horizontal="center" vertical="center" wrapText="1"/>
    </xf>
    <xf numFmtId="176" fontId="6" fillId="0" borderId="3" xfId="0" applyNumberFormat="1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left" vertical="center" wrapText="1"/>
      <protection locked="0"/>
    </xf>
    <xf numFmtId="176" fontId="8" fillId="7" borderId="13" xfId="0" applyNumberFormat="1" applyFont="1" applyFill="1" applyBorder="1" applyAlignment="1" applyProtection="1">
      <alignment horizontal="center" vertical="center" wrapText="1"/>
    </xf>
    <xf numFmtId="176" fontId="8" fillId="0" borderId="13" xfId="0" applyNumberFormat="1" applyFont="1" applyFill="1" applyBorder="1" applyAlignment="1" applyProtection="1">
      <alignment horizontal="center" vertical="center" wrapText="1"/>
    </xf>
    <xf numFmtId="176" fontId="10" fillId="2" borderId="13" xfId="0" applyNumberFormat="1" applyFont="1" applyFill="1" applyBorder="1" applyAlignment="1" applyProtection="1">
      <alignment horizontal="center" vertical="center" wrapText="1"/>
    </xf>
    <xf numFmtId="176" fontId="8" fillId="2" borderId="13" xfId="0" applyNumberFormat="1" applyFont="1" applyFill="1" applyBorder="1" applyAlignment="1" applyProtection="1">
      <alignment horizontal="center" vertical="center" wrapText="1"/>
    </xf>
    <xf numFmtId="176" fontId="8" fillId="3" borderId="13" xfId="0" applyNumberFormat="1" applyFont="1" applyFill="1" applyBorder="1" applyAlignment="1" applyProtection="1">
      <alignment horizontal="center" vertical="center" wrapText="1"/>
    </xf>
    <xf numFmtId="43" fontId="6" fillId="2" borderId="3" xfId="0" applyNumberFormat="1" applyFont="1" applyFill="1" applyBorder="1" applyAlignment="1" applyProtection="1">
      <alignment horizontal="center" vertical="center"/>
    </xf>
    <xf numFmtId="43" fontId="1" fillId="2" borderId="3" xfId="0" applyNumberFormat="1" applyFont="1" applyFill="1" applyBorder="1" applyAlignment="1" applyProtection="1">
      <alignment horizontal="center" vertical="center"/>
    </xf>
    <xf numFmtId="43" fontId="27" fillId="2" borderId="3" xfId="0" applyNumberFormat="1" applyFont="1" applyFill="1" applyBorder="1" applyAlignment="1" applyProtection="1">
      <alignment horizontal="center" vertical="center"/>
    </xf>
    <xf numFmtId="176" fontId="28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29" fillId="4" borderId="13" xfId="0" applyNumberFormat="1" applyFont="1" applyFill="1" applyBorder="1" applyAlignment="1" applyProtection="1">
      <alignment horizontal="center" vertical="center" wrapText="1"/>
    </xf>
    <xf numFmtId="176" fontId="5" fillId="2" borderId="3" xfId="0" applyNumberFormat="1" applyFont="1" applyFill="1" applyBorder="1" applyAlignment="1" applyProtection="1">
      <alignment horizontal="center" vertical="center" wrapText="1"/>
    </xf>
    <xf numFmtId="43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3" fillId="0" borderId="3" xfId="52" applyNumberFormat="1" applyFont="1" applyFill="1" applyBorder="1" applyAlignment="1" applyProtection="1">
      <alignment horizontal="center" vertical="center" wrapText="1"/>
      <protection locked="0"/>
    </xf>
    <xf numFmtId="43" fontId="30" fillId="4" borderId="3" xfId="0" applyNumberFormat="1" applyFont="1" applyFill="1" applyBorder="1" applyAlignment="1" applyProtection="1">
      <alignment horizontal="center" vertical="center" wrapText="1"/>
      <protection locked="0"/>
    </xf>
    <xf numFmtId="43" fontId="31" fillId="4" borderId="3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32" fillId="0" borderId="3" xfId="0" applyNumberFormat="1" applyFont="1" applyFill="1" applyBorder="1" applyAlignment="1" applyProtection="1">
      <alignment horizontal="left" vertic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11" xfId="51"/>
    <cellStyle name="常规 18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10"/>
  <sheetViews>
    <sheetView tabSelected="1" workbookViewId="0">
      <selection activeCell="AZ15" sqref="AZ15"/>
    </sheetView>
  </sheetViews>
  <sheetFormatPr defaultColWidth="12.7583333333333" defaultRowHeight="17.25"/>
  <cols>
    <col min="1" max="1" width="8.5" style="5" customWidth="1"/>
    <col min="2" max="2" width="16.5" style="6" customWidth="1"/>
    <col min="3" max="3" width="11.5" style="1" customWidth="1"/>
    <col min="4" max="4" width="11.125" style="7" customWidth="1"/>
    <col min="5" max="5" width="9.875" style="1" customWidth="1"/>
    <col min="6" max="6" width="9.75833333333333" style="8" customWidth="1"/>
    <col min="7" max="7" width="12.2583333333333" style="8" customWidth="1"/>
    <col min="8" max="8" width="8" style="1" customWidth="1"/>
    <col min="9" max="9" width="10.375" style="1" customWidth="1"/>
    <col min="10" max="10" width="11.0916666666667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9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10" customWidth="1"/>
    <col min="21" max="21" width="13.5" style="11" customWidth="1"/>
    <col min="22" max="28" width="10.125" style="1" customWidth="1"/>
    <col min="29" max="29" width="10.125" style="12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39.2583333333333" style="13" customWidth="1"/>
    <col min="55" max="55" width="15.2916666666667" style="1" customWidth="1"/>
    <col min="56" max="61" width="12.7583333333333" style="14" customWidth="1"/>
    <col min="62" max="16381" width="12.7583333333333" style="14" hidden="1" customWidth="1"/>
    <col min="16382" max="16384" width="12.7583333333333" style="14"/>
  </cols>
  <sheetData>
    <row r="1" s="1" customFormat="1" ht="38" customHeight="1" spans="1:55">
      <c r="A1" s="15" t="s">
        <v>0</v>
      </c>
      <c r="B1" s="16"/>
      <c r="C1" s="17"/>
      <c r="D1" s="17"/>
      <c r="E1" s="17"/>
      <c r="F1" s="18"/>
      <c r="G1" s="18"/>
      <c r="H1" s="17"/>
      <c r="I1" s="17"/>
      <c r="J1" s="17"/>
      <c r="K1" s="17"/>
      <c r="L1" s="17"/>
      <c r="M1" s="17"/>
      <c r="N1" s="17"/>
      <c r="O1" s="64"/>
      <c r="P1" s="17"/>
      <c r="Q1" s="17"/>
      <c r="R1" s="17"/>
      <c r="S1" s="17"/>
      <c r="T1" s="73"/>
      <c r="U1" s="74"/>
      <c r="V1" s="17"/>
      <c r="W1" s="17"/>
      <c r="X1" s="17"/>
      <c r="Y1" s="17"/>
      <c r="Z1" s="17"/>
      <c r="AA1" s="17"/>
      <c r="AB1" s="17"/>
      <c r="AC1" s="101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3"/>
      <c r="BC1" s="17"/>
    </row>
    <row r="2" s="2" customFormat="1" ht="33" customHeight="1" spans="1:55">
      <c r="A2" s="19" t="s">
        <v>1</v>
      </c>
      <c r="B2" s="20" t="s">
        <v>2</v>
      </c>
      <c r="C2" s="21">
        <v>45961</v>
      </c>
      <c r="D2" s="22" t="s">
        <v>3</v>
      </c>
      <c r="E2" s="23">
        <v>31</v>
      </c>
      <c r="F2" s="19" t="s">
        <v>1</v>
      </c>
      <c r="G2" s="22" t="s">
        <v>4</v>
      </c>
      <c r="H2" s="22" t="s">
        <v>4</v>
      </c>
      <c r="I2" s="22" t="s">
        <v>4</v>
      </c>
      <c r="J2" s="22" t="s">
        <v>4</v>
      </c>
      <c r="K2" s="22" t="s">
        <v>4</v>
      </c>
      <c r="L2" s="22" t="s">
        <v>4</v>
      </c>
      <c r="M2" s="22" t="s">
        <v>4</v>
      </c>
      <c r="N2" s="22" t="s">
        <v>4</v>
      </c>
      <c r="O2" s="65" t="s">
        <v>4</v>
      </c>
      <c r="P2" s="22" t="s">
        <v>4</v>
      </c>
      <c r="Q2" s="22" t="s">
        <v>4</v>
      </c>
      <c r="R2" s="22" t="s">
        <v>4</v>
      </c>
      <c r="S2" s="19" t="s">
        <v>1</v>
      </c>
      <c r="T2" s="22" t="s">
        <v>5</v>
      </c>
      <c r="U2" s="75" t="s">
        <v>6</v>
      </c>
      <c r="V2" s="22" t="s">
        <v>7</v>
      </c>
      <c r="W2" s="22" t="s">
        <v>7</v>
      </c>
      <c r="X2" s="22" t="s">
        <v>7</v>
      </c>
      <c r="Y2" s="22" t="s">
        <v>7</v>
      </c>
      <c r="Z2" s="22" t="s">
        <v>7</v>
      </c>
      <c r="AA2" s="22" t="s">
        <v>7</v>
      </c>
      <c r="AB2" s="22" t="s">
        <v>7</v>
      </c>
      <c r="AC2" s="19" t="s">
        <v>8</v>
      </c>
      <c r="AD2" s="22" t="s">
        <v>7</v>
      </c>
      <c r="AE2" s="22" t="s">
        <v>7</v>
      </c>
      <c r="AF2" s="22" t="s">
        <v>7</v>
      </c>
      <c r="AG2" s="22" t="s">
        <v>7</v>
      </c>
      <c r="AH2" s="22" t="s">
        <v>7</v>
      </c>
      <c r="AI2" s="110" t="s">
        <v>7</v>
      </c>
      <c r="AJ2" s="22" t="s">
        <v>7</v>
      </c>
      <c r="AK2" s="22" t="s">
        <v>7</v>
      </c>
      <c r="AL2" s="22" t="s">
        <v>7</v>
      </c>
      <c r="AM2" s="22" t="s">
        <v>7</v>
      </c>
      <c r="AN2" s="22" t="s">
        <v>7</v>
      </c>
      <c r="AO2" s="22" t="s">
        <v>7</v>
      </c>
      <c r="AP2" s="22" t="s">
        <v>7</v>
      </c>
      <c r="AQ2" s="22" t="s">
        <v>9</v>
      </c>
      <c r="AR2" s="110" t="s">
        <v>9</v>
      </c>
      <c r="AS2" s="19" t="s">
        <v>10</v>
      </c>
      <c r="AT2" s="19" t="s">
        <v>10</v>
      </c>
      <c r="AU2" s="19" t="s">
        <v>11</v>
      </c>
      <c r="AV2" s="22" t="s">
        <v>12</v>
      </c>
      <c r="AW2" s="22" t="s">
        <v>12</v>
      </c>
      <c r="AX2" s="22" t="s">
        <v>12</v>
      </c>
      <c r="AY2" s="22" t="s">
        <v>13</v>
      </c>
      <c r="AZ2" s="22" t="s">
        <v>13</v>
      </c>
      <c r="BA2" s="19" t="s">
        <v>14</v>
      </c>
      <c r="BB2" s="122"/>
      <c r="BC2" s="19" t="s">
        <v>15</v>
      </c>
    </row>
    <row r="3" s="3" customFormat="1" ht="62" customHeight="1" spans="1:55">
      <c r="A3" s="24" t="s">
        <v>16</v>
      </c>
      <c r="B3" s="25" t="s">
        <v>17</v>
      </c>
      <c r="C3" s="26" t="s">
        <v>18</v>
      </c>
      <c r="D3" s="27" t="s">
        <v>19</v>
      </c>
      <c r="E3" s="26" t="s">
        <v>20</v>
      </c>
      <c r="F3" s="28" t="s">
        <v>21</v>
      </c>
      <c r="G3" s="29" t="s">
        <v>22</v>
      </c>
      <c r="H3" s="30" t="s">
        <v>23</v>
      </c>
      <c r="I3" s="29" t="s">
        <v>24</v>
      </c>
      <c r="J3" s="66" t="s">
        <v>25</v>
      </c>
      <c r="K3" s="29" t="s">
        <v>26</v>
      </c>
      <c r="L3" s="29" t="s">
        <v>27</v>
      </c>
      <c r="M3" s="29" t="s">
        <v>28</v>
      </c>
      <c r="N3" s="29" t="s">
        <v>29</v>
      </c>
      <c r="O3" s="67" t="s">
        <v>30</v>
      </c>
      <c r="P3" s="29" t="s">
        <v>31</v>
      </c>
      <c r="Q3" s="29" t="s">
        <v>32</v>
      </c>
      <c r="R3" s="29" t="s">
        <v>33</v>
      </c>
      <c r="S3" s="76" t="s">
        <v>34</v>
      </c>
      <c r="T3" s="77"/>
      <c r="U3" s="78" t="s">
        <v>35</v>
      </c>
      <c r="V3" s="79" t="s">
        <v>36</v>
      </c>
      <c r="W3" s="79" t="s">
        <v>37</v>
      </c>
      <c r="X3" s="79" t="s">
        <v>38</v>
      </c>
      <c r="Y3" s="79" t="s">
        <v>39</v>
      </c>
      <c r="Z3" s="79" t="s">
        <v>40</v>
      </c>
      <c r="AA3" s="79" t="s">
        <v>41</v>
      </c>
      <c r="AB3" s="79" t="s">
        <v>42</v>
      </c>
      <c r="AC3" s="102" t="s">
        <v>43</v>
      </c>
      <c r="AD3" s="103" t="s">
        <v>44</v>
      </c>
      <c r="AE3" s="103" t="s">
        <v>45</v>
      </c>
      <c r="AF3" s="103" t="s">
        <v>46</v>
      </c>
      <c r="AG3" s="103" t="s">
        <v>47</v>
      </c>
      <c r="AH3" s="103" t="s">
        <v>48</v>
      </c>
      <c r="AI3" s="103" t="s">
        <v>49</v>
      </c>
      <c r="AJ3" s="103" t="s">
        <v>50</v>
      </c>
      <c r="AK3" s="111" t="s">
        <v>51</v>
      </c>
      <c r="AL3" s="111" t="s">
        <v>52</v>
      </c>
      <c r="AM3" s="111" t="s">
        <v>53</v>
      </c>
      <c r="AN3" s="111" t="s">
        <v>54</v>
      </c>
      <c r="AO3" s="111" t="s">
        <v>55</v>
      </c>
      <c r="AP3" s="111" t="s">
        <v>56</v>
      </c>
      <c r="AQ3" s="114" t="s">
        <v>57</v>
      </c>
      <c r="AR3" s="115" t="s">
        <v>58</v>
      </c>
      <c r="AS3" s="116" t="s">
        <v>59</v>
      </c>
      <c r="AT3" s="116" t="s">
        <v>60</v>
      </c>
      <c r="AU3" s="117" t="s">
        <v>61</v>
      </c>
      <c r="AV3" s="118" t="s">
        <v>62</v>
      </c>
      <c r="AW3" s="118" t="s">
        <v>63</v>
      </c>
      <c r="AX3" s="118" t="s">
        <v>64</v>
      </c>
      <c r="AY3" s="115" t="s">
        <v>65</v>
      </c>
      <c r="AZ3" s="115" t="s">
        <v>66</v>
      </c>
      <c r="BA3" s="117" t="s">
        <v>67</v>
      </c>
      <c r="BB3" s="123" t="s">
        <v>68</v>
      </c>
      <c r="BC3" s="117" t="s">
        <v>69</v>
      </c>
    </row>
    <row r="4" s="4" customFormat="1" ht="33" customHeight="1" spans="1:58">
      <c r="A4" s="31" t="s">
        <v>70</v>
      </c>
      <c r="B4" s="32"/>
      <c r="C4" s="31"/>
      <c r="D4" s="31"/>
      <c r="E4" s="31"/>
      <c r="F4" s="33"/>
      <c r="G4" s="34"/>
      <c r="H4" s="35"/>
      <c r="I4" s="68"/>
      <c r="J4" s="68"/>
      <c r="K4" s="68"/>
      <c r="L4" s="68"/>
      <c r="M4" s="68"/>
      <c r="N4" s="68"/>
      <c r="O4" s="69"/>
      <c r="P4" s="68"/>
      <c r="Q4" s="68"/>
      <c r="R4" s="68"/>
      <c r="S4" s="68"/>
      <c r="T4" s="80"/>
      <c r="U4" s="81"/>
      <c r="V4" s="82">
        <f t="shared" ref="V4:BA4" si="0">SUBTOTAL(9,V5:V5)</f>
        <v>800</v>
      </c>
      <c r="W4" s="82">
        <f t="shared" si="0"/>
        <v>400</v>
      </c>
      <c r="X4" s="82">
        <f t="shared" si="0"/>
        <v>200</v>
      </c>
      <c r="Y4" s="82">
        <f t="shared" si="0"/>
        <v>200</v>
      </c>
      <c r="Z4" s="82">
        <f t="shared" si="0"/>
        <v>100</v>
      </c>
      <c r="AA4" s="82">
        <f t="shared" si="0"/>
        <v>100</v>
      </c>
      <c r="AB4" s="82">
        <f t="shared" si="0"/>
        <v>200</v>
      </c>
      <c r="AC4" s="82">
        <f t="shared" si="0"/>
        <v>0</v>
      </c>
      <c r="AD4" s="82">
        <f t="shared" si="0"/>
        <v>0</v>
      </c>
      <c r="AE4" s="82">
        <f t="shared" si="0"/>
        <v>0</v>
      </c>
      <c r="AF4" s="82">
        <f t="shared" si="0"/>
        <v>0</v>
      </c>
      <c r="AG4" s="82">
        <f t="shared" si="0"/>
        <v>0</v>
      </c>
      <c r="AH4" s="82">
        <f t="shared" si="0"/>
        <v>0</v>
      </c>
      <c r="AI4" s="112">
        <f t="shared" si="0"/>
        <v>0</v>
      </c>
      <c r="AJ4" s="82">
        <f t="shared" si="0"/>
        <v>0</v>
      </c>
      <c r="AK4" s="82">
        <f t="shared" si="0"/>
        <v>0</v>
      </c>
      <c r="AL4" s="82">
        <f t="shared" si="0"/>
        <v>0</v>
      </c>
      <c r="AM4" s="82">
        <f t="shared" si="0"/>
        <v>0</v>
      </c>
      <c r="AN4" s="82">
        <f t="shared" si="0"/>
        <v>0</v>
      </c>
      <c r="AO4" s="82">
        <f t="shared" si="0"/>
        <v>0</v>
      </c>
      <c r="AP4" s="82">
        <f t="shared" si="0"/>
        <v>0</v>
      </c>
      <c r="AQ4" s="82">
        <f t="shared" si="0"/>
        <v>0</v>
      </c>
      <c r="AR4" s="82">
        <f t="shared" si="0"/>
        <v>0</v>
      </c>
      <c r="AS4" s="82">
        <f t="shared" si="0"/>
        <v>0</v>
      </c>
      <c r="AT4" s="82">
        <f t="shared" si="0"/>
        <v>1161.29032258065</v>
      </c>
      <c r="AU4" s="82">
        <f t="shared" si="0"/>
        <v>838.71</v>
      </c>
      <c r="AV4" s="82">
        <f t="shared" si="0"/>
        <v>0</v>
      </c>
      <c r="AW4" s="82">
        <f t="shared" si="0"/>
        <v>0</v>
      </c>
      <c r="AX4" s="82">
        <f t="shared" si="0"/>
        <v>0</v>
      </c>
      <c r="AY4" s="82">
        <f t="shared" si="0"/>
        <v>0</v>
      </c>
      <c r="AZ4" s="82">
        <f t="shared" si="0"/>
        <v>0</v>
      </c>
      <c r="BA4" s="82">
        <f t="shared" si="0"/>
        <v>838.71</v>
      </c>
      <c r="BB4" s="124"/>
      <c r="BC4" s="82"/>
      <c r="BD4" s="3"/>
      <c r="BE4" s="3"/>
      <c r="BF4" s="3"/>
    </row>
    <row r="5" s="1" customFormat="1" ht="33" customHeight="1" spans="1:58">
      <c r="A5" s="36">
        <f t="shared" ref="A5:A10" si="1">ROW()-4</f>
        <v>1</v>
      </c>
      <c r="B5" s="37" t="s">
        <v>71</v>
      </c>
      <c r="C5" s="38" t="s">
        <v>72</v>
      </c>
      <c r="D5" s="39">
        <v>45923</v>
      </c>
      <c r="E5" s="40" t="s">
        <v>73</v>
      </c>
      <c r="F5" s="41">
        <f t="shared" ref="F5:F10" si="2">IF($C$2-D5+1&lt;$E$2,$C$2-D5+1,$E$2)</f>
        <v>31</v>
      </c>
      <c r="G5" s="42" t="s">
        <v>74</v>
      </c>
      <c r="H5" s="43"/>
      <c r="I5" s="43"/>
      <c r="J5" s="43">
        <v>18</v>
      </c>
      <c r="K5" s="43"/>
      <c r="L5" s="43"/>
      <c r="M5" s="43"/>
      <c r="N5" s="43"/>
      <c r="O5" s="70"/>
      <c r="P5" s="43"/>
      <c r="Q5" s="43"/>
      <c r="R5" s="43"/>
      <c r="S5" s="83">
        <f t="shared" ref="S5:S10" si="3">P5+Q5-R5</f>
        <v>0</v>
      </c>
      <c r="T5" s="84" t="s">
        <v>75</v>
      </c>
      <c r="U5" s="85" t="s">
        <v>76</v>
      </c>
      <c r="V5" s="86">
        <v>800</v>
      </c>
      <c r="W5" s="87">
        <v>400</v>
      </c>
      <c r="X5" s="87">
        <v>200</v>
      </c>
      <c r="Y5" s="87">
        <v>200</v>
      </c>
      <c r="Z5" s="87">
        <v>100</v>
      </c>
      <c r="AA5" s="87">
        <v>100</v>
      </c>
      <c r="AB5" s="104">
        <v>200</v>
      </c>
      <c r="AC5" s="105">
        <f t="shared" ref="AC5:AC10" si="4">IF(G5="是",30,0)</f>
        <v>0</v>
      </c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19">
        <f t="shared" ref="AS5:AS8" si="5">IFERROR(U5/$E$2*2*H5+I5*2,0)</f>
        <v>0</v>
      </c>
      <c r="AT5" s="105">
        <f t="shared" ref="AT5:AT8" si="6">IFERROR(U5/$E$2*(J5+K5*0.2+L5+M5*0.5),0)</f>
        <v>1161.29032258065</v>
      </c>
      <c r="AU5" s="105">
        <f t="shared" ref="AU5:AU8" si="7">ROUND(SUM(V5:AP5)-SUM(AQ5:AT5),2)</f>
        <v>838.71</v>
      </c>
      <c r="AV5" s="82">
        <f>SUBTOTAL(9,AV6:AV6)</f>
        <v>0</v>
      </c>
      <c r="AW5" s="125"/>
      <c r="AX5" s="125"/>
      <c r="AY5" s="125"/>
      <c r="AZ5" s="125"/>
      <c r="BA5" s="105">
        <f t="shared" ref="BA5:BA8" si="8">ROUND(AU5-SUM(AV5:AZ5),2)</f>
        <v>838.71</v>
      </c>
      <c r="BB5" s="126"/>
      <c r="BC5" s="82" t="str">
        <f t="shared" ref="BC5:BC7" si="9">IF(U5-SUM(V5:AB5)=0,"正确","错误")</f>
        <v>正确</v>
      </c>
      <c r="BD5" s="3"/>
      <c r="BE5" s="3"/>
      <c r="BF5" s="3"/>
    </row>
    <row r="6" s="1" customFormat="1" ht="33" customHeight="1" spans="1:58">
      <c r="A6" s="36">
        <f t="shared" si="1"/>
        <v>2</v>
      </c>
      <c r="B6" s="44" t="s">
        <v>77</v>
      </c>
      <c r="C6" s="45" t="s">
        <v>72</v>
      </c>
      <c r="D6" s="46">
        <v>45597</v>
      </c>
      <c r="E6" s="47" t="s">
        <v>78</v>
      </c>
      <c r="F6" s="48">
        <f t="shared" si="2"/>
        <v>31</v>
      </c>
      <c r="G6" s="49" t="s">
        <v>74</v>
      </c>
      <c r="H6" s="50"/>
      <c r="I6" s="50"/>
      <c r="J6" s="50"/>
      <c r="K6" s="50"/>
      <c r="L6" s="50"/>
      <c r="M6" s="50"/>
      <c r="N6" s="50"/>
      <c r="O6" s="71"/>
      <c r="P6" s="50"/>
      <c r="Q6" s="50"/>
      <c r="R6" s="50"/>
      <c r="S6" s="88">
        <f t="shared" si="3"/>
        <v>0</v>
      </c>
      <c r="T6" s="89"/>
      <c r="U6" s="90">
        <v>3300</v>
      </c>
      <c r="V6" s="91">
        <v>2000</v>
      </c>
      <c r="W6" s="91">
        <v>500</v>
      </c>
      <c r="X6" s="91">
        <v>300</v>
      </c>
      <c r="Y6" s="91">
        <v>100</v>
      </c>
      <c r="Z6" s="91">
        <v>100</v>
      </c>
      <c r="AA6" s="91">
        <v>200</v>
      </c>
      <c r="AB6" s="91">
        <v>100</v>
      </c>
      <c r="AC6" s="68">
        <f t="shared" si="4"/>
        <v>0</v>
      </c>
      <c r="AD6" s="106"/>
      <c r="AE6" s="106"/>
      <c r="AF6" s="106"/>
      <c r="AG6" s="106"/>
      <c r="AH6" s="106"/>
      <c r="AI6" s="106"/>
      <c r="AJ6" s="113"/>
      <c r="AK6" s="106"/>
      <c r="AL6" s="106"/>
      <c r="AM6" s="106"/>
      <c r="AN6" s="106"/>
      <c r="AO6" s="106"/>
      <c r="AP6" s="106"/>
      <c r="AQ6" s="106"/>
      <c r="AR6" s="106"/>
      <c r="AS6" s="120">
        <f t="shared" si="5"/>
        <v>0</v>
      </c>
      <c r="AT6" s="68">
        <f t="shared" si="6"/>
        <v>0</v>
      </c>
      <c r="AU6" s="68">
        <f t="shared" si="7"/>
        <v>3300</v>
      </c>
      <c r="AV6" s="82">
        <f>SUBTOTAL(9,AV7:AV7)</f>
        <v>0</v>
      </c>
      <c r="AW6" s="125"/>
      <c r="AX6" s="106"/>
      <c r="AY6" s="106"/>
      <c r="AZ6" s="106"/>
      <c r="BA6" s="68">
        <f t="shared" si="8"/>
        <v>3300</v>
      </c>
      <c r="BB6" s="92" t="s">
        <v>79</v>
      </c>
      <c r="BC6" s="31" t="str">
        <f t="shared" si="9"/>
        <v>正确</v>
      </c>
      <c r="BD6" s="3"/>
      <c r="BE6" s="3"/>
      <c r="BF6" s="3"/>
    </row>
    <row r="7" s="1" customFormat="1" ht="50" customHeight="1" spans="1:58">
      <c r="A7" s="51">
        <f t="shared" si="1"/>
        <v>3</v>
      </c>
      <c r="B7" s="52" t="s">
        <v>80</v>
      </c>
      <c r="C7" s="38" t="s">
        <v>81</v>
      </c>
      <c r="D7" s="39">
        <v>45901</v>
      </c>
      <c r="E7" s="53" t="s">
        <v>78</v>
      </c>
      <c r="F7" s="41">
        <f t="shared" si="2"/>
        <v>31</v>
      </c>
      <c r="G7" s="42" t="s">
        <v>74</v>
      </c>
      <c r="H7" s="43"/>
      <c r="I7" s="43"/>
      <c r="J7" s="43"/>
      <c r="K7" s="43"/>
      <c r="L7" s="43"/>
      <c r="M7" s="43"/>
      <c r="N7" s="43"/>
      <c r="O7" s="70"/>
      <c r="P7" s="43"/>
      <c r="Q7" s="43"/>
      <c r="R7" s="43"/>
      <c r="S7" s="83">
        <f t="shared" si="3"/>
        <v>0</v>
      </c>
      <c r="T7" s="92"/>
      <c r="U7" s="85" t="s">
        <v>82</v>
      </c>
      <c r="V7" s="93">
        <v>800</v>
      </c>
      <c r="W7" s="94">
        <v>100</v>
      </c>
      <c r="X7" s="94">
        <v>100</v>
      </c>
      <c r="Y7" s="94">
        <v>100</v>
      </c>
      <c r="Z7" s="94">
        <v>100</v>
      </c>
      <c r="AA7" s="94">
        <v>100</v>
      </c>
      <c r="AB7" s="94">
        <v>100</v>
      </c>
      <c r="AC7" s="105">
        <f t="shared" si="4"/>
        <v>0</v>
      </c>
      <c r="AD7" s="104"/>
      <c r="AE7" s="104"/>
      <c r="AF7" s="104"/>
      <c r="AG7" s="104"/>
      <c r="AH7" s="104"/>
      <c r="AI7" s="104">
        <f>1400/15.5*7</f>
        <v>632.258064516129</v>
      </c>
      <c r="AJ7" s="104"/>
      <c r="AK7" s="104"/>
      <c r="AL7" s="104"/>
      <c r="AM7" s="104"/>
      <c r="AN7" s="104"/>
      <c r="AO7" s="104"/>
      <c r="AP7" s="104"/>
      <c r="AQ7" s="104"/>
      <c r="AR7" s="104"/>
      <c r="AS7" s="119">
        <f t="shared" si="5"/>
        <v>0</v>
      </c>
      <c r="AT7" s="105">
        <f t="shared" si="6"/>
        <v>0</v>
      </c>
      <c r="AU7" s="105">
        <f t="shared" si="7"/>
        <v>2032.26</v>
      </c>
      <c r="AV7" s="82">
        <f>SUBTOTAL(9,AV8:AV8)</f>
        <v>0</v>
      </c>
      <c r="AW7" s="125"/>
      <c r="AX7" s="125"/>
      <c r="AY7" s="125"/>
      <c r="AZ7" s="125"/>
      <c r="BA7" s="105">
        <f t="shared" si="8"/>
        <v>2032.26</v>
      </c>
      <c r="BB7" s="92" t="s">
        <v>83</v>
      </c>
      <c r="BC7" s="31" t="str">
        <f t="shared" si="9"/>
        <v>正确</v>
      </c>
      <c r="BD7" s="3"/>
      <c r="BE7" s="3"/>
      <c r="BF7" s="3"/>
    </row>
    <row r="8" s="1" customFormat="1" ht="33" customHeight="1" spans="1:58">
      <c r="A8" s="51">
        <f t="shared" si="1"/>
        <v>4</v>
      </c>
      <c r="B8" s="52" t="s">
        <v>84</v>
      </c>
      <c r="C8" s="54" t="s">
        <v>85</v>
      </c>
      <c r="D8" s="39">
        <v>45809</v>
      </c>
      <c r="E8" s="54" t="s">
        <v>78</v>
      </c>
      <c r="F8" s="41">
        <f t="shared" si="2"/>
        <v>31</v>
      </c>
      <c r="G8" s="42" t="s">
        <v>74</v>
      </c>
      <c r="H8" s="43"/>
      <c r="I8" s="43"/>
      <c r="J8" s="43"/>
      <c r="K8" s="43"/>
      <c r="L8" s="43"/>
      <c r="M8" s="43"/>
      <c r="N8" s="43"/>
      <c r="O8" s="70"/>
      <c r="P8" s="43"/>
      <c r="Q8" s="43"/>
      <c r="R8" s="43"/>
      <c r="S8" s="83">
        <f t="shared" si="3"/>
        <v>0</v>
      </c>
      <c r="T8" s="95"/>
      <c r="U8" s="85" t="s">
        <v>86</v>
      </c>
      <c r="V8" s="93">
        <v>800</v>
      </c>
      <c r="W8" s="94">
        <v>300</v>
      </c>
      <c r="X8" s="94">
        <v>200</v>
      </c>
      <c r="Y8" s="94">
        <v>100</v>
      </c>
      <c r="Z8" s="94">
        <v>100</v>
      </c>
      <c r="AA8" s="94">
        <v>100</v>
      </c>
      <c r="AB8" s="94">
        <v>100</v>
      </c>
      <c r="AC8" s="105">
        <f t="shared" si="4"/>
        <v>0</v>
      </c>
      <c r="AD8" s="104"/>
      <c r="AE8" s="104"/>
      <c r="AF8" s="104"/>
      <c r="AG8" s="104"/>
      <c r="AH8" s="104"/>
      <c r="AI8" s="104"/>
      <c r="AJ8" s="84"/>
      <c r="AK8" s="104"/>
      <c r="AL8" s="104"/>
      <c r="AM8" s="104"/>
      <c r="AN8" s="104"/>
      <c r="AO8" s="104"/>
      <c r="AP8" s="104"/>
      <c r="AQ8" s="104"/>
      <c r="AR8" s="104">
        <f>U8/31*O8*0.5</f>
        <v>0</v>
      </c>
      <c r="AS8" s="119">
        <f t="shared" si="5"/>
        <v>0</v>
      </c>
      <c r="AT8" s="105">
        <f t="shared" si="6"/>
        <v>0</v>
      </c>
      <c r="AU8" s="105">
        <f t="shared" si="7"/>
        <v>1700</v>
      </c>
      <c r="AV8" s="82">
        <f>SUBTOTAL(9,AV9:AV9)</f>
        <v>0</v>
      </c>
      <c r="AW8" s="125"/>
      <c r="AX8" s="125"/>
      <c r="AY8" s="125"/>
      <c r="AZ8" s="125"/>
      <c r="BA8" s="105">
        <f t="shared" si="8"/>
        <v>1700</v>
      </c>
      <c r="BB8" s="106"/>
      <c r="BC8" s="31" t="str">
        <f>IF(U8-SUM(V8:AB8)=0,"正确","错误")</f>
        <v>正确</v>
      </c>
      <c r="BD8" s="3"/>
      <c r="BE8" s="3"/>
      <c r="BF8" s="3"/>
    </row>
    <row r="9" s="1" customFormat="1" ht="33" customHeight="1" spans="1:58">
      <c r="A9" s="55">
        <f t="shared" si="1"/>
        <v>5</v>
      </c>
      <c r="B9" s="56" t="s">
        <v>87</v>
      </c>
      <c r="C9" s="57" t="s">
        <v>88</v>
      </c>
      <c r="D9" s="58">
        <v>45946</v>
      </c>
      <c r="E9" s="59" t="s">
        <v>89</v>
      </c>
      <c r="F9" s="60">
        <f t="shared" si="2"/>
        <v>16</v>
      </c>
      <c r="G9" s="61" t="s">
        <v>74</v>
      </c>
      <c r="H9" s="62"/>
      <c r="I9" s="62"/>
      <c r="J9" s="62"/>
      <c r="K9" s="62"/>
      <c r="L9" s="62"/>
      <c r="M9" s="62"/>
      <c r="N9" s="62"/>
      <c r="O9" s="72"/>
      <c r="P9" s="72"/>
      <c r="Q9" s="72"/>
      <c r="R9" s="72"/>
      <c r="S9" s="96">
        <f t="shared" si="3"/>
        <v>0</v>
      </c>
      <c r="T9" s="97" t="s">
        <v>90</v>
      </c>
      <c r="U9" s="98" t="s">
        <v>91</v>
      </c>
      <c r="V9" s="99">
        <f>2300/31*16</f>
        <v>1187.09677419355</v>
      </c>
      <c r="W9" s="63"/>
      <c r="X9" s="63"/>
      <c r="Y9" s="63"/>
      <c r="Z9" s="63"/>
      <c r="AA9" s="63"/>
      <c r="AB9" s="107"/>
      <c r="AC9" s="108">
        <f t="shared" si="4"/>
        <v>0</v>
      </c>
      <c r="AD9" s="109"/>
      <c r="AE9" s="109"/>
      <c r="AF9" s="109"/>
      <c r="AG9" s="109"/>
      <c r="AH9" s="109"/>
      <c r="AI9" s="109">
        <f>1600/15.5*1</f>
        <v>103.225806451613</v>
      </c>
      <c r="AJ9" s="109"/>
      <c r="AK9" s="109"/>
      <c r="AL9" s="109"/>
      <c r="AM9" s="109"/>
      <c r="AN9" s="109"/>
      <c r="AO9" s="109"/>
      <c r="AP9" s="109"/>
      <c r="AQ9" s="109"/>
      <c r="AR9" s="107"/>
      <c r="AS9" s="121"/>
      <c r="AT9" s="121">
        <f>IFERROR(U9/$E$2*2*H9+I9*2,0)</f>
        <v>0</v>
      </c>
      <c r="AU9" s="105">
        <f>ROUND(SUM(V9:AP9)-SUM(AQ9:AT9),2)</f>
        <v>1290.32</v>
      </c>
      <c r="AV9" s="82">
        <f>SUBTOTAL(9,AV10:AV10)</f>
        <v>0</v>
      </c>
      <c r="AW9" s="127"/>
      <c r="AX9" s="128"/>
      <c r="AY9" s="129"/>
      <c r="AZ9" s="129"/>
      <c r="BA9" s="105">
        <f>ROUND(AU9-SUM(AV9:AZ9),2)</f>
        <v>1290.32</v>
      </c>
      <c r="BB9" s="130" t="s">
        <v>92</v>
      </c>
      <c r="BC9" s="31" t="str">
        <f>IF(U9-SUM(V9:AB9)=0,"正确","错误")</f>
        <v>错误</v>
      </c>
      <c r="BD9" s="3"/>
      <c r="BE9" s="3"/>
      <c r="BF9" s="3"/>
    </row>
    <row r="10" s="1" customFormat="1" ht="50" customHeight="1" spans="1:57">
      <c r="A10" s="55">
        <f t="shared" si="1"/>
        <v>6</v>
      </c>
      <c r="B10" s="63" t="s">
        <v>93</v>
      </c>
      <c r="C10" s="57" t="s">
        <v>85</v>
      </c>
      <c r="D10" s="39">
        <v>45901</v>
      </c>
      <c r="E10" s="63" t="s">
        <v>78</v>
      </c>
      <c r="F10" s="60">
        <f t="shared" si="2"/>
        <v>31</v>
      </c>
      <c r="G10" s="61" t="s">
        <v>74</v>
      </c>
      <c r="H10" s="43"/>
      <c r="I10" s="43"/>
      <c r="J10" s="43"/>
      <c r="K10" s="43"/>
      <c r="L10" s="43"/>
      <c r="M10" s="43"/>
      <c r="N10" s="43"/>
      <c r="O10" s="70"/>
      <c r="P10" s="43"/>
      <c r="Q10" s="43"/>
      <c r="R10" s="43"/>
      <c r="S10" s="96">
        <f t="shared" si="3"/>
        <v>0</v>
      </c>
      <c r="T10" s="97"/>
      <c r="U10" s="85" t="s">
        <v>94</v>
      </c>
      <c r="V10" s="100">
        <v>500</v>
      </c>
      <c r="W10" s="63">
        <v>200</v>
      </c>
      <c r="X10" s="63">
        <v>200</v>
      </c>
      <c r="Y10" s="63">
        <v>300</v>
      </c>
      <c r="Z10" s="63">
        <v>100</v>
      </c>
      <c r="AA10" s="63">
        <v>100</v>
      </c>
      <c r="AB10" s="107">
        <v>200</v>
      </c>
      <c r="AC10" s="108">
        <f t="shared" si="4"/>
        <v>0</v>
      </c>
      <c r="AD10" s="104"/>
      <c r="AE10" s="104"/>
      <c r="AF10" s="104"/>
      <c r="AG10" s="104"/>
      <c r="AH10" s="104"/>
      <c r="AI10" s="104">
        <f>1600/15.5*2+1600</f>
        <v>1806.45161290323</v>
      </c>
      <c r="AJ10" s="104"/>
      <c r="AK10" s="104"/>
      <c r="AL10" s="104"/>
      <c r="AM10" s="104"/>
      <c r="AN10" s="104"/>
      <c r="AO10" s="104"/>
      <c r="AP10" s="104"/>
      <c r="AQ10" s="104"/>
      <c r="AR10" s="104"/>
      <c r="AS10" s="121"/>
      <c r="AT10" s="121">
        <f>IFERROR(U10/$E$2*2*H10+I10*2,0)</f>
        <v>0</v>
      </c>
      <c r="AU10" s="105">
        <f>ROUND(SUM(V10:AP10)-SUM(AQ10:AT10),2)</f>
        <v>3406.45</v>
      </c>
      <c r="AV10" s="82">
        <f>SUBTOTAL(9,AV11:AV11)</f>
        <v>0</v>
      </c>
      <c r="AW10" s="127"/>
      <c r="AX10" s="128"/>
      <c r="AY10" s="125"/>
      <c r="AZ10" s="125"/>
      <c r="BA10" s="105">
        <f>ROUND(AU10-SUM(AV10:AZ10),2)</f>
        <v>3406.45</v>
      </c>
      <c r="BB10" s="131" t="s">
        <v>95</v>
      </c>
      <c r="BC10" s="31" t="str">
        <f>IF(U10-SUM(V10:AB10)=0,"正确","错误")</f>
        <v>正确</v>
      </c>
      <c r="BD10" s="3"/>
      <c r="BE10" s="3"/>
    </row>
  </sheetData>
  <mergeCells count="2">
    <mergeCell ref="A1:BA1"/>
    <mergeCell ref="A4:E4"/>
  </mergeCells>
  <conditionalFormatting sqref="B5">
    <cfRule type="duplicateValues" dxfId="0" priority="16"/>
  </conditionalFormatting>
  <conditionalFormatting sqref="C5">
    <cfRule type="duplicateValues" dxfId="0" priority="27"/>
  </conditionalFormatting>
  <conditionalFormatting sqref="B7">
    <cfRule type="duplicateValues" dxfId="0" priority="5"/>
  </conditionalFormatting>
  <conditionalFormatting sqref="C7">
    <cfRule type="duplicateValues" dxfId="0" priority="4"/>
  </conditionalFormatting>
  <conditionalFormatting sqref="E7">
    <cfRule type="duplicateValues" dxfId="0" priority="3"/>
  </conditionalFormatting>
  <conditionalFormatting sqref="B8">
    <cfRule type="duplicateValues" dxfId="0" priority="2"/>
  </conditionalFormatting>
  <conditionalFormatting sqref="C8">
    <cfRule type="duplicateValues" dxfId="0" priority="1"/>
  </conditionalFormatting>
  <dataValidations count="1">
    <dataValidation type="list" allowBlank="1" showInputMessage="1" showErrorMessage="1" sqref="G1 G5 G6 G7 G8 G9 G10 G11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U5" sqref="U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U5" sqref="U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南欢</cp:lastModifiedBy>
  <dcterms:created xsi:type="dcterms:W3CDTF">2023-05-12T11:15:00Z</dcterms:created>
  <dcterms:modified xsi:type="dcterms:W3CDTF">2025-11-27T08:11:29Z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D80C8580750D432B91CF1639377DAC06_12</vt:lpwstr>
  </property>
</Properties>
</file>