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000" sheetId="1" r:id="rId1"/>
    <sheet name="发放工资资金安排" sheetId="4" r:id="rId2"/>
  </sheets>
  <externalReferences>
    <externalReference r:id="rId3"/>
  </externalReferences>
  <definedNames>
    <definedName name="A">'[1]14、应急厅'!$RL$5</definedName>
    <definedName name="_xlnm._FilterDatabase" localSheetId="0" hidden="1">'000'!$A$1:$K$40</definedName>
    <definedName name="_xlnm.Print_Area" localSheetId="0">'000'!$A$1:$K$57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<sst xmlns="http://schemas.openxmlformats.org/spreadsheetml/2006/main" count="181" uniqueCount="119">
  <si>
    <t>2026年1月云南</t>
  </si>
  <si>
    <t>序号</t>
  </si>
  <si>
    <t>项目</t>
  </si>
  <si>
    <t>工资总额</t>
  </si>
  <si>
    <t>委托部分</t>
  </si>
  <si>
    <t>人数</t>
  </si>
  <si>
    <t>工资卡部分</t>
  </si>
  <si>
    <t>劳务派遣</t>
  </si>
  <si>
    <t>见习生发放</t>
  </si>
  <si>
    <t>总部</t>
  </si>
  <si>
    <t>地震局基地</t>
  </si>
  <si>
    <t>北辰</t>
  </si>
  <si>
    <t>技工学校</t>
  </si>
  <si>
    <t>昆明监狱</t>
  </si>
  <si>
    <t>开放大学</t>
  </si>
  <si>
    <t>省委党校</t>
  </si>
  <si>
    <t>陆军学院生活区</t>
  </si>
  <si>
    <t>林科院</t>
  </si>
  <si>
    <t>工程院</t>
  </si>
  <si>
    <t>云南交行发</t>
  </si>
  <si>
    <t>莲华杨艳华因离职手续未办理，工资611.92暂不发</t>
  </si>
  <si>
    <t>总部1</t>
  </si>
  <si>
    <t>云南中行见习生专户发</t>
  </si>
  <si>
    <t>总部2</t>
  </si>
  <si>
    <t>志云劳务代发</t>
  </si>
  <si>
    <t>云南师范大学（呈贡校区）</t>
  </si>
  <si>
    <t>志云服务费</t>
  </si>
  <si>
    <t>非全日制</t>
  </si>
  <si>
    <t>合计</t>
  </si>
  <si>
    <t>昆明学院2期</t>
  </si>
  <si>
    <t>2026年1月上海</t>
  </si>
  <si>
    <t>上海建行发</t>
  </si>
  <si>
    <t>劳务代发</t>
  </si>
  <si>
    <t>2026年1月巨蓉</t>
  </si>
  <si>
    <t>中郦经开</t>
  </si>
  <si>
    <t>中郦阳宗海</t>
  </si>
  <si>
    <t>应急厅</t>
  </si>
  <si>
    <t>昆师路</t>
  </si>
  <si>
    <t>体院</t>
  </si>
  <si>
    <t>海埂基地</t>
  </si>
  <si>
    <t>巨蓉发</t>
  </si>
  <si>
    <t>女二监</t>
  </si>
  <si>
    <t>铁路运输法院</t>
  </si>
  <si>
    <t>师大附中</t>
  </si>
  <si>
    <t>2026年1月锦上添花</t>
  </si>
  <si>
    <t>云大</t>
  </si>
  <si>
    <t>冶专</t>
  </si>
  <si>
    <t>莲华</t>
  </si>
  <si>
    <t>轻纺</t>
  </si>
  <si>
    <t>昆医</t>
  </si>
  <si>
    <t>烟草</t>
  </si>
  <si>
    <t>锦上添花发</t>
  </si>
  <si>
    <t>国土宿管</t>
  </si>
  <si>
    <t>公司名称</t>
  </si>
  <si>
    <t>工资明细</t>
  </si>
  <si>
    <t>金额</t>
  </si>
  <si>
    <t>资金安排</t>
  </si>
  <si>
    <t>银行名称</t>
  </si>
  <si>
    <t>银行余额</t>
  </si>
  <si>
    <t>云南交行贷款用途明细</t>
  </si>
  <si>
    <t>云南物业</t>
  </si>
  <si>
    <t>云南中行（见习生专户）</t>
  </si>
  <si>
    <t>云南交行</t>
  </si>
  <si>
    <t>云南公司交行发</t>
  </si>
  <si>
    <t>云南建行</t>
  </si>
  <si>
    <t>云南交行付志云</t>
  </si>
  <si>
    <t>志云劳务工资</t>
  </si>
  <si>
    <t>云南招行</t>
  </si>
  <si>
    <t>云南招行转云南交行</t>
  </si>
  <si>
    <t>内部银行划转</t>
  </si>
  <si>
    <t>志云服务费（暂时不付款）</t>
  </si>
  <si>
    <t>云南中行</t>
  </si>
  <si>
    <t>云南交行转云南中行</t>
  </si>
  <si>
    <t>巨蓉之星</t>
  </si>
  <si>
    <t>巨蓉建行（成都公司）</t>
  </si>
  <si>
    <t>限额3万/天,12万可转</t>
  </si>
  <si>
    <t>云南交行转巨蓉招行</t>
  </si>
  <si>
    <t>业务款</t>
  </si>
  <si>
    <t>巨蓉招行（成都公司）</t>
  </si>
  <si>
    <t>云南交行转锦上添花招行</t>
  </si>
  <si>
    <t>巨蓉公司发</t>
  </si>
  <si>
    <t>巨蓉招行（昆明公司）</t>
  </si>
  <si>
    <t>云南交行转上海建行</t>
  </si>
  <si>
    <t>往来款</t>
  </si>
  <si>
    <t>锦上添花</t>
  </si>
  <si>
    <t>巨蓉合计</t>
  </si>
  <si>
    <t>上海建行转新疆公司</t>
  </si>
  <si>
    <t>锦上添花招行</t>
  </si>
  <si>
    <t>上海建行转石河子</t>
  </si>
  <si>
    <t>锦上添花公司发</t>
  </si>
  <si>
    <t>上海交行</t>
  </si>
  <si>
    <t>上海物业</t>
  </si>
  <si>
    <t>上海公司建行发</t>
  </si>
  <si>
    <t>上海建行</t>
  </si>
  <si>
    <t>最终云南交行贷款金额</t>
  </si>
  <si>
    <t>最终云南建行贷款金额</t>
  </si>
  <si>
    <t>新疆公司</t>
  </si>
  <si>
    <t>新疆公司招行发</t>
  </si>
  <si>
    <t>新疆公司招行</t>
  </si>
  <si>
    <t>云南交行最终余额</t>
  </si>
  <si>
    <t>先转往来款，再贷款</t>
  </si>
  <si>
    <t>云南建行最终余额</t>
  </si>
  <si>
    <t>云南招行最终余额</t>
  </si>
  <si>
    <t>石河子分公司</t>
  </si>
  <si>
    <t>石河子分公司招行发</t>
  </si>
  <si>
    <t>石河子分公司招行</t>
  </si>
  <si>
    <t>云南中行最终余额</t>
  </si>
  <si>
    <t>见习生专户</t>
  </si>
  <si>
    <t>巨蓉公司最终余额</t>
  </si>
  <si>
    <t>含日常报销</t>
  </si>
  <si>
    <t>尚有28万限额，后期可转</t>
  </si>
  <si>
    <t>锦上添花最终余额</t>
  </si>
  <si>
    <t>总金额</t>
  </si>
  <si>
    <t>上海交行最终余额</t>
  </si>
  <si>
    <t>云南+上海（含巨蓉）</t>
  </si>
  <si>
    <t>上海建行最终余额</t>
  </si>
  <si>
    <t>新疆</t>
  </si>
  <si>
    <t>新疆公司招行最终余额</t>
  </si>
  <si>
    <t>石河子分公司招行最终余额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</si>
</sst>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37"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4"/>
      <color rgb="FF333333"/>
      <name val="Arial"/>
      <charset val="134"/>
    </font>
    <font>
      <sz val="20"/>
      <name val="宋体"/>
      <charset val="134"/>
    </font>
    <font>
      <sz val="20"/>
      <color indexed="8"/>
      <name val="宋体"/>
      <charset val="134"/>
    </font>
    <font>
      <sz val="16"/>
      <color theme="1"/>
      <name val="宋体"/>
      <charset val="134"/>
    </font>
    <font>
      <sz val="18"/>
      <color indexed="8"/>
      <name val="宋体"/>
      <charset val="134"/>
    </font>
    <font>
      <b/>
      <sz val="16"/>
      <color indexed="8"/>
      <name val="宋体"/>
      <charset val="134"/>
    </font>
    <font>
      <sz val="22"/>
      <color indexed="8"/>
      <name val="宋体"/>
      <charset val="134"/>
    </font>
    <font>
      <b/>
      <sz val="20"/>
      <color indexed="8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0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1" borderId="15" applyNumberFormat="0" applyAlignment="0" applyProtection="0">
      <alignment vertical="center"/>
    </xf>
    <xf numFmtId="0" fontId="26" fillId="12" borderId="16" applyNumberFormat="0" applyAlignment="0" applyProtection="0">
      <alignment vertical="center"/>
    </xf>
    <xf numFmtId="0" fontId="27" fillId="12" borderId="15" applyNumberFormat="0" applyAlignment="0" applyProtection="0">
      <alignment vertical="center"/>
    </xf>
    <xf numFmtId="0" fontId="28" fillId="13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36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43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43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43" fontId="0" fillId="4" borderId="1" xfId="0" applyNumberFormat="1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43" fontId="0" fillId="6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3" fontId="0" fillId="2" borderId="1" xfId="0" applyNumberFormat="1" applyFill="1" applyBorder="1" applyAlignment="1">
      <alignment horizontal="center" vertical="center"/>
    </xf>
    <xf numFmtId="176" fontId="0" fillId="7" borderId="1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43" fontId="0" fillId="0" borderId="6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3" fontId="0" fillId="0" borderId="8" xfId="0" applyNumberForma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43" fontId="0" fillId="8" borderId="0" xfId="0" applyNumberFormat="1" applyFill="1" applyAlignment="1">
      <alignment horizontal="center" vertical="center"/>
    </xf>
    <xf numFmtId="176" fontId="0" fillId="8" borderId="0" xfId="0" applyNumberFormat="1" applyFill="1" applyAlignment="1">
      <alignment horizontal="center" vertical="center"/>
    </xf>
    <xf numFmtId="176" fontId="0" fillId="9" borderId="0" xfId="0" applyNumberFormat="1" applyFill="1" applyAlignment="1">
      <alignment horizontal="center" vertical="center"/>
    </xf>
    <xf numFmtId="178" fontId="0" fillId="9" borderId="0" xfId="0" applyNumberFormat="1" applyFill="1" applyAlignment="1">
      <alignment horizontal="center" vertical="center"/>
    </xf>
    <xf numFmtId="176" fontId="3" fillId="9" borderId="0" xfId="0" applyNumberFormat="1" applyFont="1" applyFill="1" applyAlignment="1">
      <alignment horizontal="center" vertical="center"/>
    </xf>
    <xf numFmtId="176" fontId="4" fillId="9" borderId="0" xfId="0" applyNumberFormat="1" applyFont="1" applyFill="1" applyAlignment="1">
      <alignment horizontal="center" vertical="center"/>
    </xf>
    <xf numFmtId="176" fontId="5" fillId="9" borderId="0" xfId="0" applyNumberFormat="1" applyFont="1" applyFill="1" applyAlignment="1">
      <alignment horizontal="center" vertical="center"/>
    </xf>
    <xf numFmtId="178" fontId="6" fillId="9" borderId="1" xfId="0" applyNumberFormat="1" applyFont="1" applyFill="1" applyBorder="1" applyAlignment="1">
      <alignment horizontal="center" vertical="center"/>
    </xf>
    <xf numFmtId="176" fontId="6" fillId="9" borderId="1" xfId="0" applyNumberFormat="1" applyFont="1" applyFill="1" applyBorder="1" applyAlignment="1">
      <alignment horizontal="center" vertical="center"/>
    </xf>
    <xf numFmtId="178" fontId="4" fillId="9" borderId="1" xfId="0" applyNumberFormat="1" applyFont="1" applyFill="1" applyBorder="1" applyAlignment="1">
      <alignment horizontal="center" vertical="center"/>
    </xf>
    <xf numFmtId="176" fontId="4" fillId="9" borderId="1" xfId="0" applyNumberFormat="1" applyFont="1" applyFill="1" applyBorder="1" applyAlignment="1">
      <alignment horizontal="center" vertical="center"/>
    </xf>
    <xf numFmtId="176" fontId="4" fillId="9" borderId="1" xfId="0" applyNumberFormat="1" applyFont="1" applyFill="1" applyBorder="1" applyAlignment="1">
      <alignment horizontal="center" vertical="center" wrapText="1"/>
    </xf>
    <xf numFmtId="178" fontId="7" fillId="9" borderId="1" xfId="0" applyNumberFormat="1" applyFont="1" applyFill="1" applyBorder="1" applyAlignment="1">
      <alignment horizontal="center" vertical="center"/>
    </xf>
    <xf numFmtId="176" fontId="8" fillId="9" borderId="0" xfId="0" applyNumberFormat="1" applyFont="1" applyFill="1" applyAlignment="1">
      <alignment horizontal="center" vertical="center"/>
    </xf>
    <xf numFmtId="176" fontId="9" fillId="9" borderId="0" xfId="0" applyNumberFormat="1" applyFont="1" applyFill="1" applyAlignment="1">
      <alignment horizontal="center" vertical="center"/>
    </xf>
    <xf numFmtId="176" fontId="10" fillId="9" borderId="1" xfId="0" applyNumberFormat="1" applyFont="1" applyFill="1" applyBorder="1" applyAlignment="1">
      <alignment horizontal="center" vertical="center"/>
    </xf>
    <xf numFmtId="176" fontId="5" fillId="9" borderId="0" xfId="0" applyNumberFormat="1" applyFont="1" applyFill="1" applyAlignment="1">
      <alignment vertical="center" wrapText="1"/>
    </xf>
    <xf numFmtId="176" fontId="3" fillId="9" borderId="1" xfId="0" applyNumberFormat="1" applyFont="1" applyFill="1" applyBorder="1" applyAlignment="1">
      <alignment horizontal="center" vertical="center"/>
    </xf>
    <xf numFmtId="176" fontId="6" fillId="9" borderId="0" xfId="0" applyNumberFormat="1" applyFont="1" applyFill="1" applyAlignment="1">
      <alignment horizontal="center" vertical="center"/>
    </xf>
    <xf numFmtId="176" fontId="1" fillId="9" borderId="1" xfId="0" applyNumberFormat="1" applyFont="1" applyFill="1" applyBorder="1" applyAlignment="1">
      <alignment horizontal="center" vertical="center"/>
    </xf>
    <xf numFmtId="176" fontId="3" fillId="9" borderId="9" xfId="0" applyNumberFormat="1" applyFont="1" applyFill="1" applyBorder="1" applyAlignment="1">
      <alignment horizontal="center" vertical="center"/>
    </xf>
    <xf numFmtId="176" fontId="4" fillId="9" borderId="10" xfId="0" applyNumberFormat="1" applyFont="1" applyFill="1" applyBorder="1" applyAlignment="1">
      <alignment horizontal="center" vertical="center"/>
    </xf>
    <xf numFmtId="176" fontId="4" fillId="9" borderId="9" xfId="0" applyNumberFormat="1" applyFont="1" applyFill="1" applyBorder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176" fontId="3" fillId="3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176" fontId="4" fillId="4" borderId="0" xfId="0" applyNumberFormat="1" applyFont="1" applyFill="1" applyAlignment="1">
      <alignment horizontal="center" vertical="center"/>
    </xf>
    <xf numFmtId="176" fontId="3" fillId="4" borderId="0" xfId="0" applyNumberFormat="1" applyFont="1" applyFill="1" applyAlignment="1">
      <alignment horizontal="center" vertical="center"/>
    </xf>
    <xf numFmtId="176" fontId="11" fillId="9" borderId="0" xfId="0" applyNumberFormat="1" applyFont="1" applyFill="1" applyAlignment="1">
      <alignment horizontal="center" vertical="center"/>
    </xf>
    <xf numFmtId="176" fontId="4" fillId="5" borderId="0" xfId="0" applyNumberFormat="1" applyFont="1" applyFill="1" applyAlignment="1">
      <alignment horizontal="center" vertical="center"/>
    </xf>
    <xf numFmtId="176" fontId="3" fillId="5" borderId="0" xfId="0" applyNumberFormat="1" applyFont="1" applyFill="1" applyAlignment="1">
      <alignment horizontal="center" vertical="center"/>
    </xf>
    <xf numFmtId="176" fontId="12" fillId="9" borderId="0" xfId="0" applyNumberFormat="1" applyFont="1" applyFill="1" applyAlignment="1">
      <alignment horizontal="center" vertical="center"/>
    </xf>
    <xf numFmtId="178" fontId="10" fillId="9" borderId="1" xfId="0" applyNumberFormat="1" applyFont="1" applyFill="1" applyBorder="1" applyAlignment="1">
      <alignment horizontal="center" vertical="center"/>
    </xf>
    <xf numFmtId="176" fontId="13" fillId="9" borderId="0" xfId="0" applyNumberFormat="1" applyFont="1" applyFill="1" applyAlignment="1">
      <alignment horizontal="center" vertical="center"/>
    </xf>
    <xf numFmtId="178" fontId="10" fillId="9" borderId="9" xfId="0" applyNumberFormat="1" applyFont="1" applyFill="1" applyBorder="1" applyAlignment="1">
      <alignment horizontal="center" vertical="center"/>
    </xf>
    <xf numFmtId="176" fontId="10" fillId="9" borderId="11" xfId="0" applyNumberFormat="1" applyFont="1" applyFill="1" applyBorder="1" applyAlignment="1">
      <alignment horizontal="center" vertical="center"/>
    </xf>
    <xf numFmtId="176" fontId="4" fillId="9" borderId="11" xfId="0" applyNumberFormat="1" applyFont="1" applyFill="1" applyBorder="1" applyAlignment="1">
      <alignment horizontal="center" vertical="center"/>
    </xf>
    <xf numFmtId="176" fontId="4" fillId="9" borderId="0" xfId="0" applyNumberFormat="1" applyFont="1" applyFill="1" applyBorder="1" applyAlignment="1">
      <alignment horizontal="center" vertical="center"/>
    </xf>
    <xf numFmtId="178" fontId="3" fillId="9" borderId="0" xfId="0" applyNumberFormat="1" applyFont="1" applyFill="1" applyAlignment="1">
      <alignment horizontal="center" vertical="center"/>
    </xf>
    <xf numFmtId="178" fontId="6" fillId="9" borderId="0" xfId="0" applyNumberFormat="1" applyFont="1" applyFill="1" applyAlignment="1">
      <alignment horizontal="center" vertical="center"/>
    </xf>
    <xf numFmtId="176" fontId="4" fillId="7" borderId="0" xfId="0" applyNumberFormat="1" applyFont="1" applyFill="1" applyAlignment="1">
      <alignment horizontal="center" vertical="center"/>
    </xf>
    <xf numFmtId="176" fontId="1" fillId="9" borderId="0" xfId="0" applyNumberFormat="1" applyFont="1" applyFill="1" applyAlignment="1">
      <alignment horizontal="center" vertical="center"/>
    </xf>
    <xf numFmtId="178" fontId="10" fillId="9" borderId="0" xfId="0" applyNumberFormat="1" applyFont="1" applyFill="1" applyAlignment="1">
      <alignment horizontal="center" vertical="center"/>
    </xf>
    <xf numFmtId="176" fontId="10" fillId="9" borderId="0" xfId="0" applyNumberFormat="1" applyFont="1" applyFill="1" applyAlignment="1">
      <alignment horizontal="center" vertical="center"/>
    </xf>
    <xf numFmtId="178" fontId="0" fillId="9" borderId="1" xfId="0" applyNumberFormat="1" applyFill="1" applyBorder="1" applyAlignment="1">
      <alignment horizontal="center" vertical="center"/>
    </xf>
    <xf numFmtId="176" fontId="6" fillId="9" borderId="0" xfId="0" applyNumberFormat="1" applyFont="1" applyFill="1" applyBorder="1" applyAlignment="1">
      <alignment horizontal="center" vertical="center"/>
    </xf>
    <xf numFmtId="176" fontId="4" fillId="9" borderId="4" xfId="0" applyNumberFormat="1" applyFont="1" applyFill="1" applyBorder="1" applyAlignment="1">
      <alignment horizontal="center" vertical="center"/>
    </xf>
    <xf numFmtId="178" fontId="3" fillId="9" borderId="1" xfId="0" applyNumberFormat="1" applyFont="1" applyFill="1" applyBorder="1" applyAlignment="1">
      <alignment horizontal="center" vertical="center"/>
    </xf>
    <xf numFmtId="176" fontId="14" fillId="9" borderId="0" xfId="0" applyNumberFormat="1" applyFont="1" applyFill="1" applyAlignment="1">
      <alignment horizontal="center" vertical="center"/>
    </xf>
    <xf numFmtId="176" fontId="15" fillId="9" borderId="0" xfId="0" applyNumberFormat="1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15 2" xfId="51"/>
    <cellStyle name="常规 2" xfId="52"/>
  </cellStyles>
  <tableStyles count="0" defaultTableStyle="TableStyleMedium2" defaultPivotStyle="PivotStyleLight16"/>
  <colors>
    <mruColors>
      <color rgb="00F3BFF7"/>
      <color rgb="00FFFFFF"/>
      <color rgb="00000000"/>
      <color rgb="0075BD42"/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0"/>
  <sheetViews>
    <sheetView zoomScale="55" zoomScaleNormal="55" zoomScaleSheetLayoutView="70" workbookViewId="0">
      <pane ySplit="2" topLeftCell="A3" activePane="bottomLeft" state="frozen"/>
      <selection/>
      <selection pane="bottomLeft" activeCell="L16" sqref="L53 L39 L27 L16"/>
    </sheetView>
  </sheetViews>
  <sheetFormatPr defaultColWidth="9" defaultRowHeight="20.25"/>
  <cols>
    <col min="1" max="1" width="9" style="40"/>
    <col min="2" max="2" width="34.4666666666667" style="41" customWidth="1"/>
    <col min="3" max="3" width="18.3916666666667" style="42" customWidth="1"/>
    <col min="4" max="4" width="18.0333333333333" style="42" customWidth="1"/>
    <col min="5" max="6" width="18.0916666666667" style="42" customWidth="1"/>
    <col min="7" max="7" width="18.0916666666667" style="42" hidden="1" customWidth="1"/>
    <col min="8" max="9" width="17.8833333333333" style="42" customWidth="1"/>
    <col min="10" max="10" width="24.3166666666667" style="42" customWidth="1"/>
    <col min="11" max="11" width="37.5" style="43" customWidth="1"/>
    <col min="12" max="12" width="40.8916666666667" style="39" customWidth="1"/>
    <col min="13" max="13" width="88.8583333333333" style="39" customWidth="1"/>
    <col min="14" max="14" width="29.7666666666667" style="39" customWidth="1"/>
    <col min="15" max="16" width="17.1416666666667" style="39" customWidth="1"/>
    <col min="17" max="17" width="7.31666666666667" style="39" customWidth="1"/>
    <col min="18" max="16384" width="9" style="39"/>
  </cols>
  <sheetData>
    <row r="1" s="39" customFormat="1" ht="44" customHeight="1" spans="1:14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3"/>
    </row>
    <row r="2" s="39" customFormat="1" ht="56" customHeight="1" spans="1:14">
      <c r="A2" s="46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8" t="s">
        <v>7</v>
      </c>
      <c r="H2" s="47" t="s">
        <v>5</v>
      </c>
      <c r="I2" s="47" t="s">
        <v>8</v>
      </c>
      <c r="J2" s="47" t="s">
        <v>5</v>
      </c>
      <c r="K2" s="43"/>
    </row>
    <row r="3" s="39" customFormat="1" ht="35" customHeight="1" spans="1:14">
      <c r="A3" s="49">
        <f t="shared" ref="A3:A13" si="0">ROW()-2</f>
        <v>1</v>
      </c>
      <c r="B3" s="47" t="s">
        <v>9</v>
      </c>
      <c r="C3" s="47">
        <f t="shared" ref="C3:C17" si="1">D3+F3+I3</f>
        <v>276599.59</v>
      </c>
      <c r="D3" s="47"/>
      <c r="E3" s="47"/>
      <c r="F3" s="47">
        <v>276599.59</v>
      </c>
      <c r="G3" s="47"/>
      <c r="H3" s="47">
        <v>39</v>
      </c>
      <c r="I3" s="47"/>
      <c r="J3" s="47"/>
      <c r="K3" s="50"/>
      <c r="L3" s="51"/>
    </row>
    <row r="4" s="39" customFormat="1" ht="35" customHeight="1" spans="1:14">
      <c r="A4" s="49">
        <f t="shared" si="0"/>
        <v>2</v>
      </c>
      <c r="B4" s="47" t="s">
        <v>10</v>
      </c>
      <c r="C4" s="47">
        <f t="shared" si="1"/>
        <v>66654.05</v>
      </c>
      <c r="D4" s="47">
        <v>56960.59</v>
      </c>
      <c r="E4" s="52">
        <v>20</v>
      </c>
      <c r="F4" s="52">
        <v>9693.46</v>
      </c>
      <c r="G4" s="47"/>
      <c r="H4" s="47">
        <v>2</v>
      </c>
      <c r="I4" s="47"/>
      <c r="J4" s="47"/>
      <c r="K4" s="43"/>
    </row>
    <row r="5" s="39" customFormat="1" ht="35" customHeight="1" spans="1:14">
      <c r="A5" s="49">
        <f t="shared" si="0"/>
        <v>3</v>
      </c>
      <c r="B5" s="47" t="s">
        <v>11</v>
      </c>
      <c r="C5" s="47">
        <f t="shared" si="1"/>
        <v>94758.34</v>
      </c>
      <c r="D5" s="47">
        <v>73429.02</v>
      </c>
      <c r="E5" s="52">
        <v>24</v>
      </c>
      <c r="F5" s="52">
        <v>16580.82</v>
      </c>
      <c r="G5" s="47"/>
      <c r="H5" s="47">
        <v>4</v>
      </c>
      <c r="I5" s="47">
        <v>4748.5</v>
      </c>
      <c r="J5" s="47">
        <v>1</v>
      </c>
      <c r="K5" s="53"/>
    </row>
    <row r="6" s="39" customFormat="1" ht="35" customHeight="1" spans="1:14">
      <c r="A6" s="49">
        <f t="shared" si="0"/>
        <v>4</v>
      </c>
      <c r="B6" s="54" t="s">
        <v>12</v>
      </c>
      <c r="C6" s="47">
        <f t="shared" si="1"/>
        <v>138814.53</v>
      </c>
      <c r="D6" s="47">
        <v>121768.35</v>
      </c>
      <c r="E6" s="47">
        <v>56</v>
      </c>
      <c r="F6" s="47">
        <v>12295.18</v>
      </c>
      <c r="G6" s="47"/>
      <c r="H6" s="47">
        <v>4</v>
      </c>
      <c r="I6" s="47">
        <v>4751</v>
      </c>
      <c r="J6" s="47">
        <v>1</v>
      </c>
      <c r="K6" s="42"/>
      <c r="L6" s="41"/>
    </row>
    <row r="7" s="39" customFormat="1" ht="35" customHeight="1" spans="1:14">
      <c r="A7" s="49">
        <f t="shared" si="0"/>
        <v>5</v>
      </c>
      <c r="B7" s="54" t="s">
        <v>13</v>
      </c>
      <c r="C7" s="47">
        <f t="shared" si="1"/>
        <v>39513.41</v>
      </c>
      <c r="D7" s="47">
        <v>39513.41</v>
      </c>
      <c r="E7" s="47">
        <v>14</v>
      </c>
      <c r="F7" s="47"/>
      <c r="G7" s="47"/>
      <c r="H7" s="47"/>
      <c r="I7" s="47"/>
      <c r="J7" s="47"/>
      <c r="K7" s="42"/>
      <c r="L7" s="41"/>
    </row>
    <row r="8" s="39" customFormat="1" ht="35" customHeight="1" spans="1:14">
      <c r="A8" s="49">
        <f t="shared" si="0"/>
        <v>6</v>
      </c>
      <c r="B8" s="54" t="s">
        <v>14</v>
      </c>
      <c r="C8" s="47">
        <f t="shared" si="1"/>
        <v>146609.31</v>
      </c>
      <c r="D8" s="47">
        <v>135835.82</v>
      </c>
      <c r="E8" s="47">
        <v>62</v>
      </c>
      <c r="F8" s="47">
        <v>10773.49</v>
      </c>
      <c r="G8" s="47"/>
      <c r="H8" s="47">
        <v>2</v>
      </c>
      <c r="I8" s="47"/>
      <c r="J8" s="47"/>
      <c r="K8" s="55"/>
      <c r="L8" s="41"/>
    </row>
    <row r="9" s="39" customFormat="1" ht="35" customHeight="1" spans="1:14">
      <c r="A9" s="49">
        <f t="shared" si="0"/>
        <v>7</v>
      </c>
      <c r="B9" s="54" t="s">
        <v>15</v>
      </c>
      <c r="C9" s="47">
        <f t="shared" si="1"/>
        <v>26619.12</v>
      </c>
      <c r="D9" s="47">
        <v>22362.89</v>
      </c>
      <c r="E9" s="47">
        <v>9</v>
      </c>
      <c r="F9" s="47">
        <v>4256.23</v>
      </c>
      <c r="G9" s="47"/>
      <c r="H9" s="47">
        <v>1</v>
      </c>
      <c r="I9" s="56"/>
      <c r="J9" s="56"/>
      <c r="K9" s="42"/>
      <c r="L9" s="41"/>
    </row>
    <row r="10" s="39" customFormat="1" ht="35" customHeight="1" spans="1:14">
      <c r="A10" s="49">
        <f t="shared" si="0"/>
        <v>8</v>
      </c>
      <c r="B10" s="57" t="s">
        <v>16</v>
      </c>
      <c r="C10" s="47">
        <f t="shared" si="1"/>
        <v>185371.9</v>
      </c>
      <c r="D10" s="47">
        <v>159027.1</v>
      </c>
      <c r="E10" s="47">
        <v>48</v>
      </c>
      <c r="F10" s="58">
        <v>26344.8</v>
      </c>
      <c r="G10" s="47"/>
      <c r="H10" s="47">
        <v>4</v>
      </c>
      <c r="I10" s="47"/>
      <c r="J10" s="47"/>
      <c r="K10" s="42"/>
      <c r="L10" s="41"/>
    </row>
    <row r="11" s="39" customFormat="1" ht="35" customHeight="1" spans="1:14">
      <c r="A11" s="49">
        <f t="shared" si="0"/>
        <v>9</v>
      </c>
      <c r="B11" s="59" t="s">
        <v>17</v>
      </c>
      <c r="C11" s="47">
        <f t="shared" si="1"/>
        <v>60371.27</v>
      </c>
      <c r="D11" s="47">
        <v>55037.13</v>
      </c>
      <c r="E11" s="47">
        <v>19</v>
      </c>
      <c r="F11" s="58">
        <v>5334.14</v>
      </c>
      <c r="G11" s="47"/>
      <c r="H11" s="47">
        <v>1</v>
      </c>
      <c r="I11" s="47"/>
      <c r="J11" s="47"/>
      <c r="K11" s="42"/>
      <c r="L11" s="41"/>
    </row>
    <row r="12" s="39" customFormat="1" ht="35" customHeight="1" spans="1:14">
      <c r="A12" s="49">
        <f t="shared" si="0"/>
        <v>10</v>
      </c>
      <c r="B12" s="59" t="s">
        <v>18</v>
      </c>
      <c r="C12" s="47">
        <f t="shared" si="1"/>
        <v>21800</v>
      </c>
      <c r="D12" s="47">
        <v>21800</v>
      </c>
      <c r="E12" s="47">
        <v>7</v>
      </c>
      <c r="F12" s="58">
        <v>0</v>
      </c>
      <c r="G12" s="47"/>
      <c r="H12" s="47">
        <v>0</v>
      </c>
      <c r="I12" s="47"/>
      <c r="J12" s="47"/>
      <c r="K12" s="60" t="s">
        <v>19</v>
      </c>
      <c r="L12" s="61">
        <f>F18</f>
        <v>383252.95</v>
      </c>
      <c r="M12" s="41" t="s">
        <v>20</v>
      </c>
    </row>
    <row r="13" s="39" customFormat="1" ht="35" customHeight="1" spans="1:14">
      <c r="A13" s="49">
        <f t="shared" si="0"/>
        <v>11</v>
      </c>
      <c r="B13" s="59" t="s">
        <v>21</v>
      </c>
      <c r="C13" s="47">
        <f t="shared" si="1"/>
        <v>35000</v>
      </c>
      <c r="D13" s="47">
        <f>41000-6000</f>
        <v>35000</v>
      </c>
      <c r="E13" s="47">
        <v>7</v>
      </c>
      <c r="F13" s="58"/>
      <c r="G13" s="47"/>
      <c r="H13" s="47"/>
      <c r="I13" s="47"/>
      <c r="J13" s="47"/>
      <c r="K13" s="62" t="s">
        <v>22</v>
      </c>
      <c r="L13" s="63">
        <f>I18</f>
        <v>9499.5</v>
      </c>
    </row>
    <row r="14" s="39" customFormat="1" ht="35" customHeight="1" spans="1:14">
      <c r="A14" s="49"/>
      <c r="B14" s="59" t="s">
        <v>23</v>
      </c>
      <c r="C14" s="47">
        <f t="shared" si="1"/>
        <v>3200</v>
      </c>
      <c r="D14" s="47">
        <v>3200</v>
      </c>
      <c r="E14" s="47">
        <v>1</v>
      </c>
      <c r="F14" s="58"/>
      <c r="G14" s="47"/>
      <c r="H14" s="47"/>
      <c r="I14" s="47"/>
      <c r="J14" s="47"/>
      <c r="K14" s="64" t="s">
        <v>24</v>
      </c>
      <c r="L14" s="65">
        <f>D18</f>
        <v>893111.82</v>
      </c>
      <c r="M14" s="66"/>
    </row>
    <row r="15" s="39" customFormat="1" ht="35" customHeight="1" spans="1:14">
      <c r="A15" s="49">
        <f t="shared" ref="A15:A17" si="2">ROW()-2</f>
        <v>13</v>
      </c>
      <c r="B15" s="59" t="s">
        <v>25</v>
      </c>
      <c r="C15" s="47">
        <f t="shared" si="1"/>
        <v>182745.87</v>
      </c>
      <c r="D15" s="47">
        <v>169177.51</v>
      </c>
      <c r="E15" s="47">
        <v>80</v>
      </c>
      <c r="F15" s="58">
        <v>13568.36</v>
      </c>
      <c r="G15" s="47"/>
      <c r="H15" s="47">
        <v>3</v>
      </c>
      <c r="I15" s="47"/>
      <c r="J15" s="47"/>
      <c r="K15" s="67" t="s">
        <v>26</v>
      </c>
      <c r="L15" s="68">
        <f>E18*20</f>
        <v>6940</v>
      </c>
      <c r="M15" s="69"/>
    </row>
    <row r="16" s="39" customFormat="1" ht="35" customHeight="1" spans="1:14">
      <c r="A16" s="49">
        <f t="shared" si="2"/>
        <v>14</v>
      </c>
      <c r="B16" s="47" t="s">
        <v>27</v>
      </c>
      <c r="C16" s="47">
        <f t="shared" si="1"/>
        <v>1350</v>
      </c>
      <c r="D16" s="47">
        <v>0</v>
      </c>
      <c r="E16" s="47">
        <v>0</v>
      </c>
      <c r="F16" s="47">
        <v>1350</v>
      </c>
      <c r="G16" s="47"/>
      <c r="H16" s="47">
        <v>2</v>
      </c>
      <c r="I16" s="47"/>
      <c r="J16" s="47"/>
      <c r="K16" s="55" t="s">
        <v>28</v>
      </c>
      <c r="L16" s="69">
        <f>L12+L13+L14+L15</f>
        <v>1292804.27</v>
      </c>
      <c r="M16" s="66"/>
      <c r="N16" s="66"/>
    </row>
    <row r="17" s="39" customFormat="1" ht="35" customHeight="1" spans="1:15">
      <c r="A17" s="49">
        <f t="shared" si="2"/>
        <v>15</v>
      </c>
      <c r="B17" s="54" t="s">
        <v>29</v>
      </c>
      <c r="C17" s="47">
        <f t="shared" si="1"/>
        <v>6456.88</v>
      </c>
      <c r="D17" s="47">
        <v>0</v>
      </c>
      <c r="E17" s="47">
        <v>0</v>
      </c>
      <c r="F17" s="47">
        <v>6456.88</v>
      </c>
      <c r="G17" s="47"/>
      <c r="H17" s="47">
        <v>2</v>
      </c>
      <c r="I17" s="47"/>
      <c r="J17" s="47"/>
      <c r="K17" s="55"/>
      <c r="L17" s="69"/>
      <c r="M17" s="41"/>
      <c r="N17" s="66"/>
    </row>
    <row r="18" s="39" customFormat="1" ht="35" customHeight="1" spans="1:15">
      <c r="A18" s="70"/>
      <c r="B18" s="54"/>
      <c r="C18" s="47">
        <f t="shared" ref="C18:J18" si="3">SUM(C3:C17)</f>
        <v>1285864.27</v>
      </c>
      <c r="D18" s="47">
        <f t="shared" si="3"/>
        <v>893111.82</v>
      </c>
      <c r="E18" s="47">
        <f t="shared" si="3"/>
        <v>347</v>
      </c>
      <c r="F18" s="47">
        <f t="shared" si="3"/>
        <v>383252.95</v>
      </c>
      <c r="G18" s="47">
        <f t="shared" si="3"/>
        <v>0</v>
      </c>
      <c r="H18" s="47">
        <f t="shared" si="3"/>
        <v>64</v>
      </c>
      <c r="I18" s="47">
        <f t="shared" si="3"/>
        <v>9499.5</v>
      </c>
      <c r="J18" s="47">
        <f t="shared" si="3"/>
        <v>2</v>
      </c>
      <c r="K18" s="55"/>
      <c r="L18" s="69"/>
      <c r="N18" s="71"/>
    </row>
    <row r="19" s="39" customFormat="1" ht="35" customHeight="1" spans="1:15">
      <c r="A19" s="72"/>
      <c r="B19" s="73"/>
      <c r="C19" s="74"/>
      <c r="D19" s="74"/>
      <c r="E19" s="74"/>
      <c r="F19" s="74"/>
      <c r="G19" s="74"/>
      <c r="H19" s="74"/>
      <c r="I19" s="74"/>
      <c r="J19" s="58"/>
      <c r="K19" s="55"/>
      <c r="L19" s="69"/>
      <c r="N19" s="75"/>
      <c r="O19" s="41"/>
    </row>
    <row r="20" s="39" customFormat="1" ht="35" customHeight="1" spans="1:15">
      <c r="A20" s="76"/>
      <c r="B20" s="41"/>
      <c r="C20" s="42"/>
      <c r="D20" s="42"/>
      <c r="E20" s="42"/>
      <c r="F20" s="42"/>
      <c r="G20" s="42"/>
      <c r="H20" s="42"/>
      <c r="I20" s="42"/>
      <c r="J20" s="42"/>
      <c r="K20" s="55"/>
      <c r="L20" s="69"/>
      <c r="M20" s="66"/>
    </row>
    <row r="21" s="39" customFormat="1" ht="35" customHeight="1" spans="1:15">
      <c r="A21" s="77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9"/>
    </row>
    <row r="22" s="39" customFormat="1" ht="35" customHeight="1" spans="1:15">
      <c r="A22" s="44" t="s">
        <v>30</v>
      </c>
      <c r="B22" s="45"/>
      <c r="C22" s="45"/>
      <c r="D22" s="45"/>
      <c r="E22" s="45"/>
      <c r="F22" s="45"/>
      <c r="G22" s="45"/>
      <c r="H22" s="45"/>
      <c r="I22" s="45"/>
      <c r="J22" s="55"/>
      <c r="K22" s="55"/>
      <c r="L22" s="69"/>
    </row>
    <row r="23" s="39" customFormat="1" ht="35" customHeight="1" spans="1:15">
      <c r="A23" s="46" t="s">
        <v>1</v>
      </c>
      <c r="B23" s="47" t="s">
        <v>2</v>
      </c>
      <c r="C23" s="47" t="s">
        <v>3</v>
      </c>
      <c r="D23" s="47" t="s">
        <v>4</v>
      </c>
      <c r="E23" s="47" t="s">
        <v>5</v>
      </c>
      <c r="F23" s="59" t="s">
        <v>6</v>
      </c>
      <c r="G23" s="58"/>
      <c r="H23" s="47" t="s">
        <v>5</v>
      </c>
      <c r="I23" s="47" t="s">
        <v>26</v>
      </c>
      <c r="J23" s="42"/>
      <c r="K23" s="55"/>
      <c r="L23" s="69"/>
    </row>
    <row r="24" s="39" customFormat="1" ht="35" customHeight="1" spans="1:15">
      <c r="A24" s="49">
        <v>1</v>
      </c>
      <c r="B24" s="54" t="s">
        <v>9</v>
      </c>
      <c r="C24" s="47">
        <f>D24+F24</f>
        <v>60517.48</v>
      </c>
      <c r="D24" s="47">
        <v>0</v>
      </c>
      <c r="E24" s="47">
        <v>0</v>
      </c>
      <c r="F24" s="59">
        <v>60517.48</v>
      </c>
      <c r="G24" s="58"/>
      <c r="H24" s="47">
        <v>4</v>
      </c>
      <c r="I24" s="47">
        <f>E24*20</f>
        <v>0</v>
      </c>
      <c r="J24" s="42"/>
      <c r="K24" s="78" t="s">
        <v>31</v>
      </c>
      <c r="L24" s="78">
        <f>F26</f>
        <v>60517.48</v>
      </c>
    </row>
    <row r="25" s="39" customFormat="1" ht="35" customHeight="1" spans="1:15">
      <c r="A25" s="49">
        <v>6</v>
      </c>
      <c r="B25" s="54" t="s">
        <v>29</v>
      </c>
      <c r="C25" s="47">
        <f>D25+F25</f>
        <v>69851.94</v>
      </c>
      <c r="D25" s="47">
        <v>69851.94</v>
      </c>
      <c r="E25" s="47">
        <v>26</v>
      </c>
      <c r="F25" s="47">
        <v>0</v>
      </c>
      <c r="G25" s="47"/>
      <c r="H25" s="47">
        <v>0</v>
      </c>
      <c r="I25" s="47">
        <f>E25*20</f>
        <v>520</v>
      </c>
      <c r="J25" s="42"/>
      <c r="K25" s="64" t="s">
        <v>32</v>
      </c>
      <c r="L25" s="64">
        <f>D26</f>
        <v>69851.94</v>
      </c>
    </row>
    <row r="26" s="39" customFormat="1" ht="35" customHeight="1" spans="1:15">
      <c r="A26" s="70"/>
      <c r="B26" s="52"/>
      <c r="C26" s="47">
        <f t="shared" ref="C26:I26" si="4">SUM(C24:C25)</f>
        <v>130369.42</v>
      </c>
      <c r="D26" s="47">
        <f t="shared" si="4"/>
        <v>69851.94</v>
      </c>
      <c r="E26" s="47">
        <f t="shared" si="4"/>
        <v>26</v>
      </c>
      <c r="F26" s="47">
        <f t="shared" si="4"/>
        <v>60517.48</v>
      </c>
      <c r="G26" s="47">
        <f t="shared" si="4"/>
        <v>0</v>
      </c>
      <c r="H26" s="47">
        <f t="shared" si="4"/>
        <v>4</v>
      </c>
      <c r="I26" s="47">
        <f t="shared" si="4"/>
        <v>520</v>
      </c>
      <c r="J26" s="42"/>
      <c r="K26" s="42" t="s">
        <v>26</v>
      </c>
      <c r="L26" s="42">
        <f>E26*20</f>
        <v>520</v>
      </c>
      <c r="O26" s="79"/>
    </row>
    <row r="27" s="39" customFormat="1" ht="35" customHeight="1" spans="1:15">
      <c r="A27" s="80"/>
      <c r="B27" s="81"/>
      <c r="C27" s="42"/>
      <c r="D27" s="42"/>
      <c r="E27" s="42"/>
      <c r="F27" s="42"/>
      <c r="G27" s="42"/>
      <c r="H27" s="42"/>
      <c r="I27" s="42"/>
      <c r="J27" s="42"/>
      <c r="K27" s="55" t="s">
        <v>28</v>
      </c>
      <c r="L27" s="69">
        <f>L24+L25+L26</f>
        <v>130889.42</v>
      </c>
      <c r="O27" s="79"/>
    </row>
    <row r="28" s="39" customFormat="1" ht="35" customHeight="1" spans="1:15">
      <c r="A28" s="40"/>
      <c r="B28" s="77"/>
      <c r="C28" s="55"/>
      <c r="D28" s="55"/>
      <c r="E28" s="55"/>
      <c r="F28" s="55"/>
      <c r="G28" s="55"/>
      <c r="H28" s="55"/>
      <c r="I28" s="55"/>
      <c r="J28" s="55"/>
      <c r="K28" s="55"/>
    </row>
    <row r="29" s="39" customFormat="1" ht="35" customHeight="1" spans="1:15">
      <c r="A29" s="40"/>
      <c r="B29" s="77"/>
      <c r="C29" s="55"/>
      <c r="D29" s="55"/>
      <c r="E29" s="55"/>
      <c r="F29" s="55"/>
      <c r="G29" s="55"/>
      <c r="H29" s="55"/>
      <c r="I29" s="55"/>
      <c r="J29" s="55"/>
      <c r="K29" s="55"/>
    </row>
    <row r="30" s="39" customFormat="1" ht="35" customHeight="1" spans="1:15">
      <c r="A30" s="82"/>
      <c r="B30" s="44" t="s">
        <v>33</v>
      </c>
      <c r="C30" s="45"/>
      <c r="D30" s="45"/>
      <c r="E30" s="45"/>
      <c r="F30" s="45"/>
      <c r="G30" s="45"/>
      <c r="H30" s="45"/>
      <c r="I30" s="45"/>
      <c r="J30" s="45"/>
      <c r="K30" s="83"/>
    </row>
    <row r="31" s="39" customFormat="1" ht="35" customHeight="1" spans="1:15">
      <c r="A31" s="46" t="s">
        <v>1</v>
      </c>
      <c r="B31" s="84" t="s">
        <v>2</v>
      </c>
      <c r="C31" s="84" t="s">
        <v>3</v>
      </c>
      <c r="D31" s="84" t="s">
        <v>4</v>
      </c>
      <c r="E31" s="84" t="s">
        <v>5</v>
      </c>
      <c r="F31" s="84" t="s">
        <v>6</v>
      </c>
      <c r="G31" s="84"/>
      <c r="H31" s="84" t="s">
        <v>5</v>
      </c>
      <c r="I31" s="47" t="s">
        <v>8</v>
      </c>
      <c r="J31" s="47" t="s">
        <v>5</v>
      </c>
      <c r="K31" s="43"/>
    </row>
    <row r="32" s="39" customFormat="1" ht="35" customHeight="1" spans="1:15">
      <c r="A32" s="85">
        <v>1</v>
      </c>
      <c r="B32" s="54" t="s">
        <v>34</v>
      </c>
      <c r="C32" s="47">
        <f t="shared" ref="C32:C42" si="5">D32+F32+I32</f>
        <v>23523.22</v>
      </c>
      <c r="D32" s="47">
        <v>23523.22</v>
      </c>
      <c r="E32" s="47">
        <v>13</v>
      </c>
      <c r="F32" s="47"/>
      <c r="G32" s="47"/>
      <c r="H32" s="47"/>
      <c r="I32" s="47"/>
      <c r="J32" s="47"/>
      <c r="K32" s="55"/>
      <c r="L32" s="55"/>
      <c r="M32" s="51"/>
    </row>
    <row r="33" s="39" customFormat="1" ht="35" customHeight="1" spans="1:13">
      <c r="A33" s="85">
        <v>2</v>
      </c>
      <c r="B33" s="54" t="s">
        <v>35</v>
      </c>
      <c r="C33" s="47">
        <f t="shared" si="5"/>
        <v>90707.42</v>
      </c>
      <c r="D33" s="47">
        <v>75075.92</v>
      </c>
      <c r="E33" s="47">
        <v>41</v>
      </c>
      <c r="F33" s="47">
        <v>15631.5</v>
      </c>
      <c r="G33" s="47"/>
      <c r="H33" s="47">
        <v>3</v>
      </c>
      <c r="I33" s="47"/>
      <c r="J33" s="47"/>
      <c r="K33" s="55"/>
      <c r="L33" s="55"/>
      <c r="M33" s="51"/>
    </row>
    <row r="34" s="39" customFormat="1" ht="35" customHeight="1" spans="1:13">
      <c r="A34" s="85"/>
      <c r="B34" s="54" t="s">
        <v>27</v>
      </c>
      <c r="C34" s="47">
        <f t="shared" si="5"/>
        <v>950</v>
      </c>
      <c r="D34" s="47">
        <v>950</v>
      </c>
      <c r="E34" s="47">
        <v>1</v>
      </c>
      <c r="F34" s="47"/>
      <c r="G34" s="47"/>
      <c r="H34" s="47"/>
      <c r="I34" s="47"/>
      <c r="J34" s="47"/>
      <c r="K34" s="55"/>
      <c r="L34" s="55"/>
      <c r="M34" s="51"/>
    </row>
    <row r="35" s="39" customFormat="1" ht="35" customHeight="1" spans="1:13">
      <c r="A35" s="82"/>
      <c r="B35" s="54" t="s">
        <v>36</v>
      </c>
      <c r="C35" s="47">
        <f t="shared" si="5"/>
        <v>72334.67</v>
      </c>
      <c r="D35" s="47">
        <v>55529.99</v>
      </c>
      <c r="E35" s="47">
        <v>16</v>
      </c>
      <c r="F35" s="47">
        <v>12423.68</v>
      </c>
      <c r="G35" s="47"/>
      <c r="H35" s="47">
        <v>3</v>
      </c>
      <c r="I35" s="47">
        <v>4381</v>
      </c>
      <c r="J35" s="47">
        <v>1</v>
      </c>
      <c r="K35" s="55"/>
      <c r="L35" s="86"/>
      <c r="M35" s="71"/>
    </row>
    <row r="36" s="39" customFormat="1" ht="35" customHeight="1" spans="1:13">
      <c r="A36" s="82"/>
      <c r="B36" s="54" t="s">
        <v>37</v>
      </c>
      <c r="C36" s="47">
        <f t="shared" si="5"/>
        <v>125825.36</v>
      </c>
      <c r="D36" s="47">
        <v>116893.93</v>
      </c>
      <c r="E36" s="47">
        <v>48</v>
      </c>
      <c r="F36" s="47">
        <v>4036.23</v>
      </c>
      <c r="G36" s="47"/>
      <c r="H36" s="47">
        <v>1</v>
      </c>
      <c r="I36" s="47">
        <v>4895.2</v>
      </c>
      <c r="J36" s="47">
        <v>1</v>
      </c>
      <c r="K36" s="60" t="s">
        <v>19</v>
      </c>
      <c r="L36" s="60">
        <f>F42</f>
        <v>111465.81</v>
      </c>
      <c r="M36" s="71"/>
    </row>
    <row r="37" s="39" customFormat="1" ht="35" customHeight="1" spans="1:13">
      <c r="A37" s="82"/>
      <c r="B37" s="54" t="s">
        <v>38</v>
      </c>
      <c r="C37" s="47">
        <f t="shared" si="5"/>
        <v>213150.29</v>
      </c>
      <c r="D37" s="47">
        <v>179506.7</v>
      </c>
      <c r="E37" s="47">
        <v>67</v>
      </c>
      <c r="F37" s="47">
        <v>33643.59</v>
      </c>
      <c r="G37" s="47"/>
      <c r="H37" s="47">
        <v>7</v>
      </c>
      <c r="I37" s="47"/>
      <c r="J37" s="47"/>
      <c r="K37" s="62" t="s">
        <v>22</v>
      </c>
      <c r="L37" s="62">
        <f>I42</f>
        <v>9276.2</v>
      </c>
      <c r="M37" s="71"/>
    </row>
    <row r="38" s="39" customFormat="1" ht="35" customHeight="1" spans="1:13">
      <c r="A38" s="82"/>
      <c r="B38" s="54" t="s">
        <v>39</v>
      </c>
      <c r="C38" s="47">
        <f t="shared" si="5"/>
        <v>42427.33</v>
      </c>
      <c r="D38" s="47">
        <v>38027.1</v>
      </c>
      <c r="E38" s="47">
        <v>14</v>
      </c>
      <c r="F38" s="47">
        <v>4400.23</v>
      </c>
      <c r="G38" s="47"/>
      <c r="H38" s="47">
        <v>1</v>
      </c>
      <c r="I38" s="47"/>
      <c r="J38" s="47"/>
      <c r="K38" s="42" t="s">
        <v>40</v>
      </c>
      <c r="L38" s="42">
        <f>D42</f>
        <v>624429.45</v>
      </c>
      <c r="M38" s="71"/>
    </row>
    <row r="39" s="39" customFormat="1" ht="35" customHeight="1" spans="1:13">
      <c r="A39" s="82"/>
      <c r="B39" s="54" t="s">
        <v>41</v>
      </c>
      <c r="C39" s="47">
        <f t="shared" si="5"/>
        <v>58128.56</v>
      </c>
      <c r="D39" s="47">
        <v>46460.66</v>
      </c>
      <c r="E39" s="47">
        <v>18</v>
      </c>
      <c r="F39" s="47">
        <v>11667.9</v>
      </c>
      <c r="G39" s="47"/>
      <c r="H39" s="47">
        <v>2</v>
      </c>
      <c r="I39" s="47"/>
      <c r="J39" s="47"/>
      <c r="K39" s="55" t="s">
        <v>28</v>
      </c>
      <c r="L39" s="86">
        <f>L36+L37+L38</f>
        <v>745171.46</v>
      </c>
      <c r="M39" s="71"/>
    </row>
    <row r="40" s="39" customFormat="1" ht="35" customHeight="1" spans="1:13">
      <c r="A40" s="82"/>
      <c r="B40" s="54" t="s">
        <v>42</v>
      </c>
      <c r="C40" s="47">
        <f t="shared" si="5"/>
        <v>60694.37</v>
      </c>
      <c r="D40" s="47">
        <v>48150</v>
      </c>
      <c r="E40" s="47">
        <v>15</v>
      </c>
      <c r="F40" s="47">
        <v>12544.37</v>
      </c>
      <c r="G40" s="47"/>
      <c r="H40" s="47">
        <v>3</v>
      </c>
      <c r="I40" s="47"/>
      <c r="J40" s="47"/>
      <c r="K40" s="55"/>
      <c r="L40" s="86"/>
      <c r="M40" s="71"/>
    </row>
    <row r="41" s="39" customFormat="1" ht="35" customHeight="1" spans="1:13">
      <c r="A41" s="82"/>
      <c r="B41" s="54" t="s">
        <v>43</v>
      </c>
      <c r="C41" s="47">
        <f t="shared" si="5"/>
        <v>57430.24</v>
      </c>
      <c r="D41" s="47">
        <v>40311.93</v>
      </c>
      <c r="E41" s="47">
        <v>16</v>
      </c>
      <c r="F41" s="47">
        <v>17118.31</v>
      </c>
      <c r="G41" s="47"/>
      <c r="H41" s="47">
        <v>4</v>
      </c>
      <c r="I41" s="47"/>
      <c r="J41" s="47"/>
      <c r="K41" s="55"/>
      <c r="L41" s="86"/>
      <c r="M41" s="71"/>
    </row>
    <row r="42" s="39" customFormat="1" ht="35" customHeight="1" spans="1:13">
      <c r="A42" s="82"/>
      <c r="B42" s="54" t="s">
        <v>28</v>
      </c>
      <c r="C42" s="47">
        <f t="shared" si="5"/>
        <v>745171.46</v>
      </c>
      <c r="D42" s="47">
        <f>SUM(D31:D41)</f>
        <v>624429.45</v>
      </c>
      <c r="E42" s="47">
        <f>SUM(E31:E41)</f>
        <v>249</v>
      </c>
      <c r="F42" s="47">
        <f t="shared" ref="F42:J42" si="6">SUM(F32:F41)</f>
        <v>111465.81</v>
      </c>
      <c r="G42" s="47">
        <f t="shared" si="6"/>
        <v>0</v>
      </c>
      <c r="H42" s="47">
        <f t="shared" si="6"/>
        <v>24</v>
      </c>
      <c r="I42" s="47">
        <f t="shared" si="6"/>
        <v>9276.2</v>
      </c>
      <c r="J42" s="47">
        <f t="shared" si="6"/>
        <v>2</v>
      </c>
      <c r="K42" s="43"/>
    </row>
    <row r="43" s="39" customFormat="1" ht="35" customHeight="1" spans="1:13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3"/>
    </row>
    <row r="44" s="39" customFormat="1" ht="35" customHeight="1" spans="1:13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3"/>
    </row>
    <row r="45" s="39" customFormat="1" ht="35" customHeight="1" spans="1:13">
      <c r="A45" s="44" t="s">
        <v>44</v>
      </c>
      <c r="B45" s="45"/>
      <c r="C45" s="45"/>
      <c r="D45" s="45"/>
      <c r="E45" s="45"/>
      <c r="F45" s="45"/>
      <c r="G45" s="45"/>
      <c r="H45" s="45"/>
      <c r="I45" s="45"/>
      <c r="J45" s="42"/>
      <c r="K45" s="43"/>
    </row>
    <row r="46" s="39" customFormat="1" ht="35" customHeight="1" spans="1:13">
      <c r="A46" s="46" t="s">
        <v>1</v>
      </c>
      <c r="B46" s="47" t="s">
        <v>2</v>
      </c>
      <c r="C46" s="47" t="s">
        <v>3</v>
      </c>
      <c r="D46" s="47" t="s">
        <v>4</v>
      </c>
      <c r="E46" s="47" t="s">
        <v>5</v>
      </c>
      <c r="F46" s="59" t="s">
        <v>6</v>
      </c>
      <c r="G46" s="58"/>
      <c r="H46" s="47" t="s">
        <v>5</v>
      </c>
      <c r="I46" s="47" t="s">
        <v>8</v>
      </c>
      <c r="J46" s="47" t="s">
        <v>5</v>
      </c>
      <c r="K46" s="43"/>
    </row>
    <row r="47" s="39" customFormat="1" ht="35" customHeight="1" spans="1:13">
      <c r="A47" s="49">
        <v>1</v>
      </c>
      <c r="B47" s="54" t="s">
        <v>45</v>
      </c>
      <c r="C47" s="47">
        <f t="shared" ref="C47:C53" si="7">D47+I47+F47</f>
        <v>209958.06</v>
      </c>
      <c r="D47" s="47">
        <v>173953.53</v>
      </c>
      <c r="E47" s="47">
        <v>62</v>
      </c>
      <c r="F47" s="59">
        <v>36004.53</v>
      </c>
      <c r="G47" s="58"/>
      <c r="H47" s="47">
        <v>7</v>
      </c>
      <c r="I47" s="47"/>
      <c r="J47" s="47"/>
      <c r="K47" s="43"/>
    </row>
    <row r="48" s="39" customFormat="1" ht="35" customHeight="1" spans="1:13">
      <c r="A48" s="49">
        <v>2</v>
      </c>
      <c r="B48" s="54" t="s">
        <v>46</v>
      </c>
      <c r="C48" s="47">
        <f t="shared" si="7"/>
        <v>277484.44</v>
      </c>
      <c r="D48" s="47">
        <v>239466.75</v>
      </c>
      <c r="E48" s="47">
        <v>93</v>
      </c>
      <c r="F48" s="47">
        <v>27740.27</v>
      </c>
      <c r="G48" s="47"/>
      <c r="H48" s="47">
        <v>7</v>
      </c>
      <c r="I48" s="47">
        <v>10277.42</v>
      </c>
      <c r="J48" s="47">
        <v>2</v>
      </c>
      <c r="K48" s="43"/>
    </row>
    <row r="49" s="39" customFormat="1" ht="35" customHeight="1" spans="1:12">
      <c r="A49" s="49">
        <v>3</v>
      </c>
      <c r="B49" s="54" t="s">
        <v>47</v>
      </c>
      <c r="C49" s="47">
        <f t="shared" si="7"/>
        <v>41143.15</v>
      </c>
      <c r="D49" s="47">
        <v>35990</v>
      </c>
      <c r="E49" s="47">
        <v>13</v>
      </c>
      <c r="F49" s="59">
        <v>5153.15</v>
      </c>
      <c r="G49" s="58"/>
      <c r="H49" s="47">
        <v>2</v>
      </c>
      <c r="I49" s="47"/>
      <c r="J49" s="47"/>
      <c r="K49" s="42"/>
      <c r="L49" s="42"/>
    </row>
    <row r="50" s="39" customFormat="1" ht="35" customHeight="1" spans="1:12">
      <c r="A50" s="49">
        <v>4</v>
      </c>
      <c r="B50" s="54" t="s">
        <v>48</v>
      </c>
      <c r="C50" s="47">
        <f t="shared" si="7"/>
        <v>37292.99</v>
      </c>
      <c r="D50" s="47">
        <v>34035.79</v>
      </c>
      <c r="E50" s="47">
        <v>13</v>
      </c>
      <c r="F50" s="59">
        <v>3257.2</v>
      </c>
      <c r="G50" s="58"/>
      <c r="H50" s="47">
        <v>2</v>
      </c>
      <c r="I50" s="47"/>
      <c r="J50" s="47"/>
      <c r="K50" s="60" t="s">
        <v>19</v>
      </c>
      <c r="L50" s="60">
        <f>F54</f>
        <v>86715.76</v>
      </c>
    </row>
    <row r="51" s="39" customFormat="1" ht="35" customHeight="1" spans="1:12">
      <c r="A51" s="49">
        <v>5</v>
      </c>
      <c r="B51" s="54" t="s">
        <v>49</v>
      </c>
      <c r="C51" s="47">
        <f t="shared" si="7"/>
        <v>54527.21</v>
      </c>
      <c r="D51" s="47">
        <v>48267.74</v>
      </c>
      <c r="E51" s="47">
        <v>17</v>
      </c>
      <c r="F51" s="59">
        <v>6259.47</v>
      </c>
      <c r="G51" s="58"/>
      <c r="H51" s="47">
        <v>1</v>
      </c>
      <c r="I51" s="47"/>
      <c r="J51" s="47"/>
      <c r="K51" s="62" t="s">
        <v>22</v>
      </c>
      <c r="L51" s="62">
        <f>I54</f>
        <v>10277.42</v>
      </c>
    </row>
    <row r="52" s="39" customFormat="1" ht="35" customHeight="1" spans="1:12">
      <c r="A52" s="49">
        <v>6</v>
      </c>
      <c r="B52" s="54" t="s">
        <v>50</v>
      </c>
      <c r="C52" s="47">
        <f t="shared" si="7"/>
        <v>17067.49</v>
      </c>
      <c r="D52" s="47">
        <v>13027.26</v>
      </c>
      <c r="E52" s="47">
        <v>5</v>
      </c>
      <c r="F52" s="47">
        <v>4040.23</v>
      </c>
      <c r="G52" s="47"/>
      <c r="H52" s="47">
        <v>1</v>
      </c>
      <c r="I52" s="47"/>
      <c r="J52" s="47"/>
      <c r="K52" s="42" t="s">
        <v>51</v>
      </c>
      <c r="L52" s="42">
        <f>D54</f>
        <v>564741.07</v>
      </c>
    </row>
    <row r="53" s="39" customFormat="1" ht="35" customHeight="1" spans="1:12">
      <c r="A53" s="49">
        <v>7</v>
      </c>
      <c r="B53" s="54" t="s">
        <v>52</v>
      </c>
      <c r="C53" s="47">
        <f t="shared" si="7"/>
        <v>24260.91</v>
      </c>
      <c r="D53" s="47">
        <v>20000</v>
      </c>
      <c r="E53" s="47">
        <v>40</v>
      </c>
      <c r="F53" s="47">
        <v>4260.91</v>
      </c>
      <c r="G53" s="47"/>
      <c r="H53" s="47">
        <v>1</v>
      </c>
      <c r="I53" s="47"/>
      <c r="J53" s="47"/>
      <c r="K53" s="55" t="s">
        <v>28</v>
      </c>
      <c r="L53" s="55">
        <f>L50+L51+L52</f>
        <v>661734.25</v>
      </c>
    </row>
    <row r="54" s="39" customFormat="1" ht="35" customHeight="1" spans="1:12">
      <c r="A54" s="70"/>
      <c r="B54" s="52"/>
      <c r="C54" s="47">
        <f t="shared" ref="C54:J54" si="8">SUM(C47:C53)</f>
        <v>661734.25</v>
      </c>
      <c r="D54" s="47">
        <f t="shared" si="8"/>
        <v>564741.07</v>
      </c>
      <c r="E54" s="47">
        <f t="shared" si="8"/>
        <v>243</v>
      </c>
      <c r="F54" s="47">
        <f t="shared" si="8"/>
        <v>86715.76</v>
      </c>
      <c r="G54" s="47">
        <f t="shared" si="8"/>
        <v>0</v>
      </c>
      <c r="H54" s="47">
        <f t="shared" si="8"/>
        <v>21</v>
      </c>
      <c r="I54" s="47">
        <f t="shared" si="8"/>
        <v>10277.42</v>
      </c>
      <c r="J54" s="47">
        <f t="shared" si="8"/>
        <v>2</v>
      </c>
      <c r="K54" s="42"/>
      <c r="L54" s="42"/>
    </row>
    <row r="55" s="39" customFormat="1" ht="40" customHeight="1" spans="1:12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3"/>
    </row>
    <row r="56" s="39" customFormat="1" ht="40" customHeight="1" spans="1:12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55"/>
      <c r="L56" s="55"/>
    </row>
    <row r="57" s="39" customFormat="1" ht="40" customHeight="1" spans="1:12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55"/>
      <c r="L57" s="55"/>
    </row>
    <row r="58" s="39" customFormat="1" ht="40" customHeight="1" spans="1:12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3"/>
      <c r="L58" s="87"/>
    </row>
    <row r="59" s="39" customFormat="1" ht="40" customHeight="1" spans="1:12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3"/>
    </row>
    <row r="60" s="39" customFormat="1" ht="40" customHeight="1" spans="1:12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3"/>
    </row>
    <row r="61" s="39" customFormat="1" ht="40" customHeight="1" spans="1:12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3"/>
    </row>
    <row r="62" s="39" customFormat="1" ht="40" customHeight="1" spans="1:12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3"/>
    </row>
    <row r="63" s="39" customFormat="1" ht="40" customHeight="1" spans="1:12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3"/>
    </row>
    <row r="64" s="39" customFormat="1" ht="40" customHeight="1" spans="1:12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3"/>
    </row>
    <row r="65" s="39" customFormat="1" ht="40" customHeight="1" spans="1:1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3"/>
    </row>
    <row r="66" s="39" customFormat="1" ht="40" customHeight="1" spans="1:1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3"/>
    </row>
    <row r="67" ht="40" customHeight="1"/>
    <row r="68" ht="40" customHeight="1"/>
    <row r="69" ht="40" customHeight="1"/>
    <row r="70" ht="40" customHeight="1"/>
    <row r="71" ht="40" customHeight="1"/>
    <row r="72" ht="40" customHeight="1"/>
    <row r="73" ht="40" customHeight="1"/>
    <row r="74" ht="40" customHeight="1"/>
    <row r="75" ht="40" customHeight="1"/>
    <row r="76" ht="40" customHeight="1"/>
    <row r="77" ht="40" customHeight="1"/>
    <row r="78" ht="40" customHeight="1"/>
    <row r="79" ht="40" customHeight="1"/>
    <row r="80" ht="40" customHeight="1"/>
  </sheetData>
  <mergeCells count="11">
    <mergeCell ref="A1:J1"/>
    <mergeCell ref="A19:J19"/>
    <mergeCell ref="A22:I22"/>
    <mergeCell ref="F23:G23"/>
    <mergeCell ref="F24:G24"/>
    <mergeCell ref="B30:J30"/>
    <mergeCell ref="F31:G31"/>
    <mergeCell ref="F33:G33"/>
    <mergeCell ref="A45:I45"/>
    <mergeCell ref="F46:G46"/>
    <mergeCell ref="F47:G47"/>
  </mergeCells>
  <pageMargins left="0.75" right="0.75" top="0.314583333333333" bottom="0.118055555555556" header="0.0784722222222222" footer="0.5"/>
  <pageSetup paperSize="9" scale="35" fitToHeight="0" orientation="portrait"/>
  <headerFooter/>
  <rowBreaks count="1" manualBreakCount="1">
    <brk id="3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L11" sqref="L11"/>
    </sheetView>
  </sheetViews>
  <sheetFormatPr defaultColWidth="9" defaultRowHeight="22" customHeight="1"/>
  <cols>
    <col min="1" max="1" width="14.875" style="1" customWidth="1"/>
    <col min="2" max="2" width="27.6666666666667" style="1" customWidth="1"/>
    <col min="3" max="3" width="25.6333333333333" style="2" customWidth="1"/>
    <col min="4" max="4" width="22.75" style="1" customWidth="1"/>
    <col min="5" max="5" width="9" style="1"/>
    <col min="6" max="6" width="19.225" style="1" customWidth="1"/>
    <col min="7" max="7" width="16" style="3"/>
    <col min="8" max="8" width="19.875" style="3" customWidth="1"/>
    <col min="9" max="9" width="26.775" style="1" customWidth="1"/>
    <col min="10" max="10" width="18.125" style="4"/>
    <col min="11" max="11" width="19.5" style="4" customWidth="1"/>
    <col min="12" max="12" width="22.375" style="1" customWidth="1"/>
    <col min="13" max="16384" width="9" style="1"/>
  </cols>
  <sheetData>
    <row r="1" s="1" customFormat="1" customHeight="1" spans="1:12">
      <c r="A1" s="5" t="s">
        <v>53</v>
      </c>
      <c r="B1" s="5" t="s">
        <v>54</v>
      </c>
      <c r="C1" s="6" t="s">
        <v>55</v>
      </c>
      <c r="D1" s="5" t="s">
        <v>56</v>
      </c>
      <c r="F1" s="7" t="s">
        <v>57</v>
      </c>
      <c r="G1" s="8" t="s">
        <v>58</v>
      </c>
      <c r="H1" s="3"/>
      <c r="I1" s="7" t="s">
        <v>59</v>
      </c>
      <c r="J1" s="9" t="s">
        <v>55</v>
      </c>
      <c r="K1" s="4"/>
    </row>
    <row r="2" s="1" customFormat="1" customHeight="1" spans="1:12">
      <c r="A2" s="5" t="s">
        <v>60</v>
      </c>
      <c r="B2" s="5" t="s">
        <v>61</v>
      </c>
      <c r="C2" s="10">
        <f>'000'!L13</f>
        <v>9499.5</v>
      </c>
      <c r="D2" s="11"/>
      <c r="F2" s="7" t="s">
        <v>62</v>
      </c>
      <c r="G2" s="8">
        <v>1893173.65</v>
      </c>
      <c r="H2" s="3"/>
      <c r="I2" s="12" t="s">
        <v>19</v>
      </c>
      <c r="J2" s="13">
        <f>C3+C7+C10</f>
        <v>581434.52</v>
      </c>
      <c r="K2" s="4"/>
    </row>
    <row r="3" s="1" customFormat="1" customHeight="1" spans="1:12">
      <c r="A3" s="5"/>
      <c r="B3" s="5" t="s">
        <v>63</v>
      </c>
      <c r="C3" s="14">
        <f>'000'!L12</f>
        <v>383252.95</v>
      </c>
      <c r="D3" s="15"/>
      <c r="F3" s="7" t="s">
        <v>64</v>
      </c>
      <c r="G3" s="8">
        <v>28444.56</v>
      </c>
      <c r="H3" s="3"/>
      <c r="I3" s="16" t="s">
        <v>65</v>
      </c>
      <c r="J3" s="17">
        <f>C4</f>
        <v>893111.82</v>
      </c>
      <c r="K3" s="4"/>
    </row>
    <row r="4" s="1" customFormat="1" customHeight="1" spans="1:12">
      <c r="A4" s="5"/>
      <c r="B4" s="5" t="s">
        <v>66</v>
      </c>
      <c r="C4" s="18">
        <f>'000'!L14</f>
        <v>893111.82</v>
      </c>
      <c r="D4" s="19"/>
      <c r="F4" s="7" t="s">
        <v>67</v>
      </c>
      <c r="G4" s="8">
        <v>113457.48</v>
      </c>
      <c r="H4" s="3"/>
      <c r="I4" s="12" t="s">
        <v>68</v>
      </c>
      <c r="J4" s="13">
        <v>100000</v>
      </c>
      <c r="K4" s="4" t="s">
        <v>69</v>
      </c>
    </row>
    <row r="5" s="1" customFormat="1" customHeight="1" spans="1:12">
      <c r="A5" s="5"/>
      <c r="B5" s="20" t="s">
        <v>70</v>
      </c>
      <c r="C5" s="21">
        <f>'000'!L15</f>
        <v>6940</v>
      </c>
      <c r="D5" s="22"/>
      <c r="F5" s="7" t="s">
        <v>71</v>
      </c>
      <c r="G5" s="8">
        <v>3736.89</v>
      </c>
      <c r="H5" s="3">
        <f>G5-C2-C6-C9</f>
        <v>-25316.23</v>
      </c>
      <c r="I5" s="12" t="s">
        <v>72</v>
      </c>
      <c r="J5" s="13">
        <v>27000</v>
      </c>
      <c r="K5" s="4" t="s">
        <v>69</v>
      </c>
      <c r="L5" s="4"/>
    </row>
    <row r="6" s="1" customFormat="1" customHeight="1" spans="1:12">
      <c r="A6" s="23" t="s">
        <v>73</v>
      </c>
      <c r="B6" s="5" t="s">
        <v>61</v>
      </c>
      <c r="C6" s="10">
        <f>'000'!L37</f>
        <v>9276.2</v>
      </c>
      <c r="D6" s="15"/>
      <c r="F6" s="7" t="s">
        <v>74</v>
      </c>
      <c r="G6" s="8">
        <v>400000</v>
      </c>
      <c r="H6" s="3" t="s">
        <v>75</v>
      </c>
      <c r="I6" s="12" t="s">
        <v>76</v>
      </c>
      <c r="J6" s="13">
        <v>280000</v>
      </c>
      <c r="K6" s="24" t="s">
        <v>77</v>
      </c>
    </row>
    <row r="7" s="1" customFormat="1" customHeight="1" spans="1:12">
      <c r="A7" s="25"/>
      <c r="B7" s="5" t="s">
        <v>63</v>
      </c>
      <c r="C7" s="14">
        <f>'000'!L36</f>
        <v>111465.81</v>
      </c>
      <c r="D7" s="19"/>
      <c r="F7" s="7" t="s">
        <v>78</v>
      </c>
      <c r="G7" s="8">
        <v>228967</v>
      </c>
      <c r="H7" s="3"/>
      <c r="I7" s="12" t="s">
        <v>79</v>
      </c>
      <c r="J7" s="13">
        <v>450000</v>
      </c>
      <c r="K7" s="24" t="s">
        <v>77</v>
      </c>
      <c r="L7" s="4"/>
    </row>
    <row r="8" s="1" customFormat="1" customHeight="1" spans="1:12">
      <c r="A8" s="26"/>
      <c r="B8" s="5" t="s">
        <v>80</v>
      </c>
      <c r="C8" s="6">
        <f>'000'!L38</f>
        <v>624429.45</v>
      </c>
      <c r="D8" s="22"/>
      <c r="F8" s="7" t="s">
        <v>81</v>
      </c>
      <c r="G8" s="8">
        <v>0</v>
      </c>
      <c r="H8" s="3"/>
      <c r="I8" s="12" t="s">
        <v>82</v>
      </c>
      <c r="J8" s="13">
        <v>1500000</v>
      </c>
      <c r="K8" s="4" t="s">
        <v>83</v>
      </c>
    </row>
    <row r="9" s="1" customFormat="1" customHeight="1" spans="1:12">
      <c r="A9" s="23" t="s">
        <v>84</v>
      </c>
      <c r="B9" s="5" t="s">
        <v>61</v>
      </c>
      <c r="C9" s="10">
        <f>'000'!L51</f>
        <v>10277.42</v>
      </c>
      <c r="D9" s="15"/>
      <c r="F9" s="27" t="s">
        <v>85</v>
      </c>
      <c r="G9" s="28">
        <f>SUM(G6:G8)</f>
        <v>628967</v>
      </c>
      <c r="H9" s="3">
        <f>G9-C8-280000</f>
        <v>-275462.45</v>
      </c>
      <c r="I9" s="29" t="s">
        <v>86</v>
      </c>
      <c r="J9" s="30">
        <v>1100000</v>
      </c>
      <c r="K9" s="24" t="s">
        <v>77</v>
      </c>
    </row>
    <row r="10" s="1" customFormat="1" customHeight="1" spans="1:12">
      <c r="A10" s="25"/>
      <c r="B10" s="5" t="s">
        <v>63</v>
      </c>
      <c r="C10" s="14">
        <f>'000'!L50</f>
        <v>86715.76</v>
      </c>
      <c r="D10" s="19"/>
      <c r="F10" s="7" t="s">
        <v>87</v>
      </c>
      <c r="G10" s="8">
        <v>130711.34</v>
      </c>
      <c r="H10" s="3">
        <f>G10-C11</f>
        <v>-434029.73</v>
      </c>
      <c r="I10" s="29" t="s">
        <v>88</v>
      </c>
      <c r="J10" s="30">
        <v>620000</v>
      </c>
      <c r="K10" s="4" t="s">
        <v>83</v>
      </c>
    </row>
    <row r="11" s="1" customFormat="1" customHeight="1" spans="1:12">
      <c r="A11" s="26"/>
      <c r="B11" s="5" t="s">
        <v>89</v>
      </c>
      <c r="C11" s="6">
        <f>'000'!L52</f>
        <v>564741.07</v>
      </c>
      <c r="D11" s="22"/>
      <c r="F11" s="7" t="s">
        <v>90</v>
      </c>
      <c r="G11" s="8">
        <v>0</v>
      </c>
      <c r="H11" s="3"/>
      <c r="J11" s="4"/>
      <c r="K11" s="4"/>
    </row>
    <row r="12" s="1" customFormat="1" customHeight="1" spans="1:12">
      <c r="A12" s="5" t="s">
        <v>91</v>
      </c>
      <c r="B12" s="5" t="s">
        <v>92</v>
      </c>
      <c r="C12" s="31">
        <f>'000'!L24</f>
        <v>60517.48</v>
      </c>
      <c r="D12" s="15"/>
      <c r="F12" s="7" t="s">
        <v>93</v>
      </c>
      <c r="G12" s="8">
        <v>652686.32</v>
      </c>
      <c r="H12" s="3"/>
      <c r="I12" s="32" t="s">
        <v>94</v>
      </c>
      <c r="J12" s="33">
        <v>3000000</v>
      </c>
      <c r="K12" s="24" t="s">
        <v>77</v>
      </c>
    </row>
    <row r="13" s="1" customFormat="1" customHeight="1" spans="1:12">
      <c r="A13" s="5"/>
      <c r="B13" s="5" t="s">
        <v>66</v>
      </c>
      <c r="C13" s="18">
        <f>'000'!L25</f>
        <v>69851.94</v>
      </c>
      <c r="D13" s="19"/>
      <c r="F13" s="7"/>
      <c r="G13" s="8"/>
      <c r="H13" s="3">
        <f>G12-SUM(C12:C14)</f>
        <v>521796.9</v>
      </c>
      <c r="I13" s="34" t="s">
        <v>95</v>
      </c>
      <c r="J13" s="35">
        <v>0</v>
      </c>
      <c r="K13" s="4" t="s">
        <v>83</v>
      </c>
    </row>
    <row r="14" s="1" customFormat="1" customHeight="1" spans="1:12">
      <c r="A14" s="5"/>
      <c r="B14" s="20" t="s">
        <v>26</v>
      </c>
      <c r="C14" s="6">
        <f>'000'!L26</f>
        <v>520</v>
      </c>
      <c r="D14" s="22"/>
      <c r="F14" s="7"/>
      <c r="G14" s="8"/>
      <c r="H14" s="3"/>
      <c r="J14" s="3"/>
      <c r="K14" s="4"/>
    </row>
    <row r="15" s="1" customFormat="1" customHeight="1" spans="1:12">
      <c r="A15" s="5" t="s">
        <v>96</v>
      </c>
      <c r="B15" s="5" t="s">
        <v>97</v>
      </c>
      <c r="C15" s="6"/>
      <c r="D15" s="15" t="str">
        <f>I9</f>
        <v>上海建行转新疆公司</v>
      </c>
      <c r="F15" s="7" t="s">
        <v>98</v>
      </c>
      <c r="G15" s="8"/>
      <c r="H15" s="3"/>
      <c r="I15" s="36" t="s">
        <v>99</v>
      </c>
      <c r="J15" s="37">
        <f>G2-J2-J3+J4-J5-J6-J7-J8+J12</f>
        <v>1261627.31</v>
      </c>
      <c r="K15" s="4" t="s">
        <v>100</v>
      </c>
    </row>
    <row r="16" s="1" customFormat="1" customHeight="1" spans="1:12">
      <c r="A16" s="5"/>
      <c r="B16" s="5" t="s">
        <v>66</v>
      </c>
      <c r="C16" s="6"/>
      <c r="D16" s="19"/>
      <c r="F16" s="7"/>
      <c r="G16" s="8"/>
      <c r="H16" s="3">
        <f>G15-SUM(C15:C17)</f>
        <v>0</v>
      </c>
      <c r="I16" s="36" t="s">
        <v>101</v>
      </c>
      <c r="J16" s="37">
        <f>G3</f>
        <v>28444.56</v>
      </c>
      <c r="K16" s="4"/>
    </row>
    <row r="17" s="1" customFormat="1" customHeight="1" spans="1:12">
      <c r="A17" s="5"/>
      <c r="B17" s="5" t="s">
        <v>26</v>
      </c>
      <c r="C17" s="6"/>
      <c r="D17" s="22"/>
      <c r="F17" s="7"/>
      <c r="G17" s="8"/>
      <c r="H17" s="3"/>
      <c r="I17" s="36" t="s">
        <v>102</v>
      </c>
      <c r="J17" s="37">
        <f>G4-J4</f>
        <v>13457.48</v>
      </c>
      <c r="K17" s="4"/>
    </row>
    <row r="18" s="1" customFormat="1" customHeight="1" spans="1:12">
      <c r="A18" s="5" t="s">
        <v>103</v>
      </c>
      <c r="B18" s="5" t="s">
        <v>104</v>
      </c>
      <c r="C18" s="6"/>
      <c r="D18" s="15" t="str">
        <f>I10</f>
        <v>上海建行转石河子</v>
      </c>
      <c r="F18" s="7" t="s">
        <v>105</v>
      </c>
      <c r="G18" s="8"/>
      <c r="H18" s="3"/>
      <c r="I18" s="36" t="s">
        <v>106</v>
      </c>
      <c r="J18" s="37">
        <f>H5+J5</f>
        <v>1683.77</v>
      </c>
      <c r="K18" s="4" t="s">
        <v>107</v>
      </c>
    </row>
    <row r="19" s="1" customFormat="1" customHeight="1" spans="1:12">
      <c r="A19" s="5"/>
      <c r="B19" s="5" t="s">
        <v>66</v>
      </c>
      <c r="C19" s="6"/>
      <c r="D19" s="19"/>
      <c r="F19" s="7"/>
      <c r="G19" s="8"/>
      <c r="H19" s="3">
        <f>G18-SUM(C18:C20)</f>
        <v>0</v>
      </c>
      <c r="I19" s="36" t="s">
        <v>108</v>
      </c>
      <c r="J19" s="37">
        <f>H9+J6</f>
        <v>4537.54999999993</v>
      </c>
      <c r="K19" s="4" t="s">
        <v>109</v>
      </c>
      <c r="L19" s="1" t="s">
        <v>110</v>
      </c>
    </row>
    <row r="20" s="1" customFormat="1" customHeight="1" spans="1:12">
      <c r="A20" s="5"/>
      <c r="B20" s="5" t="s">
        <v>26</v>
      </c>
      <c r="C20" s="6"/>
      <c r="D20" s="22"/>
      <c r="F20" s="7"/>
      <c r="G20" s="8"/>
      <c r="H20" s="3"/>
      <c r="I20" s="36" t="s">
        <v>111</v>
      </c>
      <c r="J20" s="37">
        <f>H10+J7</f>
        <v>15970.2699999999</v>
      </c>
      <c r="K20" s="4" t="s">
        <v>109</v>
      </c>
    </row>
    <row r="21" s="1" customFormat="1" customHeight="1" spans="1:12">
      <c r="B21" s="36" t="s">
        <v>112</v>
      </c>
      <c r="C21" s="38">
        <f>SUM(C2:C20)</f>
        <v>2830599.4</v>
      </c>
      <c r="G21" s="3"/>
      <c r="H21" s="3"/>
      <c r="I21" s="36" t="s">
        <v>113</v>
      </c>
      <c r="J21" s="37">
        <f>G11</f>
        <v>0</v>
      </c>
      <c r="K21" s="4"/>
    </row>
    <row r="22" s="1" customFormat="1" customHeight="1" spans="1:12">
      <c r="B22" s="36" t="s">
        <v>114</v>
      </c>
      <c r="C22" s="38">
        <f>SUM(C2:C14)</f>
        <v>2830599.4</v>
      </c>
      <c r="G22" s="3"/>
      <c r="H22" s="3"/>
      <c r="I22" s="36" t="s">
        <v>115</v>
      </c>
      <c r="J22" s="37">
        <f>H13+J8-J9-J10</f>
        <v>301796.9</v>
      </c>
      <c r="K22" s="4" t="s">
        <v>109</v>
      </c>
    </row>
    <row r="23" s="1" customFormat="1" customHeight="1" spans="1:12">
      <c r="B23" s="36" t="s">
        <v>116</v>
      </c>
      <c r="C23" s="38">
        <f>C21-C22</f>
        <v>0</v>
      </c>
      <c r="G23" s="3"/>
      <c r="H23" s="3"/>
      <c r="I23" s="36" t="s">
        <v>117</v>
      </c>
      <c r="J23" s="37">
        <f>H16+J9</f>
        <v>1100000</v>
      </c>
      <c r="K23" s="4" t="s">
        <v>109</v>
      </c>
    </row>
    <row r="24" s="1" customFormat="1" customHeight="1" spans="1:12">
      <c r="C24" s="2"/>
      <c r="D24" s="1"/>
      <c r="G24" s="3"/>
      <c r="H24" s="3"/>
      <c r="I24" s="36" t="s">
        <v>118</v>
      </c>
      <c r="J24" s="37">
        <f>H19+J10</f>
        <v>620000</v>
      </c>
      <c r="K24" s="4" t="s">
        <v>109</v>
      </c>
    </row>
    <row r="25" s="1" customFormat="1" customHeight="1" spans="1:12">
      <c r="C25" s="2"/>
      <c r="D25" s="1"/>
      <c r="G25" s="3"/>
      <c r="H25" s="3"/>
      <c r="I25" s="1"/>
      <c r="J25" s="4"/>
      <c r="K25" s="4"/>
    </row>
    <row r="26" s="1" customFormat="1" customHeight="1" spans="1:12">
      <c r="C26" s="2"/>
      <c r="D26" s="1"/>
      <c r="G26" s="3"/>
      <c r="H26" s="3"/>
      <c r="I26" s="1"/>
      <c r="J26" s="4"/>
      <c r="K26" s="4"/>
    </row>
    <row r="27" s="1" customFormat="1" customHeight="1" spans="1:12">
      <c r="C27" s="2"/>
      <c r="D27" s="1"/>
      <c r="E27" s="1"/>
      <c r="F27" s="1"/>
      <c r="G27" s="3"/>
      <c r="H27" s="3"/>
      <c r="I27" s="1"/>
      <c r="J27" s="4"/>
      <c r="K27" s="4"/>
    </row>
    <row r="28" s="1" customFormat="1" customHeight="1" spans="1:12">
      <c r="C28" s="2"/>
      <c r="D28" s="1"/>
      <c r="E28" s="1"/>
      <c r="F28" s="1"/>
      <c r="G28" s="3"/>
      <c r="H28" s="3"/>
      <c r="I28" s="1"/>
      <c r="J28" s="4"/>
      <c r="K28" s="4"/>
    </row>
    <row r="29" s="1" customFormat="1" customHeight="1" spans="1:12">
      <c r="C29" s="2"/>
      <c r="D29" s="1"/>
      <c r="E29" s="1"/>
      <c r="F29" s="1"/>
      <c r="G29" s="3"/>
      <c r="H29" s="3"/>
      <c r="I29" s="1"/>
      <c r="J29" s="4"/>
      <c r="K29" s="4"/>
    </row>
  </sheetData>
  <mergeCells count="18">
    <mergeCell ref="A2:A5"/>
    <mergeCell ref="A6:A8"/>
    <mergeCell ref="A9:A11"/>
    <mergeCell ref="A12:A14"/>
    <mergeCell ref="A15:A17"/>
    <mergeCell ref="A18:A20"/>
    <mergeCell ref="D3:D5"/>
    <mergeCell ref="D6:D8"/>
    <mergeCell ref="D9:D11"/>
    <mergeCell ref="D12:D14"/>
    <mergeCell ref="D15:D17"/>
    <mergeCell ref="D18:D20"/>
    <mergeCell ref="F12:F14"/>
    <mergeCell ref="F15:F17"/>
    <mergeCell ref="F18:F20"/>
    <mergeCell ref="G12:G14"/>
    <mergeCell ref="G15:G17"/>
    <mergeCell ref="G18:G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000</vt:lpstr>
      <vt:lpstr>发放工资资金安排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中高后勤沈瑞丽15750016747</cp:lastModifiedBy>
  <dcterms:created xsi:type="dcterms:W3CDTF">2022-02-18T05:13:00Z</dcterms:created>
  <dcterms:modified xsi:type="dcterms:W3CDTF">2026-02-11T06:33:01Z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A83A43C5A8FB407FA740A749F5B8229E_13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