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5"/>
  </bookViews>
  <sheets>
    <sheet name="2026.1结算" sheetId="1" r:id="rId1"/>
    <sheet name="1月回款" sheetId="20" r:id="rId2"/>
    <sheet name="1月银行流水" sheetId="21" r:id="rId3"/>
    <sheet name="1月支付支援人员费用明细表" sheetId="22" r:id="rId4"/>
  </sheets>
  <definedNames>
    <definedName name="_xlnm._FilterDatabase" localSheetId="2" hidden="1">'1月银行流水'!$A$8:$F$31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G34" authorId="0">
      <text>
        <r>
          <rPr>
            <b/>
            <sz val="9"/>
            <rFont val="宋体"/>
            <charset val="134"/>
          </rPr>
          <t>Administrator:</t>
        </r>
        <r>
          <rPr>
            <sz val="9"/>
            <rFont val="宋体"/>
            <charset val="134"/>
          </rPr>
          <t xml:space="preserve">
买设备</t>
        </r>
      </text>
    </comment>
  </commentList>
</comments>
</file>

<file path=xl/sharedStrings.xml><?xml version="1.0" encoding="utf-8"?>
<sst xmlns="http://schemas.openxmlformats.org/spreadsheetml/2006/main" count="239" uniqueCount="115">
  <si>
    <t>新疆工程学院项目</t>
  </si>
  <si>
    <t>收款周期</t>
  </si>
  <si>
    <t>云南中高收入（开票收款）</t>
  </si>
  <si>
    <t>实际收款</t>
  </si>
  <si>
    <t>云南上海公司支出费用统计</t>
  </si>
  <si>
    <t>云南中高向新疆公司支付金额</t>
  </si>
  <si>
    <t>新疆工程学院支付金额</t>
  </si>
  <si>
    <t>服务费金额</t>
  </si>
  <si>
    <t>附加税（云南中高缴纳）</t>
  </si>
  <si>
    <t>中高云南</t>
  </si>
  <si>
    <t>上海中高（建行）</t>
  </si>
  <si>
    <t>云南新疆分公司（招行）</t>
  </si>
  <si>
    <t>上海石河子分公司（招行）</t>
  </si>
  <si>
    <t>代垫支援人员工资+社保（未入新疆账）</t>
  </si>
  <si>
    <t>云南上海公司支出费用合计</t>
  </si>
  <si>
    <t>增值税差额</t>
  </si>
  <si>
    <t>新疆公司开具6%专票</t>
  </si>
  <si>
    <t>2026.1月</t>
  </si>
  <si>
    <t>合计</t>
  </si>
  <si>
    <t>新疆师专 -安保项目</t>
  </si>
  <si>
    <t>上海中高收入（开票收款）</t>
  </si>
  <si>
    <t>上海中高向新疆公司支付金额</t>
  </si>
  <si>
    <t>新疆师专支付金额</t>
  </si>
  <si>
    <t>不征税差额</t>
  </si>
  <si>
    <t>新疆公司开具6%差额发票</t>
  </si>
  <si>
    <t>新疆总工会项目</t>
  </si>
  <si>
    <t>总工会支付金额</t>
  </si>
  <si>
    <t>12月合计</t>
  </si>
  <si>
    <t>按收入成本支出发生金额结算，2026年1月，合计收款1101824.59元，其中工程学院以服务费为收入结算，最终结算的收入为288876.6元。云南上海公司扣除成本合计662828.05元，1月需向新疆公司结算金额为-373951.45元。</t>
  </si>
  <si>
    <t>结算收入合计：</t>
  </si>
  <si>
    <t xml:space="preserve">特殊说明：工程学院不以实际收款为结算，按服务费为收入结算； </t>
  </si>
  <si>
    <t>支出成本合计：</t>
  </si>
  <si>
    <t>八一中学家属区物业费和停车费收到新疆个体户不需要和云南公司结算</t>
  </si>
  <si>
    <t>本次支援人员费用单独由云南开票给新疆公司结算</t>
  </si>
  <si>
    <t>结算金额：</t>
  </si>
  <si>
    <t>以下项目暂时统计，本次不结算</t>
  </si>
  <si>
    <t xml:space="preserve">八一中学 </t>
  </si>
  <si>
    <t>八一中学支付金额</t>
  </si>
  <si>
    <t>增值税</t>
  </si>
  <si>
    <t>2025.5月</t>
  </si>
  <si>
    <t>收费台账（2026.1）</t>
  </si>
  <si>
    <t>序号</t>
  </si>
  <si>
    <t>收费项目</t>
  </si>
  <si>
    <t>实际回款情况</t>
  </si>
  <si>
    <t>备注</t>
  </si>
  <si>
    <t>主体公司</t>
  </si>
  <si>
    <t>收入金额</t>
  </si>
  <si>
    <t>实收金额</t>
  </si>
  <si>
    <t>实收日期</t>
  </si>
  <si>
    <t>新疆工程学院</t>
  </si>
  <si>
    <t>中高后勤服务（云南）有限公司</t>
  </si>
  <si>
    <t>天山实验室12月，10月，9月的</t>
  </si>
  <si>
    <t>新疆师专安保</t>
  </si>
  <si>
    <t>上海中高后勤服务（集团）有限公司</t>
  </si>
  <si>
    <t>总工会</t>
  </si>
  <si>
    <t>业务日期</t>
  </si>
  <si>
    <t>摘要</t>
  </si>
  <si>
    <t>银行名称</t>
  </si>
  <si>
    <t>明细</t>
  </si>
  <si>
    <t>借方金额</t>
  </si>
  <si>
    <t>贷方金额</t>
  </si>
  <si>
    <t>2026-01-16</t>
  </si>
  <si>
    <t>代发工资</t>
  </si>
  <si>
    <t>石河子招商银行</t>
  </si>
  <si>
    <t>工资</t>
  </si>
  <si>
    <t>石河子大学</t>
  </si>
  <si>
    <t>师专安保</t>
  </si>
  <si>
    <t>2026-01-21</t>
  </si>
  <si>
    <t>2026-01-22</t>
  </si>
  <si>
    <t>税款</t>
  </si>
  <si>
    <t>00TX:000990:20260122:000YST260122179N5C08:实时缴税:税单号:465906260100057516</t>
  </si>
  <si>
    <t>00TX:000990:20260122:000YST260122179N5E9A:实时缴税:税单号:465906260100057517</t>
  </si>
  <si>
    <t>2026-01-26</t>
  </si>
  <si>
    <t>2026-01-27</t>
  </si>
  <si>
    <t>对公转账正常提出</t>
  </si>
  <si>
    <t>缴费登记号: P2601235116</t>
  </si>
  <si>
    <t>2026-01-31</t>
  </si>
  <si>
    <t>奖金</t>
  </si>
  <si>
    <t>20260109</t>
  </si>
  <si>
    <t>新疆维吾尔自治区总工会办公室</t>
  </si>
  <si>
    <t>新疆维吾尔自治区总工会机关服务中心</t>
  </si>
  <si>
    <t>20260115</t>
  </si>
  <si>
    <t>新疆师范高等专科学校</t>
  </si>
  <si>
    <t>云南中高后勤交通银行世纪城支行</t>
  </si>
  <si>
    <t>2026-01-13</t>
  </si>
  <si>
    <t>2026-01-15</t>
  </si>
  <si>
    <t>收款合计</t>
  </si>
  <si>
    <t>金额</t>
  </si>
  <si>
    <t>垫付合计</t>
  </si>
  <si>
    <t>工程学院</t>
  </si>
  <si>
    <t>师专安保（石河子分公司）</t>
  </si>
  <si>
    <t>师专安保结算</t>
  </si>
  <si>
    <t>工程学院结算</t>
  </si>
  <si>
    <t>项目名称</t>
  </si>
  <si>
    <t>支援人员</t>
  </si>
  <si>
    <t>社保公积金</t>
  </si>
  <si>
    <t>实发工资</t>
  </si>
  <si>
    <t>管理费</t>
  </si>
  <si>
    <t>合计费用</t>
  </si>
  <si>
    <t>支出时间</t>
  </si>
  <si>
    <t>合计出勤天数</t>
  </si>
  <si>
    <t>支援项目</t>
  </si>
  <si>
    <t>云南总部</t>
  </si>
  <si>
    <t>牛叶丞</t>
  </si>
  <si>
    <t>疾控中心出勤18个班（1-18日）；新疆总部出勤13个班（19-31日）；</t>
  </si>
  <si>
    <t>蔡云川</t>
  </si>
  <si>
    <t>石河子大学出勤31个班；</t>
  </si>
  <si>
    <t>李彪</t>
  </si>
  <si>
    <t>刘帅</t>
  </si>
  <si>
    <t>疾控中心出勤18个班（1-18日）；石河子大学出勤13个班（19-31日）</t>
  </si>
  <si>
    <t>赵云利</t>
  </si>
  <si>
    <t>石河子大学出勤31个班</t>
  </si>
  <si>
    <t>查丞璟</t>
  </si>
  <si>
    <t>疾控中心出勤31个班</t>
  </si>
  <si>
    <t>注：由云南中高开劳务派遣发票给新疆公司结算，金额51343.99元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</si>
</sst>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0.00_ "/>
    <numFmt numFmtId="178" formatCode="yyyy/m/d;@"/>
    <numFmt numFmtId="179" formatCode="0.00_);[Red]\(0.00\)"/>
  </numFmts>
  <fonts count="47">
    <font>
      <sz val="11"/>
      <color theme="1"/>
      <name val="宋体"/>
      <charset val="134"/>
      <scheme val="minor"/>
    </font>
    <font>
      <sz val="10"/>
      <name val="宋体"/>
      <charset val="134"/>
      <scheme val="minor"/>
    </font>
    <font>
      <sz val="10"/>
      <color theme="1"/>
      <name val="宋体"/>
      <charset val="134"/>
      <scheme val="minor"/>
    </font>
    <font>
      <sz val="9"/>
      <color theme="1"/>
      <name val="宋体"/>
      <charset val="134"/>
      <scheme val="minor"/>
    </font>
    <font>
      <sz val="11"/>
      <name val="宋体"/>
      <charset val="134"/>
      <scheme val="minor"/>
    </font>
    <font>
      <sz val="11"/>
      <name val="微软雅黑"/>
      <charset val="134"/>
    </font>
    <font>
      <sz val="11"/>
      <name val="宋体"/>
      <charset val="134"/>
    </font>
    <font>
      <b/>
      <sz val="20"/>
      <color theme="1"/>
      <name val="宋体"/>
      <charset val="134"/>
      <scheme val="minor"/>
    </font>
    <font>
      <sz val="11"/>
      <color rgb="FFFF0000"/>
      <name val="宋体"/>
      <charset val="134"/>
      <scheme val="minor"/>
    </font>
    <font>
      <b/>
      <sz val="20"/>
      <color rgb="FFFF0000"/>
      <name val="宋体"/>
      <charset val="134"/>
      <scheme val="minor"/>
    </font>
    <font>
      <b/>
      <sz val="10"/>
      <color theme="1"/>
      <name val="宋体"/>
      <charset val="134"/>
      <scheme val="minor"/>
    </font>
    <font>
      <b/>
      <sz val="9"/>
      <name val="宋体"/>
      <charset val="134"/>
    </font>
    <font>
      <sz val="9"/>
      <name val="宋体"/>
      <charset val="134"/>
    </font>
    <font>
      <sz val="10"/>
      <name val="Arial"/>
      <charset val="0"/>
    </font>
    <font>
      <b/>
      <sz val="14"/>
      <name val="宋体"/>
      <charset val="134"/>
    </font>
    <font>
      <sz val="14"/>
      <name val="宋体"/>
      <charset val="134"/>
    </font>
    <font>
      <b/>
      <sz val="10"/>
      <name val="宋体"/>
      <charset val="134"/>
    </font>
    <font>
      <sz val="10"/>
      <name val="微软雅黑"/>
      <charset val="134"/>
    </font>
    <font>
      <sz val="10"/>
      <color rgb="FF171A1D"/>
      <name val="微软雅黑"/>
      <charset val="134"/>
    </font>
    <font>
      <sz val="10"/>
      <color theme="1"/>
      <name val="微软雅黑"/>
      <charset val="134"/>
    </font>
    <font>
      <sz val="10"/>
      <name val="微软雅黑"/>
      <charset val="0"/>
    </font>
    <font>
      <sz val="8"/>
      <color theme="1"/>
      <name val="宋体"/>
      <charset val="134"/>
      <scheme val="minor"/>
    </font>
    <font>
      <sz val="12"/>
      <color theme="1"/>
      <name val="宋体"/>
      <charset val="134"/>
      <scheme val="minor"/>
    </font>
    <font>
      <b/>
      <sz val="12"/>
      <color theme="1"/>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9"/>
      <name val="宋体"/>
      <charset val="134"/>
    </font>
    <font>
      <sz val="9"/>
      <name val="宋体"/>
      <charset val="134"/>
    </font>
  </fonts>
  <fills count="41">
    <fill>
      <patternFill patternType="none"/>
    </fill>
    <fill>
      <patternFill patternType="gray125"/>
    </fill>
    <fill>
      <patternFill patternType="solid">
        <fgColor theme="8" tint="0.8"/>
        <bgColor indexed="64"/>
      </patternFill>
    </fill>
    <fill>
      <patternFill patternType="solid">
        <fgColor theme="9" tint="0.8"/>
        <bgColor indexed="64"/>
      </patternFill>
    </fill>
    <fill>
      <patternFill patternType="solid">
        <fgColor rgb="FFFFFF00"/>
        <bgColor indexed="64"/>
      </patternFill>
    </fill>
    <fill>
      <patternFill patternType="solid">
        <fgColor theme="9" tint="0.599993896298105"/>
        <bgColor indexed="64"/>
      </patternFill>
    </fill>
    <fill>
      <patternFill patternType="solid">
        <fgColor theme="0"/>
        <bgColor indexed="64"/>
      </patternFill>
    </fill>
    <fill>
      <patternFill patternType="solid">
        <fgColor rgb="FF92D050"/>
        <bgColor indexed="64"/>
      </patternFill>
    </fill>
    <fill>
      <patternFill patternType="solid">
        <fgColor theme="5" tint="0.4"/>
        <bgColor indexed="64"/>
      </patternFill>
    </fill>
    <fill>
      <patternFill patternType="solid">
        <fgColor theme="9" tint="0.6"/>
        <bgColor indexed="64"/>
      </patternFill>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11" borderId="10"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2" fillId="0" borderId="0" applyNumberFormat="0" applyFill="0" applyBorder="0" applyAlignment="0" applyProtection="0">
      <alignment vertical="center"/>
    </xf>
    <xf numFmtId="0" fontId="33" fillId="12" borderId="13" applyNumberFormat="0" applyAlignment="0" applyProtection="0">
      <alignment vertical="center"/>
    </xf>
    <xf numFmtId="0" fontId="34" fillId="13" borderId="14" applyNumberFormat="0" applyAlignment="0" applyProtection="0">
      <alignment vertical="center"/>
    </xf>
    <xf numFmtId="0" fontId="35" fillId="13" borderId="13" applyNumberFormat="0" applyAlignment="0" applyProtection="0">
      <alignment vertical="center"/>
    </xf>
    <xf numFmtId="0" fontId="36" fillId="14" borderId="15" applyNumberFormat="0" applyAlignment="0" applyProtection="0">
      <alignment vertical="center"/>
    </xf>
    <xf numFmtId="0" fontId="37" fillId="0" borderId="16" applyNumberFormat="0" applyFill="0" applyAlignment="0" applyProtection="0">
      <alignment vertical="center"/>
    </xf>
    <xf numFmtId="0" fontId="38" fillId="0" borderId="17"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3" fillId="35" borderId="0" applyNumberFormat="0" applyBorder="0" applyAlignment="0" applyProtection="0">
      <alignment vertical="center"/>
    </xf>
    <xf numFmtId="0" fontId="43" fillId="36" borderId="0" applyNumberFormat="0" applyBorder="0" applyAlignment="0" applyProtection="0">
      <alignment vertical="center"/>
    </xf>
    <xf numFmtId="0" fontId="42" fillId="37" borderId="0" applyNumberFormat="0" applyBorder="0" applyAlignment="0" applyProtection="0">
      <alignment vertical="center"/>
    </xf>
    <xf numFmtId="0" fontId="42" fillId="38" borderId="0" applyNumberFormat="0" applyBorder="0" applyAlignment="0" applyProtection="0">
      <alignment vertical="center"/>
    </xf>
    <xf numFmtId="0" fontId="43" fillId="39" borderId="0" applyNumberFormat="0" applyBorder="0" applyAlignment="0" applyProtection="0">
      <alignment vertical="center"/>
    </xf>
    <xf numFmtId="0" fontId="43" fillId="5" borderId="0" applyNumberFormat="0" applyBorder="0" applyAlignment="0" applyProtection="0">
      <alignment vertical="center"/>
    </xf>
    <xf numFmtId="0" fontId="42" fillId="40" borderId="0" applyNumberFormat="0" applyBorder="0" applyAlignment="0" applyProtection="0">
      <alignment vertical="center"/>
    </xf>
    <xf numFmtId="0" fontId="44" fillId="0" borderId="0">
      <alignment vertical="center"/>
    </xf>
  </cellStyleXfs>
  <cellXfs count="129">
    <xf numFmtId="0" fontId="0" fillId="0" borderId="0" xfId="0">
      <alignment vertical="center"/>
    </xf>
    <xf numFmtId="0" fontId="0" fillId="0" borderId="0" xfId="0" applyAlignment="1">
      <alignment horizontal="center" vertical="center"/>
    </xf>
    <xf numFmtId="43" fontId="0" fillId="0" borderId="0" xfId="0" applyNumberFormat="1" applyFont="1" applyAlignment="1">
      <alignment horizontal="center" vertical="center"/>
    </xf>
    <xf numFmtId="43" fontId="0" fillId="0" borderId="0" xfId="0" applyNumberFormat="1" applyAlignment="1">
      <alignment horizontal="center" vertical="center"/>
    </xf>
    <xf numFmtId="43" fontId="0" fillId="0" borderId="0" xfId="0" applyNumberFormat="1" applyAlignment="1">
      <alignment vertical="center"/>
    </xf>
    <xf numFmtId="43" fontId="0" fillId="2" borderId="0" xfId="0" applyNumberFormat="1" applyFill="1" applyAlignment="1">
      <alignment horizontal="center" vertical="center"/>
    </xf>
    <xf numFmtId="43" fontId="1" fillId="2" borderId="0" xfId="0" applyNumberFormat="1" applyFont="1" applyFill="1" applyAlignment="1">
      <alignment horizontal="center" vertical="center"/>
    </xf>
    <xf numFmtId="43" fontId="2" fillId="2" borderId="0" xfId="0" applyNumberFormat="1" applyFont="1" applyFill="1" applyAlignment="1">
      <alignment horizontal="center" vertical="center"/>
    </xf>
    <xf numFmtId="0" fontId="3" fillId="2" borderId="0" xfId="0" applyFont="1" applyFill="1" applyBorder="1" applyAlignment="1">
      <alignment horizontal="left" vertical="center"/>
    </xf>
    <xf numFmtId="43" fontId="0" fillId="3" borderId="0" xfId="0" applyNumberFormat="1" applyFill="1">
      <alignment vertical="center"/>
    </xf>
    <xf numFmtId="0" fontId="0" fillId="4" borderId="1" xfId="0" applyFill="1" applyBorder="1" applyAlignment="1">
      <alignment horizontal="center" vertical="center"/>
    </xf>
    <xf numFmtId="43" fontId="0" fillId="4" borderId="1" xfId="0" applyNumberFormat="1" applyFont="1" applyFill="1" applyBorder="1" applyAlignment="1">
      <alignment horizontal="center" vertical="center"/>
    </xf>
    <xf numFmtId="43" fontId="0" fillId="4" borderId="1" xfId="0" applyNumberFormat="1" applyFill="1" applyBorder="1" applyAlignment="1">
      <alignment horizontal="center" vertical="center" wrapText="1"/>
    </xf>
    <xf numFmtId="43" fontId="0" fillId="4" borderId="1" xfId="0" applyNumberFormat="1" applyFill="1" applyBorder="1" applyAlignment="1">
      <alignment vertical="center"/>
    </xf>
    <xf numFmtId="43" fontId="0" fillId="4" borderId="1" xfId="0" applyNumberFormat="1" applyFill="1" applyBorder="1" applyAlignment="1">
      <alignment horizontal="center" vertical="center"/>
    </xf>
    <xf numFmtId="43" fontId="1" fillId="4" borderId="1" xfId="0" applyNumberFormat="1" applyFont="1" applyFill="1" applyBorder="1" applyAlignment="1">
      <alignment horizontal="center" vertical="center"/>
    </xf>
    <xf numFmtId="43" fontId="2" fillId="4" borderId="1" xfId="0" applyNumberFormat="1" applyFont="1" applyFill="1" applyBorder="1" applyAlignment="1">
      <alignment horizontal="center" vertical="center"/>
    </xf>
    <xf numFmtId="0" fontId="3" fillId="2" borderId="0" xfId="0" applyFont="1" applyFill="1" applyBorder="1" applyAlignment="1">
      <alignment horizontal="center" vertical="center"/>
    </xf>
    <xf numFmtId="43" fontId="0" fillId="3" borderId="0" xfId="0" applyNumberFormat="1" applyFill="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4" fillId="0" borderId="1" xfId="0" applyFont="1" applyFill="1" applyBorder="1" applyAlignment="1" applyProtection="1">
      <alignment horizontal="center" vertical="center"/>
      <protection locked="0"/>
    </xf>
    <xf numFmtId="43" fontId="0" fillId="0" borderId="1" xfId="0" applyNumberFormat="1" applyBorder="1" applyAlignment="1">
      <alignment horizontal="center" vertical="center"/>
    </xf>
    <xf numFmtId="43" fontId="0" fillId="0" borderId="1" xfId="0" applyNumberFormat="1" applyBorder="1" applyAlignment="1">
      <alignment vertical="center"/>
    </xf>
    <xf numFmtId="176" fontId="0" fillId="2" borderId="1" xfId="0" applyNumberFormat="1" applyFill="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43" fontId="3" fillId="2" borderId="0" xfId="0" applyNumberFormat="1" applyFont="1" applyFill="1" applyAlignment="1">
      <alignment horizontal="center" vertical="center" wrapText="1"/>
    </xf>
    <xf numFmtId="177" fontId="5" fillId="0" borderId="1" xfId="0" applyNumberFormat="1" applyFont="1" applyFill="1" applyBorder="1" applyAlignment="1" applyProtection="1">
      <alignment horizontal="center" vertical="center"/>
      <protection locked="0"/>
    </xf>
    <xf numFmtId="177" fontId="5" fillId="0" borderId="1" xfId="0" applyNumberFormat="1" applyFont="1" applyFill="1" applyBorder="1" applyAlignment="1" applyProtection="1">
      <alignment horizontal="center" vertical="center" wrapText="1"/>
      <protection locked="0"/>
    </xf>
    <xf numFmtId="177" fontId="6" fillId="0" borderId="1" xfId="0" applyNumberFormat="1" applyFont="1" applyFill="1" applyBorder="1" applyAlignment="1" applyProtection="1">
      <alignment horizontal="center" vertical="center" wrapText="1"/>
      <protection locked="0"/>
    </xf>
    <xf numFmtId="177" fontId="6" fillId="0" borderId="1"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xf>
    <xf numFmtId="43" fontId="2" fillId="2" borderId="1" xfId="0" applyNumberFormat="1" applyFont="1" applyFill="1" applyBorder="1" applyAlignment="1">
      <alignment horizontal="center" vertical="center"/>
    </xf>
    <xf numFmtId="43" fontId="2" fillId="0" borderId="0" xfId="0" applyNumberFormat="1" applyFont="1" applyFill="1" applyAlignment="1">
      <alignment horizontal="center" vertical="center"/>
    </xf>
    <xf numFmtId="43" fontId="7" fillId="0" borderId="0" xfId="0" applyNumberFormat="1" applyFont="1" applyFill="1" applyAlignment="1">
      <alignment horizontal="center" vertical="center"/>
    </xf>
    <xf numFmtId="0" fontId="8" fillId="0" borderId="0" xfId="0" applyFont="1" applyAlignment="1">
      <alignment horizontal="center" vertical="center"/>
    </xf>
    <xf numFmtId="43" fontId="9" fillId="0" borderId="0" xfId="0" applyNumberFormat="1" applyFont="1" applyFill="1" applyAlignment="1">
      <alignment horizontal="center" vertical="center"/>
    </xf>
    <xf numFmtId="43" fontId="7" fillId="0" borderId="0" xfId="0" applyNumberFormat="1" applyFont="1" applyFill="1" applyBorder="1" applyAlignment="1">
      <alignment horizontal="center" vertical="center"/>
    </xf>
    <xf numFmtId="43" fontId="10" fillId="0" borderId="0" xfId="0" applyNumberFormat="1" applyFont="1" applyFill="1" applyBorder="1" applyAlignment="1">
      <alignment horizontal="center" vertical="center"/>
    </xf>
    <xf numFmtId="0" fontId="0"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0" fillId="0" borderId="0" xfId="0" applyFont="1" applyFill="1" applyAlignment="1">
      <alignment vertical="center"/>
    </xf>
    <xf numFmtId="49" fontId="11"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0"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4" fontId="13"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4" fontId="13"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xf>
    <xf numFmtId="49" fontId="12" fillId="0" borderId="0" xfId="0" applyNumberFormat="1" applyFont="1" applyFill="1" applyBorder="1" applyAlignment="1">
      <alignment horizontal="center" vertical="center"/>
    </xf>
    <xf numFmtId="0" fontId="13" fillId="0" borderId="0" xfId="0" applyFont="1" applyFill="1" applyAlignment="1">
      <alignment horizontal="center" vertical="center"/>
    </xf>
    <xf numFmtId="49" fontId="12"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Alignment="1">
      <alignment horizontal="center" vertical="center" wrapText="1"/>
    </xf>
    <xf numFmtId="178" fontId="4" fillId="0" borderId="0" xfId="0" applyNumberFormat="1" applyFont="1" applyAlignment="1">
      <alignment horizontal="center" vertical="center"/>
    </xf>
    <xf numFmtId="0" fontId="14" fillId="0" borderId="2" xfId="0" applyNumberFormat="1" applyFont="1" applyFill="1" applyBorder="1" applyAlignment="1">
      <alignment horizontal="center" vertical="center" wrapText="1"/>
    </xf>
    <xf numFmtId="0" fontId="14" fillId="0" borderId="3" xfId="0" applyNumberFormat="1"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178" fontId="15" fillId="0" borderId="3" xfId="0" applyNumberFormat="1" applyFont="1" applyFill="1" applyBorder="1" applyAlignment="1">
      <alignment horizontal="center" vertical="center" wrapText="1"/>
    </xf>
    <xf numFmtId="0" fontId="14" fillId="0" borderId="4" xfId="0" applyNumberFormat="1" applyFont="1" applyFill="1" applyBorder="1" applyAlignment="1">
      <alignment horizontal="center" vertical="center" wrapText="1"/>
    </xf>
    <xf numFmtId="49" fontId="16" fillId="5" borderId="1" xfId="0" applyNumberFormat="1" applyFont="1" applyFill="1" applyBorder="1" applyAlignment="1">
      <alignment horizontal="center" vertical="center" wrapText="1"/>
    </xf>
    <xf numFmtId="177" fontId="16"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178" fontId="6" fillId="5" borderId="1" xfId="0" applyNumberFormat="1" applyFont="1" applyFill="1" applyBorder="1" applyAlignment="1">
      <alignment horizontal="center" vertical="center"/>
    </xf>
    <xf numFmtId="0" fontId="0" fillId="0" borderId="5" xfId="0" applyBorder="1" applyAlignment="1">
      <alignment horizontal="center" vertical="center"/>
    </xf>
    <xf numFmtId="179" fontId="6" fillId="5" borderId="1" xfId="0" applyNumberFormat="1" applyFont="1" applyFill="1" applyBorder="1" applyAlignment="1">
      <alignment horizontal="center" vertical="center" wrapText="1"/>
    </xf>
    <xf numFmtId="178" fontId="6" fillId="5" borderId="1" xfId="0" applyNumberFormat="1" applyFont="1" applyFill="1" applyBorder="1" applyAlignment="1">
      <alignment horizontal="center" vertical="center" wrapText="1"/>
    </xf>
    <xf numFmtId="0" fontId="0" fillId="0" borderId="6" xfId="0" applyBorder="1" applyAlignment="1">
      <alignment horizontal="center" vertical="center"/>
    </xf>
    <xf numFmtId="178" fontId="17" fillId="0" borderId="1" xfId="0" applyNumberFormat="1" applyFont="1" applyFill="1" applyBorder="1" applyAlignment="1">
      <alignment horizontal="center" vertical="center"/>
    </xf>
    <xf numFmtId="0" fontId="0" fillId="0" borderId="1" xfId="0" applyBorder="1">
      <alignment vertical="center"/>
    </xf>
    <xf numFmtId="0" fontId="0" fillId="0" borderId="5" xfId="0" applyBorder="1" applyAlignment="1">
      <alignment horizontal="center" vertical="center" wrapText="1"/>
    </xf>
    <xf numFmtId="0" fontId="0" fillId="0" borderId="7" xfId="0" applyBorder="1" applyAlignment="1">
      <alignment horizontal="center" vertical="center"/>
    </xf>
    <xf numFmtId="0" fontId="17" fillId="0" borderId="1" xfId="0" applyFont="1" applyBorder="1" applyAlignment="1">
      <alignment horizontal="center" vertical="center"/>
    </xf>
    <xf numFmtId="0" fontId="0" fillId="0" borderId="7" xfId="0" applyBorder="1" applyAlignment="1">
      <alignment horizontal="center" vertical="center" wrapText="1"/>
    </xf>
    <xf numFmtId="0" fontId="18" fillId="0" borderId="0" xfId="0" applyFont="1" applyAlignment="1">
      <alignment horizontal="center" vertical="center"/>
    </xf>
    <xf numFmtId="0" fontId="19" fillId="0" borderId="1" xfId="0" applyFont="1" applyBorder="1" applyAlignment="1">
      <alignment horizontal="center" vertical="center"/>
    </xf>
    <xf numFmtId="178" fontId="20" fillId="6" borderId="6" xfId="0" applyNumberFormat="1" applyFont="1" applyFill="1" applyBorder="1" applyAlignment="1">
      <alignment horizontal="center" vertical="center"/>
    </xf>
    <xf numFmtId="0" fontId="0" fillId="0" borderId="0" xfId="0" applyAlignment="1">
      <alignment vertical="center"/>
    </xf>
    <xf numFmtId="178" fontId="20" fillId="6" borderId="1" xfId="0" applyNumberFormat="1" applyFont="1" applyFill="1" applyBorder="1" applyAlignment="1">
      <alignment horizontal="center" vertical="center"/>
    </xf>
    <xf numFmtId="0" fontId="21" fillId="0" borderId="1" xfId="0" applyFont="1" applyBorder="1" applyAlignment="1">
      <alignment horizontal="center" vertical="center" wrapText="1"/>
    </xf>
    <xf numFmtId="0" fontId="19" fillId="0" borderId="1" xfId="0" applyFont="1" applyFill="1" applyBorder="1" applyAlignment="1">
      <alignment horizontal="center" vertical="center"/>
    </xf>
    <xf numFmtId="0" fontId="17" fillId="0" borderId="1" xfId="0" applyNumberFormat="1" applyFont="1" applyFill="1" applyBorder="1" applyAlignment="1">
      <alignment horizontal="center" vertical="center"/>
    </xf>
    <xf numFmtId="0" fontId="22" fillId="0" borderId="0" xfId="0" applyFont="1" applyFill="1" applyAlignment="1">
      <alignment horizontal="center" vertical="center"/>
    </xf>
    <xf numFmtId="177" fontId="22" fillId="0" borderId="0" xfId="0" applyNumberFormat="1" applyFont="1" applyAlignment="1">
      <alignment horizontal="center" vertical="center"/>
    </xf>
    <xf numFmtId="177" fontId="22" fillId="0" borderId="0" xfId="0" applyNumberFormat="1" applyFont="1" applyAlignment="1">
      <alignment horizontal="center" vertical="center" wrapText="1"/>
    </xf>
    <xf numFmtId="177" fontId="22" fillId="0" borderId="0" xfId="0" applyNumberFormat="1" applyFont="1" applyFill="1" applyAlignment="1">
      <alignment horizontal="center" vertical="center"/>
    </xf>
    <xf numFmtId="0" fontId="22" fillId="0" borderId="0" xfId="0" applyFont="1" applyAlignment="1">
      <alignment horizontal="center" vertical="center"/>
    </xf>
    <xf numFmtId="177" fontId="22" fillId="6" borderId="0" xfId="0" applyNumberFormat="1" applyFont="1" applyFill="1" applyAlignment="1">
      <alignment horizontal="center" vertical="center"/>
    </xf>
    <xf numFmtId="177" fontId="22" fillId="6" borderId="0" xfId="0" applyNumberFormat="1" applyFont="1" applyFill="1" applyAlignment="1">
      <alignment horizontal="center" vertical="center" wrapText="1"/>
    </xf>
    <xf numFmtId="177" fontId="23" fillId="7" borderId="1" xfId="0" applyNumberFormat="1" applyFont="1" applyFill="1" applyBorder="1" applyAlignment="1">
      <alignment horizontal="center" vertical="center"/>
    </xf>
    <xf numFmtId="177" fontId="23" fillId="7" borderId="5" xfId="0" applyNumberFormat="1" applyFont="1" applyFill="1" applyBorder="1" applyAlignment="1">
      <alignment horizontal="center" vertical="center"/>
    </xf>
    <xf numFmtId="177" fontId="22" fillId="7" borderId="5" xfId="0" applyNumberFormat="1" applyFont="1" applyFill="1" applyBorder="1" applyAlignment="1">
      <alignment horizontal="center" vertical="center" wrapText="1"/>
    </xf>
    <xf numFmtId="177" fontId="22" fillId="7" borderId="1" xfId="0" applyNumberFormat="1" applyFont="1" applyFill="1" applyBorder="1" applyAlignment="1">
      <alignment horizontal="center" vertical="center" wrapText="1"/>
    </xf>
    <xf numFmtId="177" fontId="22" fillId="7" borderId="2" xfId="0" applyNumberFormat="1" applyFont="1" applyFill="1" applyBorder="1" applyAlignment="1">
      <alignment horizontal="center" vertical="center" wrapText="1"/>
    </xf>
    <xf numFmtId="177" fontId="22" fillId="7" borderId="3" xfId="0" applyNumberFormat="1" applyFont="1" applyFill="1" applyBorder="1" applyAlignment="1">
      <alignment horizontal="center" vertical="center" wrapText="1"/>
    </xf>
    <xf numFmtId="177" fontId="22" fillId="7" borderId="4" xfId="0" applyNumberFormat="1" applyFont="1" applyFill="1" applyBorder="1" applyAlignment="1">
      <alignment horizontal="center" vertical="center" wrapText="1"/>
    </xf>
    <xf numFmtId="177" fontId="22" fillId="7" borderId="6" xfId="0" applyNumberFormat="1" applyFont="1" applyFill="1" applyBorder="1" applyAlignment="1">
      <alignment horizontal="center" vertical="center"/>
    </xf>
    <xf numFmtId="177" fontId="22" fillId="7" borderId="6" xfId="0" applyNumberFormat="1" applyFont="1" applyFill="1" applyBorder="1" applyAlignment="1">
      <alignment horizontal="center" vertical="center" wrapText="1"/>
    </xf>
    <xf numFmtId="177" fontId="22" fillId="7" borderId="8" xfId="0" applyNumberFormat="1" applyFont="1" applyFill="1" applyBorder="1" applyAlignment="1">
      <alignment horizontal="center" vertical="center" wrapText="1"/>
    </xf>
    <xf numFmtId="177" fontId="22" fillId="7" borderId="0" xfId="0" applyNumberFormat="1" applyFont="1" applyFill="1" applyAlignment="1">
      <alignment horizontal="center" vertical="center"/>
    </xf>
    <xf numFmtId="177" fontId="22" fillId="7" borderId="1" xfId="0" applyNumberFormat="1" applyFont="1" applyFill="1" applyBorder="1" applyAlignment="1">
      <alignment horizontal="center" vertical="center"/>
    </xf>
    <xf numFmtId="177" fontId="22" fillId="0" borderId="1" xfId="0" applyNumberFormat="1" applyFont="1" applyBorder="1" applyAlignment="1">
      <alignment horizontal="center" vertical="center"/>
    </xf>
    <xf numFmtId="177" fontId="24" fillId="0" borderId="1" xfId="0" applyNumberFormat="1" applyFont="1" applyBorder="1" applyAlignment="1">
      <alignment horizontal="center" vertical="center"/>
    </xf>
    <xf numFmtId="177" fontId="22" fillId="6" borderId="9" xfId="0" applyNumberFormat="1" applyFont="1" applyFill="1" applyBorder="1" applyAlignment="1">
      <alignment horizontal="center" vertical="center" wrapText="1"/>
    </xf>
    <xf numFmtId="177" fontId="22" fillId="0" borderId="1" xfId="0" applyNumberFormat="1" applyFont="1" applyBorder="1" applyAlignment="1">
      <alignment horizontal="center" vertical="center" wrapText="1"/>
    </xf>
    <xf numFmtId="177" fontId="22" fillId="6" borderId="1" xfId="0" applyNumberFormat="1" applyFont="1" applyFill="1" applyBorder="1" applyAlignment="1">
      <alignment horizontal="center" vertical="center"/>
    </xf>
    <xf numFmtId="177" fontId="23" fillId="0" borderId="1" xfId="0" applyNumberFormat="1" applyFont="1" applyBorder="1" applyAlignment="1">
      <alignment horizontal="center" vertical="center"/>
    </xf>
    <xf numFmtId="177" fontId="22" fillId="0" borderId="2" xfId="0" applyNumberFormat="1" applyFont="1" applyBorder="1" applyAlignment="1">
      <alignment horizontal="center" vertical="center"/>
    </xf>
    <xf numFmtId="177" fontId="0" fillId="0" borderId="0" xfId="0" applyNumberFormat="1" applyFill="1" applyAlignment="1">
      <alignment horizontal="center" vertical="center"/>
    </xf>
    <xf numFmtId="0" fontId="22" fillId="0" borderId="1" xfId="0" applyFont="1" applyBorder="1" applyAlignment="1">
      <alignment horizontal="center" vertical="center"/>
    </xf>
    <xf numFmtId="177" fontId="22" fillId="0" borderId="2" xfId="0" applyNumberFormat="1" applyFont="1" applyBorder="1" applyAlignment="1">
      <alignment vertical="center"/>
    </xf>
    <xf numFmtId="177" fontId="24" fillId="8" borderId="0" xfId="0" applyNumberFormat="1" applyFont="1" applyFill="1" applyAlignment="1">
      <alignment horizontal="center" vertical="center"/>
    </xf>
    <xf numFmtId="0" fontId="22" fillId="0" borderId="0" xfId="0" applyFont="1" applyAlignment="1">
      <alignment horizontal="left" vertical="center" wrapText="1"/>
    </xf>
    <xf numFmtId="0" fontId="22" fillId="0" borderId="0" xfId="0" applyFont="1" applyAlignment="1">
      <alignment horizontal="center" vertical="center" wrapText="1"/>
    </xf>
    <xf numFmtId="177" fontId="22" fillId="9" borderId="0" xfId="0" applyNumberFormat="1" applyFont="1" applyFill="1" applyAlignment="1">
      <alignment horizontal="center" vertical="center"/>
    </xf>
    <xf numFmtId="177" fontId="22" fillId="10" borderId="0" xfId="0" applyNumberFormat="1" applyFont="1" applyFill="1" applyAlignment="1">
      <alignment horizontal="center" vertical="center"/>
    </xf>
    <xf numFmtId="177" fontId="22" fillId="0" borderId="3" xfId="0" applyNumberFormat="1" applyFont="1" applyBorder="1" applyAlignment="1">
      <alignment horizontal="center" vertical="center"/>
    </xf>
    <xf numFmtId="177" fontId="22" fillId="0" borderId="0" xfId="0" applyNumberFormat="1" applyFont="1" applyBorder="1" applyAlignment="1">
      <alignment horizontal="center" vertical="center" wrapText="1"/>
    </xf>
    <xf numFmtId="177" fontId="22" fillId="0" borderId="0" xfId="0" applyNumberFormat="1"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5"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4"/>
  <sheetViews>
    <sheetView tabSelected="1" zoomScale="90" zoomScaleNormal="90" workbookViewId="0">
      <selection activeCell="P14" sqref="P14"/>
    </sheetView>
  </sheetViews>
  <sheetFormatPr defaultColWidth="9" defaultRowHeight="14.25"/>
  <cols>
    <col min="1" max="1" width="19.3333333333333" style="93" customWidth="1"/>
    <col min="2" max="2" width="14.4416666666667" style="93" customWidth="1"/>
    <col min="3" max="3" width="11.9416666666667" style="93" customWidth="1"/>
    <col min="4" max="4" width="13.2" style="93" customWidth="1"/>
    <col min="5" max="5" width="9.575" style="93" customWidth="1"/>
    <col min="6" max="6" width="14.3333333333333" style="93" customWidth="1"/>
    <col min="7" max="7" width="12.3333333333333" style="93" customWidth="1"/>
    <col min="8" max="8" width="13.4416666666667" style="93" customWidth="1"/>
    <col min="9" max="9" width="21.25" style="94" customWidth="1"/>
    <col min="10" max="10" width="23.6666666666667" style="93" customWidth="1"/>
    <col min="11" max="11" width="32.0833333333333" style="93" customWidth="1"/>
    <col min="12" max="12" width="14.2166666666667" style="93" customWidth="1"/>
    <col min="13" max="13" width="22.2166666666667" style="93" customWidth="1"/>
    <col min="14" max="14" width="12.6333333333333" style="95" customWidth="1"/>
    <col min="15" max="16384" width="9" style="96"/>
  </cols>
  <sheetData>
    <row r="1" spans="1:14">
      <c r="A1" s="97"/>
      <c r="B1" s="97"/>
      <c r="C1" s="97"/>
      <c r="D1" s="97"/>
      <c r="E1" s="97"/>
      <c r="F1" s="97"/>
      <c r="G1" s="97"/>
      <c r="H1" s="97"/>
      <c r="I1" s="98"/>
      <c r="J1" s="97"/>
      <c r="K1" s="97"/>
      <c r="L1" s="97"/>
      <c r="M1" s="97"/>
    </row>
    <row r="2" ht="19.05" customHeight="1" spans="1:14">
      <c r="A2" s="99" t="s">
        <v>0</v>
      </c>
      <c r="B2" s="99"/>
      <c r="C2" s="99"/>
      <c r="D2" s="99"/>
      <c r="E2" s="100"/>
      <c r="F2" s="100"/>
      <c r="G2" s="100"/>
      <c r="H2" s="100"/>
      <c r="I2" s="100"/>
      <c r="J2" s="100"/>
      <c r="K2" s="100"/>
      <c r="L2" s="100"/>
      <c r="M2" s="99"/>
    </row>
    <row r="3" ht="31.2" customHeight="1" spans="1:14">
      <c r="A3" s="101" t="s">
        <v>1</v>
      </c>
      <c r="B3" s="102" t="s">
        <v>2</v>
      </c>
      <c r="C3" s="101" t="s">
        <v>3</v>
      </c>
      <c r="D3" s="103" t="s">
        <v>4</v>
      </c>
      <c r="E3" s="104"/>
      <c r="F3" s="104"/>
      <c r="G3" s="104"/>
      <c r="H3" s="104"/>
      <c r="I3" s="104"/>
      <c r="J3" s="104"/>
      <c r="K3" s="104"/>
      <c r="L3" s="105"/>
      <c r="M3" s="102" t="s">
        <v>5</v>
      </c>
    </row>
    <row r="4" ht="42.75" spans="1:14">
      <c r="A4" s="106"/>
      <c r="B4" s="102" t="s">
        <v>6</v>
      </c>
      <c r="C4" s="107"/>
      <c r="D4" s="107" t="s">
        <v>7</v>
      </c>
      <c r="E4" s="107" t="s">
        <v>8</v>
      </c>
      <c r="F4" s="107" t="s">
        <v>9</v>
      </c>
      <c r="G4" s="107" t="s">
        <v>10</v>
      </c>
      <c r="H4" s="107" t="s">
        <v>11</v>
      </c>
      <c r="I4" s="107" t="s">
        <v>12</v>
      </c>
      <c r="J4" s="107" t="s">
        <v>13</v>
      </c>
      <c r="K4" s="108" t="s">
        <v>14</v>
      </c>
      <c r="L4" s="109" t="s">
        <v>15</v>
      </c>
      <c r="M4" s="110" t="s">
        <v>16</v>
      </c>
    </row>
    <row r="5" ht="25" customHeight="1" spans="1:14">
      <c r="A5" s="111" t="s">
        <v>17</v>
      </c>
      <c r="B5" s="111">
        <f>'1月银行流水'!B29</f>
        <v>834717.99</v>
      </c>
      <c r="C5" s="111">
        <f>B5</f>
        <v>834717.99</v>
      </c>
      <c r="D5" s="112">
        <f>'1月回款'!H4</f>
        <v>21770</v>
      </c>
      <c r="E5" s="113">
        <f>D5/1.05*0.05*0.12/2</f>
        <v>62.2</v>
      </c>
      <c r="F5" s="111"/>
      <c r="G5" s="111"/>
      <c r="H5" s="111"/>
      <c r="I5" s="114"/>
      <c r="J5" s="111"/>
      <c r="K5" s="111">
        <f>E5+F5+G5+H5+I5+J5</f>
        <v>62.2</v>
      </c>
      <c r="L5" s="111">
        <f>K5/1.05*0.05</f>
        <v>2.96190476190476</v>
      </c>
      <c r="M5" s="115">
        <f>D5-K5-L5</f>
        <v>21704.8380952381</v>
      </c>
    </row>
    <row r="6" ht="25" customHeight="1" spans="1:14">
      <c r="A6" s="116" t="s">
        <v>18</v>
      </c>
      <c r="B6" s="111">
        <f>SUM(B5:B5)</f>
        <v>834717.99</v>
      </c>
      <c r="C6" s="111">
        <f>SUM(C5:C5)</f>
        <v>834717.99</v>
      </c>
      <c r="D6" s="111">
        <f>SUM(D5:D5)</f>
        <v>21770</v>
      </c>
      <c r="E6" s="117">
        <f>SUM(E5:E5)</f>
        <v>62.2</v>
      </c>
      <c r="F6" s="111">
        <f t="shared" ref="F6:N6" si="0">SUM(F5:F5)</f>
        <v>0</v>
      </c>
      <c r="G6" s="111">
        <f t="shared" si="0"/>
        <v>0</v>
      </c>
      <c r="H6" s="111">
        <f t="shared" si="0"/>
        <v>0</v>
      </c>
      <c r="I6" s="111">
        <f t="shared" si="0"/>
        <v>0</v>
      </c>
      <c r="J6" s="111">
        <f t="shared" si="0"/>
        <v>0</v>
      </c>
      <c r="K6" s="111">
        <f t="shared" si="0"/>
        <v>62.2</v>
      </c>
      <c r="L6" s="111">
        <f t="shared" si="0"/>
        <v>2.96190476190476</v>
      </c>
      <c r="M6" s="111">
        <f t="shared" si="0"/>
        <v>21704.8380952381</v>
      </c>
      <c r="N6" s="95">
        <f>M6</f>
        <v>21704.8380952381</v>
      </c>
    </row>
    <row r="8" ht="31.8" customHeight="1"/>
    <row r="9" customFormat="1" ht="31.8" customHeight="1" spans="1:14">
      <c r="A9" s="99" t="s">
        <v>19</v>
      </c>
      <c r="B9" s="99"/>
      <c r="C9" s="99"/>
      <c r="D9" s="99"/>
      <c r="E9" s="99"/>
      <c r="F9" s="99"/>
      <c r="G9" s="99"/>
      <c r="H9" s="99"/>
      <c r="I9" s="99"/>
      <c r="J9" s="99"/>
      <c r="K9" s="99"/>
      <c r="L9" s="99"/>
      <c r="M9" s="99"/>
      <c r="N9" s="118"/>
    </row>
    <row r="10" customFormat="1" ht="31.8" customHeight="1" spans="1:14">
      <c r="A10" s="101" t="s">
        <v>1</v>
      </c>
      <c r="B10" s="102" t="s">
        <v>20</v>
      </c>
      <c r="C10" s="101" t="s">
        <v>3</v>
      </c>
      <c r="D10" s="103" t="s">
        <v>4</v>
      </c>
      <c r="E10" s="104"/>
      <c r="F10" s="104"/>
      <c r="G10" s="104"/>
      <c r="H10" s="104"/>
      <c r="I10" s="104"/>
      <c r="J10" s="104"/>
      <c r="K10" s="104"/>
      <c r="L10" s="105"/>
      <c r="M10" s="102" t="s">
        <v>21</v>
      </c>
      <c r="N10" s="118"/>
    </row>
    <row r="11" customFormat="1" ht="31.8" customHeight="1" spans="1:14">
      <c r="A11" s="106"/>
      <c r="B11" s="110" t="s">
        <v>22</v>
      </c>
      <c r="C11" s="107"/>
      <c r="D11" s="107" t="s">
        <v>23</v>
      </c>
      <c r="E11" s="102" t="s">
        <v>8</v>
      </c>
      <c r="F11" s="102" t="s">
        <v>9</v>
      </c>
      <c r="G11" s="102" t="s">
        <v>10</v>
      </c>
      <c r="H11" s="102" t="s">
        <v>11</v>
      </c>
      <c r="I11" s="102" t="s">
        <v>12</v>
      </c>
      <c r="J11" s="102" t="s">
        <v>13</v>
      </c>
      <c r="K11" s="105" t="s">
        <v>14</v>
      </c>
      <c r="L11" s="110" t="s">
        <v>15</v>
      </c>
      <c r="M11" s="110" t="s">
        <v>24</v>
      </c>
      <c r="N11" s="118"/>
    </row>
    <row r="12" customFormat="1" ht="31.8" customHeight="1" spans="1:14">
      <c r="A12" s="111" t="s">
        <v>17</v>
      </c>
      <c r="B12" s="111">
        <f>'1月银行流水'!B30</f>
        <v>170896.6</v>
      </c>
      <c r="C12" s="111">
        <f>B12</f>
        <v>170896.6</v>
      </c>
      <c r="D12" s="1">
        <v>0</v>
      </c>
      <c r="E12" s="117">
        <f>C12/1.06*0.06*0.12/2</f>
        <v>580.403547169811</v>
      </c>
      <c r="F12" s="111"/>
      <c r="G12" s="1"/>
      <c r="H12" s="111"/>
      <c r="I12" s="114">
        <v>146697.59</v>
      </c>
      <c r="J12" s="111"/>
      <c r="K12" s="115">
        <f>SUM(E12:J12)</f>
        <v>147277.99354717</v>
      </c>
      <c r="L12" s="115">
        <f>K12/1.06*0.06</f>
        <v>8336.49020078321</v>
      </c>
      <c r="M12" s="115">
        <f>C12-K12-L12</f>
        <v>15282.1162520468</v>
      </c>
      <c r="N12" s="118"/>
    </row>
    <row r="13" customFormat="1" ht="31.8" customHeight="1" spans="1:14">
      <c r="A13" s="111" t="s">
        <v>18</v>
      </c>
      <c r="B13" s="111">
        <f>SUM(B12:B12)</f>
        <v>170896.6</v>
      </c>
      <c r="C13" s="111">
        <f>SUM(C12:C12)</f>
        <v>170896.6</v>
      </c>
      <c r="D13" s="111">
        <f>SUM(D12:D12)</f>
        <v>0</v>
      </c>
      <c r="E13" s="111">
        <f>SUM(E12:E12)</f>
        <v>580.403547169811</v>
      </c>
      <c r="F13" s="111">
        <f>SUM(F12:F12)</f>
        <v>0</v>
      </c>
      <c r="G13" s="111">
        <f t="shared" ref="F13:N13" si="1">SUM(G12:G12)</f>
        <v>0</v>
      </c>
      <c r="H13" s="111">
        <f t="shared" si="1"/>
        <v>0</v>
      </c>
      <c r="I13" s="111">
        <f t="shared" si="1"/>
        <v>146697.59</v>
      </c>
      <c r="J13" s="111">
        <f t="shared" si="1"/>
        <v>0</v>
      </c>
      <c r="K13" s="111">
        <f t="shared" si="1"/>
        <v>147277.99354717</v>
      </c>
      <c r="L13" s="111">
        <f t="shared" si="1"/>
        <v>8336.49020078321</v>
      </c>
      <c r="M13" s="111">
        <f t="shared" si="1"/>
        <v>15282.1162520468</v>
      </c>
      <c r="N13" s="95">
        <f>M13</f>
        <v>15282.1162520468</v>
      </c>
    </row>
    <row r="14" customFormat="1" ht="31.8" customHeight="1" spans="1:14">
      <c r="A14" s="93"/>
      <c r="B14" s="93"/>
      <c r="C14" s="93"/>
      <c r="D14" s="93"/>
      <c r="E14" s="93"/>
      <c r="F14" s="93"/>
      <c r="G14" s="93"/>
      <c r="H14" s="93"/>
      <c r="I14" s="94"/>
      <c r="J14" s="93"/>
      <c r="K14" s="97"/>
      <c r="L14" s="97"/>
      <c r="M14" s="97"/>
      <c r="N14" s="118"/>
    </row>
    <row r="15" customFormat="1" ht="22" customHeight="1" spans="1:14">
      <c r="A15" s="93"/>
      <c r="B15" s="93"/>
      <c r="C15" s="93"/>
      <c r="D15" s="93"/>
      <c r="E15" s="93"/>
      <c r="F15" s="93"/>
      <c r="G15" s="93"/>
      <c r="H15" s="93"/>
      <c r="I15" s="93"/>
      <c r="J15" s="93"/>
      <c r="K15" s="93"/>
      <c r="L15" s="93"/>
      <c r="M15" s="93"/>
      <c r="N15" s="118"/>
    </row>
    <row r="16" ht="22" customHeight="1" spans="1:14">
      <c r="A16" s="99" t="s">
        <v>25</v>
      </c>
      <c r="B16" s="99"/>
      <c r="C16" s="99"/>
      <c r="D16" s="99"/>
      <c r="E16" s="99"/>
      <c r="F16" s="99"/>
      <c r="G16" s="99"/>
      <c r="H16" s="99"/>
      <c r="I16" s="99"/>
      <c r="J16" s="99"/>
      <c r="K16" s="99"/>
      <c r="L16" s="99"/>
      <c r="M16" s="99"/>
    </row>
    <row r="17" ht="28.5" spans="1:14">
      <c r="A17" s="101" t="s">
        <v>1</v>
      </c>
      <c r="B17" s="102" t="s">
        <v>20</v>
      </c>
      <c r="C17" s="101" t="s">
        <v>3</v>
      </c>
      <c r="D17" s="102" t="s">
        <v>4</v>
      </c>
      <c r="E17" s="102"/>
      <c r="F17" s="102"/>
      <c r="G17" s="102"/>
      <c r="H17" s="102"/>
      <c r="I17" s="102"/>
      <c r="J17" s="102"/>
      <c r="K17" s="102"/>
      <c r="L17" s="102"/>
      <c r="M17" s="102" t="s">
        <v>21</v>
      </c>
    </row>
    <row r="18" ht="42.75" spans="1:14">
      <c r="A18" s="106"/>
      <c r="B18" s="110" t="s">
        <v>26</v>
      </c>
      <c r="C18" s="107"/>
      <c r="D18" s="107" t="s">
        <v>7</v>
      </c>
      <c r="E18" s="102" t="s">
        <v>8</v>
      </c>
      <c r="F18" s="107" t="s">
        <v>9</v>
      </c>
      <c r="G18" s="107" t="s">
        <v>10</v>
      </c>
      <c r="H18" s="107" t="s">
        <v>11</v>
      </c>
      <c r="I18" s="107" t="s">
        <v>12</v>
      </c>
      <c r="J18" s="102" t="s">
        <v>13</v>
      </c>
      <c r="K18" s="108" t="s">
        <v>14</v>
      </c>
      <c r="L18" s="106" t="s">
        <v>15</v>
      </c>
      <c r="M18" s="110" t="s">
        <v>16</v>
      </c>
    </row>
    <row r="19" ht="21" customHeight="1" spans="1:14">
      <c r="A19" s="111" t="s">
        <v>17</v>
      </c>
      <c r="B19" s="119">
        <f>'1月银行流水'!B31</f>
        <v>96210</v>
      </c>
      <c r="C19" s="119">
        <f>B19</f>
        <v>96210</v>
      </c>
      <c r="E19" s="120">
        <f>C19/1.06*0.06*0.12/2</f>
        <v>326.750943396226</v>
      </c>
      <c r="F19" s="111"/>
      <c r="G19" s="111"/>
      <c r="H19" s="111"/>
      <c r="I19" s="114">
        <v>479652.99</v>
      </c>
      <c r="J19" s="111"/>
      <c r="K19" s="115">
        <f>SUM(E19:J19)</f>
        <v>479979.740943396</v>
      </c>
      <c r="L19" s="115">
        <f>K19/1.06*0.06</f>
        <v>27168.6645817017</v>
      </c>
      <c r="M19" s="115">
        <f>C19-K19-L19</f>
        <v>-410938.405525098</v>
      </c>
    </row>
    <row r="20" ht="21" customHeight="1" spans="1:14">
      <c r="A20" s="111" t="s">
        <v>18</v>
      </c>
      <c r="B20" s="111">
        <f>SUM(B19:B19)</f>
        <v>96210</v>
      </c>
      <c r="C20" s="111">
        <f>SUM(C19:C19)</f>
        <v>96210</v>
      </c>
      <c r="D20" s="111">
        <f>SUM(D19:D19)</f>
        <v>0</v>
      </c>
      <c r="E20" s="111">
        <f>SUM(E19:E19)</f>
        <v>326.750943396226</v>
      </c>
      <c r="F20" s="111">
        <f t="shared" ref="F20:N20" si="2">SUM(F19:F19)</f>
        <v>0</v>
      </c>
      <c r="G20" s="111">
        <f t="shared" si="2"/>
        <v>0</v>
      </c>
      <c r="H20" s="111">
        <f t="shared" si="2"/>
        <v>0</v>
      </c>
      <c r="I20" s="111">
        <f t="shared" si="2"/>
        <v>479652.99</v>
      </c>
      <c r="J20" s="111">
        <f t="shared" si="2"/>
        <v>0</v>
      </c>
      <c r="K20" s="111">
        <f t="shared" si="2"/>
        <v>479979.740943396</v>
      </c>
      <c r="L20" s="111">
        <f t="shared" si="2"/>
        <v>27168.6645817017</v>
      </c>
      <c r="M20" s="111">
        <f t="shared" si="2"/>
        <v>-410938.405525098</v>
      </c>
      <c r="N20" s="95">
        <f>M20</f>
        <v>-410938.405525098</v>
      </c>
    </row>
    <row r="21" customFormat="1" ht="17" customHeight="1" spans="1:14">
      <c r="G21" s="1"/>
      <c r="N21" s="118"/>
    </row>
    <row r="22" s="92" customFormat="1" ht="40" customHeight="1" spans="1:14">
      <c r="A22" s="121" t="s">
        <v>27</v>
      </c>
      <c r="B22" s="121"/>
      <c r="C22" s="121">
        <f>C6+C13+C20</f>
        <v>1101824.59</v>
      </c>
      <c r="D22" s="121">
        <f t="shared" ref="D22:M22" si="3">D6+D13+D20</f>
        <v>21770</v>
      </c>
      <c r="E22" s="121">
        <f t="shared" si="3"/>
        <v>969.354490566037</v>
      </c>
      <c r="F22" s="121">
        <f t="shared" si="3"/>
        <v>0</v>
      </c>
      <c r="G22" s="121">
        <f t="shared" si="3"/>
        <v>0</v>
      </c>
      <c r="H22" s="121">
        <f t="shared" si="3"/>
        <v>0</v>
      </c>
      <c r="I22" s="121">
        <f t="shared" si="3"/>
        <v>626350.58</v>
      </c>
      <c r="J22" s="121">
        <f t="shared" si="3"/>
        <v>0</v>
      </c>
      <c r="K22" s="121">
        <f t="shared" si="3"/>
        <v>627319.934490566</v>
      </c>
      <c r="L22" s="121">
        <f t="shared" si="3"/>
        <v>35508.1166872468</v>
      </c>
      <c r="M22" s="121">
        <f t="shared" si="3"/>
        <v>-373951.451177813</v>
      </c>
      <c r="N22" s="95"/>
    </row>
    <row r="23" ht="55" customHeight="1" spans="1:14">
      <c r="A23" s="122" t="s">
        <v>28</v>
      </c>
      <c r="B23" s="122"/>
      <c r="C23" s="122"/>
      <c r="D23" s="122"/>
      <c r="E23" s="122"/>
      <c r="F23" s="122"/>
      <c r="G23" s="123"/>
      <c r="H23" s="122"/>
      <c r="I23" s="122"/>
      <c r="K23" s="111" t="s">
        <v>29</v>
      </c>
      <c r="L23" s="111">
        <f>D6+C13+C20</f>
        <v>288876.6</v>
      </c>
    </row>
    <row r="24" spans="1:14">
      <c r="A24" s="124" t="s">
        <v>30</v>
      </c>
      <c r="B24" s="124"/>
      <c r="C24" s="124"/>
      <c r="D24" s="124"/>
      <c r="E24" s="124"/>
      <c r="F24" s="124"/>
      <c r="G24" s="124"/>
      <c r="K24" s="111" t="s">
        <v>31</v>
      </c>
      <c r="L24" s="111">
        <f>K22+L22</f>
        <v>662828.051177813</v>
      </c>
    </row>
    <row r="25" spans="1:14">
      <c r="A25" s="124"/>
      <c r="B25" s="124"/>
      <c r="C25" s="124"/>
      <c r="D25" s="124"/>
      <c r="E25" s="124"/>
      <c r="F25" s="124"/>
      <c r="G25" s="124"/>
      <c r="K25" s="111"/>
      <c r="L25" s="111"/>
    </row>
    <row r="26" ht="28" customHeight="1" spans="1:14">
      <c r="A26" s="124" t="s">
        <v>32</v>
      </c>
      <c r="B26" s="124"/>
      <c r="C26" s="124"/>
      <c r="D26" s="124"/>
      <c r="E26" s="124"/>
      <c r="F26" s="124"/>
      <c r="G26" s="124"/>
      <c r="K26" s="111"/>
      <c r="L26" s="111"/>
    </row>
    <row r="27" ht="33" customHeight="1" spans="1:14">
      <c r="A27" s="124" t="s">
        <v>33</v>
      </c>
      <c r="B27" s="124"/>
      <c r="C27" s="124"/>
      <c r="D27" s="124"/>
      <c r="E27" s="124"/>
      <c r="F27" s="124"/>
      <c r="G27" s="124"/>
      <c r="K27" s="111" t="s">
        <v>34</v>
      </c>
      <c r="L27" s="111">
        <f>L23-L24</f>
        <v>-373951.451177813</v>
      </c>
    </row>
    <row r="30" hidden="1" spans="1:14">
      <c r="A30" s="125" t="s">
        <v>35</v>
      </c>
      <c r="B30" s="125"/>
      <c r="C30" s="125"/>
      <c r="D30" s="125"/>
      <c r="E30" s="125"/>
      <c r="F30" s="125"/>
      <c r="G30" s="125"/>
    </row>
    <row r="31" ht="33" hidden="1" customHeight="1" spans="1:14">
      <c r="A31" s="99" t="s">
        <v>36</v>
      </c>
      <c r="B31" s="99"/>
      <c r="C31" s="99"/>
      <c r="D31" s="99"/>
      <c r="E31" s="99"/>
      <c r="F31" s="99"/>
      <c r="G31" s="99"/>
      <c r="H31" s="99"/>
      <c r="I31" s="99"/>
      <c r="J31" s="99"/>
      <c r="K31" s="99"/>
      <c r="L31" s="99"/>
      <c r="M31" s="99"/>
    </row>
    <row r="32" ht="33" hidden="1" customHeight="1" spans="1:14">
      <c r="A32" s="101" t="s">
        <v>1</v>
      </c>
      <c r="B32" s="102" t="s">
        <v>2</v>
      </c>
      <c r="C32" s="101" t="s">
        <v>3</v>
      </c>
      <c r="D32" s="103" t="s">
        <v>4</v>
      </c>
      <c r="E32" s="104"/>
      <c r="F32" s="104"/>
      <c r="G32" s="104"/>
      <c r="H32" s="104"/>
      <c r="I32" s="104"/>
      <c r="J32" s="104"/>
      <c r="K32" s="104"/>
      <c r="L32" s="105"/>
      <c r="M32" s="102" t="s">
        <v>5</v>
      </c>
    </row>
    <row r="33" ht="33" hidden="1" customHeight="1" spans="1:13">
      <c r="A33" s="106"/>
      <c r="B33" s="110" t="s">
        <v>37</v>
      </c>
      <c r="C33" s="107"/>
      <c r="D33" s="103" t="s">
        <v>8</v>
      </c>
      <c r="E33" s="104"/>
      <c r="F33" s="102" t="s">
        <v>9</v>
      </c>
      <c r="G33" s="102" t="s">
        <v>10</v>
      </c>
      <c r="H33" s="102" t="s">
        <v>11</v>
      </c>
      <c r="I33" s="102" t="s">
        <v>12</v>
      </c>
      <c r="J33" s="102" t="s">
        <v>13</v>
      </c>
      <c r="K33" s="105" t="s">
        <v>14</v>
      </c>
      <c r="L33" s="109" t="s">
        <v>38</v>
      </c>
      <c r="M33" s="110" t="s">
        <v>16</v>
      </c>
    </row>
    <row r="34" ht="33" hidden="1" customHeight="1" spans="1:13">
      <c r="A34" s="111" t="s">
        <v>39</v>
      </c>
      <c r="B34" s="111">
        <v>0</v>
      </c>
      <c r="C34" s="111">
        <v>0</v>
      </c>
      <c r="D34" s="117">
        <f>C34/1.06*0.06*0.12/2</f>
        <v>0</v>
      </c>
      <c r="E34" s="126"/>
      <c r="F34" s="111"/>
      <c r="G34" s="111">
        <v>38160</v>
      </c>
      <c r="H34" s="111"/>
      <c r="I34" s="114"/>
      <c r="J34" s="111"/>
      <c r="K34" s="115">
        <f>SUM(D34:J34)</f>
        <v>38160</v>
      </c>
      <c r="L34" s="115">
        <f>K34/1.06*0.06</f>
        <v>2160</v>
      </c>
      <c r="M34" s="115" t="e">
        <f>C34-K34-L34-#REF!</f>
        <v>#REF!</v>
      </c>
    </row>
    <row r="35" ht="33" hidden="1" customHeight="1" spans="1:13">
      <c r="A35" s="111" t="s">
        <v>18</v>
      </c>
      <c r="B35" s="111">
        <f>SUM(B34:B34)</f>
        <v>0</v>
      </c>
      <c r="C35" s="111">
        <f>SUM(C34:C34)</f>
        <v>0</v>
      </c>
      <c r="D35" s="117">
        <f>SUM(D34:D34)</f>
        <v>0</v>
      </c>
      <c r="E35" s="126"/>
      <c r="F35" s="111">
        <f t="shared" ref="F35:N35" si="4">SUM(F34:F34)</f>
        <v>0</v>
      </c>
      <c r="G35" s="111">
        <f t="shared" si="4"/>
        <v>38160</v>
      </c>
      <c r="H35" s="111">
        <f t="shared" si="4"/>
        <v>0</v>
      </c>
      <c r="I35" s="111">
        <f t="shared" si="4"/>
        <v>0</v>
      </c>
      <c r="J35" s="111">
        <f t="shared" si="4"/>
        <v>0</v>
      </c>
      <c r="K35" s="111">
        <f t="shared" si="4"/>
        <v>38160</v>
      </c>
      <c r="L35" s="111">
        <f t="shared" si="4"/>
        <v>2160</v>
      </c>
      <c r="M35" s="111" t="e">
        <f t="shared" si="4"/>
        <v>#REF!</v>
      </c>
    </row>
    <row r="36" spans="1:13">
      <c r="A36" s="94"/>
      <c r="B36" s="94"/>
      <c r="C36" s="94"/>
      <c r="D36" s="94"/>
      <c r="E36" s="94"/>
      <c r="F36" s="94"/>
      <c r="G36" s="94"/>
      <c r="H36" s="94"/>
    </row>
    <row r="37" spans="1:13">
      <c r="A37" s="94"/>
      <c r="B37" s="94"/>
      <c r="C37" s="94"/>
      <c r="D37" s="94"/>
      <c r="E37" s="94"/>
      <c r="F37" s="94"/>
      <c r="G37" s="94"/>
      <c r="H37" s="94"/>
    </row>
    <row r="38" spans="1:13">
      <c r="A38" s="94"/>
      <c r="B38" s="94"/>
      <c r="C38" s="94"/>
      <c r="D38" s="94"/>
      <c r="E38" s="94"/>
      <c r="F38" s="94"/>
      <c r="G38" s="94"/>
      <c r="H38" s="94"/>
    </row>
    <row r="39" spans="1:13">
      <c r="I39" s="127"/>
      <c r="J39" s="128"/>
    </row>
    <row r="40" spans="1:13">
      <c r="I40" s="127"/>
      <c r="J40" s="128"/>
    </row>
    <row r="41" spans="1:13">
      <c r="I41" s="127"/>
      <c r="J41" s="128"/>
    </row>
    <row r="42" spans="1:13">
      <c r="I42" s="127"/>
      <c r="J42" s="128"/>
    </row>
    <row r="43" ht="32" customHeight="1" spans="1:13">
      <c r="I43" s="127"/>
      <c r="J43" s="128"/>
    </row>
    <row r="44" ht="35" customHeight="1"/>
  </sheetData>
  <mergeCells count="26">
    <mergeCell ref="A2:M2"/>
    <mergeCell ref="D3:L3"/>
    <mergeCell ref="A9:M9"/>
    <mergeCell ref="D10:L10"/>
    <mergeCell ref="A16:M16"/>
    <mergeCell ref="D17:L17"/>
    <mergeCell ref="A23:I23"/>
    <mergeCell ref="A26:G26"/>
    <mergeCell ref="A27:G27"/>
    <mergeCell ref="A30:G30"/>
    <mergeCell ref="A31:M31"/>
    <mergeCell ref="D32:L32"/>
    <mergeCell ref="D33:E33"/>
    <mergeCell ref="D34:E34"/>
    <mergeCell ref="D35:E35"/>
    <mergeCell ref="A3:A4"/>
    <mergeCell ref="A10:A11"/>
    <mergeCell ref="A17:A18"/>
    <mergeCell ref="A32:A33"/>
    <mergeCell ref="C3:C4"/>
    <mergeCell ref="C10:C11"/>
    <mergeCell ref="C17:C18"/>
    <mergeCell ref="C32:C33"/>
    <mergeCell ref="K24:K26"/>
    <mergeCell ref="L24:L26"/>
    <mergeCell ref="A24:G25"/>
  </mergeCells>
  <pageMargins left="0.75" right="0.75" top="1" bottom="1" header="0.5" footer="0.5"/>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workbookViewId="0">
      <selection activeCell="G18" sqref="G18"/>
    </sheetView>
  </sheetViews>
  <sheetFormatPr defaultColWidth="9" defaultRowHeight="13.5"/>
  <cols>
    <col min="1" max="1" width="13" style="1" customWidth="1"/>
    <col min="2" max="2" width="24.75" customWidth="1"/>
    <col min="3" max="3" width="24.75" style="63" customWidth="1"/>
    <col min="4" max="4" width="23.25" style="64" customWidth="1"/>
    <col min="5" max="5" width="18" customWidth="1"/>
    <col min="6" max="6" width="10" customWidth="1"/>
    <col min="7" max="7" width="11.5"/>
    <col min="8" max="8" width="13.125" customWidth="1"/>
    <col min="12" max="12" width="10.375"/>
  </cols>
  <sheetData>
    <row r="1" ht="43" customHeight="1" spans="1:12">
      <c r="A1" s="65" t="s">
        <v>40</v>
      </c>
      <c r="B1" s="66"/>
      <c r="C1" s="67"/>
      <c r="D1" s="68"/>
      <c r="E1" s="66"/>
      <c r="F1" s="66"/>
      <c r="G1" s="69"/>
    </row>
    <row r="2" ht="43" customHeight="1" spans="1:12">
      <c r="A2" s="70" t="s">
        <v>41</v>
      </c>
      <c r="B2" s="71" t="s">
        <v>42</v>
      </c>
      <c r="C2" s="72" t="s">
        <v>43</v>
      </c>
      <c r="D2" s="73"/>
      <c r="E2" s="70" t="s">
        <v>44</v>
      </c>
      <c r="F2" s="74" t="s">
        <v>45</v>
      </c>
      <c r="G2" s="74" t="s">
        <v>46</v>
      </c>
    </row>
    <row r="3" ht="43" customHeight="1" spans="1:12">
      <c r="A3" s="70"/>
      <c r="B3" s="71"/>
      <c r="C3" s="75" t="s">
        <v>47</v>
      </c>
      <c r="D3" s="76" t="s">
        <v>48</v>
      </c>
      <c r="E3" s="70"/>
      <c r="F3" s="77"/>
      <c r="G3" s="77"/>
    </row>
    <row r="4" ht="24" customHeight="1" spans="1:12">
      <c r="A4" s="74">
        <v>1</v>
      </c>
      <c r="B4" s="19" t="s">
        <v>49</v>
      </c>
      <c r="C4" s="61">
        <v>96109.6</v>
      </c>
      <c r="D4" s="78">
        <v>46035.5229166667</v>
      </c>
      <c r="E4" s="79"/>
      <c r="F4" s="80" t="s">
        <v>50</v>
      </c>
      <c r="G4" s="19">
        <v>3068</v>
      </c>
      <c r="H4" s="1">
        <f>G4+G6+G8+G9+G7+G5</f>
        <v>21770</v>
      </c>
    </row>
    <row r="5" ht="24" customHeight="1" spans="1:12">
      <c r="A5" s="81"/>
      <c r="B5" s="19"/>
      <c r="C5" s="82">
        <v>38720.3</v>
      </c>
      <c r="D5" s="78">
        <v>46037.4395833333</v>
      </c>
      <c r="E5" s="79"/>
      <c r="F5" s="83"/>
      <c r="G5" s="19">
        <v>826</v>
      </c>
      <c r="H5" s="1"/>
    </row>
    <row r="6" ht="24" customHeight="1" spans="1:12">
      <c r="A6" s="81"/>
      <c r="B6" s="19"/>
      <c r="C6" s="61">
        <v>114516.25</v>
      </c>
      <c r="D6" s="78">
        <v>46037.4395833333</v>
      </c>
      <c r="E6" s="79"/>
      <c r="F6" s="83"/>
      <c r="G6" s="19">
        <v>3540</v>
      </c>
      <c r="H6" s="1"/>
    </row>
    <row r="7" ht="24" customHeight="1" spans="1:12">
      <c r="A7" s="81"/>
      <c r="B7" s="19"/>
      <c r="C7" s="84">
        <v>329711.8</v>
      </c>
      <c r="D7" s="78">
        <v>46037.525</v>
      </c>
      <c r="E7" s="79"/>
      <c r="F7" s="83"/>
      <c r="G7" s="19">
        <v>7788</v>
      </c>
      <c r="H7" s="1"/>
    </row>
    <row r="8" ht="24" customHeight="1" spans="1:12">
      <c r="A8" s="81"/>
      <c r="B8" s="19"/>
      <c r="C8" s="85">
        <v>221521.29</v>
      </c>
      <c r="D8" s="86">
        <v>46044.5069444444</v>
      </c>
      <c r="E8" s="19"/>
      <c r="F8" s="83"/>
      <c r="G8" s="19">
        <v>5664</v>
      </c>
      <c r="H8" s="1"/>
      <c r="L8" s="87"/>
    </row>
    <row r="9" ht="24" customHeight="1" spans="1:12">
      <c r="A9" s="77"/>
      <c r="B9" s="19"/>
      <c r="C9" s="85">
        <v>34138.75</v>
      </c>
      <c r="D9" s="88">
        <v>46044.5083333333</v>
      </c>
      <c r="E9" s="89" t="s">
        <v>51</v>
      </c>
      <c r="F9" s="83"/>
      <c r="G9" s="19">
        <v>884</v>
      </c>
      <c r="H9" s="1"/>
      <c r="L9" s="87"/>
    </row>
    <row r="10" ht="24" customHeight="1" spans="1:12">
      <c r="A10" s="74">
        <v>10</v>
      </c>
      <c r="B10" s="74" t="s">
        <v>52</v>
      </c>
      <c r="C10" s="90">
        <v>170896.6</v>
      </c>
      <c r="D10" s="78">
        <v>46037.5034722222</v>
      </c>
      <c r="F10" s="20" t="s">
        <v>53</v>
      </c>
      <c r="G10" s="19">
        <f>SUM(C10:C10)</f>
        <v>170896.6</v>
      </c>
    </row>
    <row r="11" ht="24" customHeight="1" spans="1:12">
      <c r="A11" s="74">
        <v>11</v>
      </c>
      <c r="B11" s="81" t="s">
        <v>54</v>
      </c>
      <c r="C11" s="91">
        <v>68710</v>
      </c>
      <c r="D11" s="78">
        <v>46031.6590277778</v>
      </c>
      <c r="E11" s="19"/>
      <c r="F11" s="20"/>
      <c r="G11" s="19">
        <f>C11+C12</f>
        <v>96210</v>
      </c>
    </row>
    <row r="12" ht="24" customHeight="1" spans="1:12">
      <c r="A12" s="77"/>
      <c r="B12" s="77"/>
      <c r="C12" s="91">
        <v>27500</v>
      </c>
      <c r="D12" s="78">
        <v>46031.7465277778</v>
      </c>
      <c r="E12" s="19"/>
      <c r="F12" s="20"/>
      <c r="G12" s="19"/>
    </row>
    <row r="13" ht="24" customHeight="1" spans="1:12">
      <c r="C13" s="63">
        <f>SUM(C4:C12)</f>
        <v>1101824.59</v>
      </c>
      <c r="F13" s="1"/>
      <c r="G13">
        <f>SUM(G4:G11)</f>
        <v>288876.6</v>
      </c>
    </row>
  </sheetData>
  <mergeCells count="15">
    <mergeCell ref="A1:G1"/>
    <mergeCell ref="C2:D2"/>
    <mergeCell ref="A2:A3"/>
    <mergeCell ref="A4:A9"/>
    <mergeCell ref="A11:A12"/>
    <mergeCell ref="B2:B3"/>
    <mergeCell ref="B4:B9"/>
    <mergeCell ref="B11:B12"/>
    <mergeCell ref="E2:E3"/>
    <mergeCell ref="F2:F3"/>
    <mergeCell ref="F4:F9"/>
    <mergeCell ref="F10:F12"/>
    <mergeCell ref="G2:G3"/>
    <mergeCell ref="G11:G12"/>
    <mergeCell ref="H4:H9"/>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workbookViewId="0">
      <pane ySplit="1" topLeftCell="A2" activePane="bottomLeft" state="frozen"/>
      <selection/>
      <selection pane="bottomLeft" activeCell="G36" sqref="G36"/>
    </sheetView>
  </sheetViews>
  <sheetFormatPr defaultColWidth="9" defaultRowHeight="13.5" outlineLevelCol="6"/>
  <cols>
    <col min="1" max="1" width="25.125" style="40" customWidth="1"/>
    <col min="2" max="2" width="46.25" style="41" customWidth="1"/>
    <col min="3" max="3" width="37.75" style="42" customWidth="1"/>
    <col min="4" max="4" width="61.625" style="41" customWidth="1"/>
    <col min="5" max="5" width="16.125" style="40" customWidth="1"/>
    <col min="6" max="6" width="12.375" style="40" customWidth="1"/>
    <col min="7" max="16384" width="9" style="43"/>
  </cols>
  <sheetData>
    <row r="1" spans="1:7">
      <c r="A1" s="44" t="s">
        <v>55</v>
      </c>
      <c r="B1" s="44" t="s">
        <v>56</v>
      </c>
      <c r="C1" s="44" t="s">
        <v>57</v>
      </c>
      <c r="D1" s="45" t="s">
        <v>58</v>
      </c>
      <c r="E1" s="46" t="s">
        <v>59</v>
      </c>
      <c r="F1" s="46" t="s">
        <v>60</v>
      </c>
      <c r="G1" s="47"/>
    </row>
    <row r="2" spans="1:7">
      <c r="A2" s="48" t="s">
        <v>61</v>
      </c>
      <c r="B2" s="48" t="s">
        <v>62</v>
      </c>
      <c r="C2" s="48" t="s">
        <v>63</v>
      </c>
      <c r="D2" s="49" t="s">
        <v>64</v>
      </c>
      <c r="E2" s="47"/>
      <c r="F2" s="50">
        <v>23536.37</v>
      </c>
      <c r="G2" s="50" t="s">
        <v>65</v>
      </c>
    </row>
    <row r="3" spans="1:7">
      <c r="A3" s="48" t="s">
        <v>61</v>
      </c>
      <c r="B3" s="48" t="s">
        <v>62</v>
      </c>
      <c r="C3" s="48" t="s">
        <v>63</v>
      </c>
      <c r="D3" s="49" t="s">
        <v>64</v>
      </c>
      <c r="E3" s="47"/>
      <c r="F3" s="50">
        <v>102658.31</v>
      </c>
      <c r="G3" s="50" t="s">
        <v>65</v>
      </c>
    </row>
    <row r="4" spans="1:7">
      <c r="A4" s="48" t="s">
        <v>61</v>
      </c>
      <c r="B4" s="48" t="s">
        <v>62</v>
      </c>
      <c r="C4" s="48" t="s">
        <v>63</v>
      </c>
      <c r="D4" s="49" t="s">
        <v>64</v>
      </c>
      <c r="E4" s="47"/>
      <c r="F4" s="50">
        <v>134776.23</v>
      </c>
      <c r="G4" s="50" t="s">
        <v>65</v>
      </c>
    </row>
    <row r="5" spans="1:7">
      <c r="A5" s="48" t="s">
        <v>61</v>
      </c>
      <c r="B5" s="48" t="s">
        <v>62</v>
      </c>
      <c r="C5" s="48" t="s">
        <v>63</v>
      </c>
      <c r="D5" s="49" t="s">
        <v>64</v>
      </c>
      <c r="E5" s="47"/>
      <c r="F5" s="50">
        <v>2000</v>
      </c>
      <c r="G5" s="50" t="s">
        <v>65</v>
      </c>
    </row>
    <row r="6" spans="1:7">
      <c r="A6" s="48" t="s">
        <v>61</v>
      </c>
      <c r="B6" s="48" t="s">
        <v>62</v>
      </c>
      <c r="C6" s="48" t="s">
        <v>63</v>
      </c>
      <c r="D6" s="49" t="s">
        <v>64</v>
      </c>
      <c r="E6" s="47"/>
      <c r="F6" s="50">
        <v>145511.59</v>
      </c>
      <c r="G6" s="50" t="s">
        <v>66</v>
      </c>
    </row>
    <row r="7" spans="1:7">
      <c r="A7" s="48" t="s">
        <v>61</v>
      </c>
      <c r="B7" s="48" t="s">
        <v>62</v>
      </c>
      <c r="C7" s="48" t="s">
        <v>63</v>
      </c>
      <c r="D7" s="49" t="s">
        <v>64</v>
      </c>
      <c r="E7" s="47"/>
      <c r="F7" s="50">
        <v>179657.01</v>
      </c>
      <c r="G7" s="50" t="s">
        <v>65</v>
      </c>
    </row>
    <row r="8" spans="1:7">
      <c r="A8" s="48" t="s">
        <v>67</v>
      </c>
      <c r="B8" s="48" t="s">
        <v>62</v>
      </c>
      <c r="C8" s="48" t="s">
        <v>63</v>
      </c>
      <c r="D8" s="49" t="s">
        <v>64</v>
      </c>
      <c r="E8" s="47"/>
      <c r="F8" s="50">
        <v>2000</v>
      </c>
      <c r="G8" s="50" t="s">
        <v>65</v>
      </c>
    </row>
    <row r="9" ht="27" spans="1:7">
      <c r="A9" s="48" t="s">
        <v>68</v>
      </c>
      <c r="B9" s="48" t="s">
        <v>69</v>
      </c>
      <c r="C9" s="48" t="s">
        <v>63</v>
      </c>
      <c r="D9" s="49" t="s">
        <v>70</v>
      </c>
      <c r="E9" s="47"/>
      <c r="F9" s="50">
        <v>8909.51</v>
      </c>
      <c r="G9" s="50" t="s">
        <v>65</v>
      </c>
    </row>
    <row r="10" ht="27" spans="1:7">
      <c r="A10" s="48" t="s">
        <v>68</v>
      </c>
      <c r="B10" s="48" t="s">
        <v>69</v>
      </c>
      <c r="C10" s="48" t="s">
        <v>63</v>
      </c>
      <c r="D10" s="49" t="s">
        <v>71</v>
      </c>
      <c r="E10" s="47"/>
      <c r="F10" s="50">
        <v>18025.56</v>
      </c>
      <c r="G10" s="50" t="s">
        <v>65</v>
      </c>
    </row>
    <row r="11" spans="1:7">
      <c r="A11" s="48" t="s">
        <v>72</v>
      </c>
      <c r="B11" s="48" t="s">
        <v>62</v>
      </c>
      <c r="C11" s="48" t="s">
        <v>63</v>
      </c>
      <c r="D11" s="49" t="s">
        <v>64</v>
      </c>
      <c r="E11" s="47"/>
      <c r="F11" s="50">
        <v>286</v>
      </c>
      <c r="G11" s="50" t="s">
        <v>66</v>
      </c>
    </row>
    <row r="12" spans="1:7">
      <c r="A12" s="48" t="s">
        <v>73</v>
      </c>
      <c r="B12" s="48" t="s">
        <v>74</v>
      </c>
      <c r="C12" s="48" t="s">
        <v>63</v>
      </c>
      <c r="D12" s="49" t="s">
        <v>75</v>
      </c>
      <c r="E12" s="47"/>
      <c r="F12" s="50">
        <v>190</v>
      </c>
      <c r="G12" s="50" t="s">
        <v>65</v>
      </c>
    </row>
    <row r="13" spans="1:7">
      <c r="A13" s="48" t="s">
        <v>76</v>
      </c>
      <c r="B13" s="48" t="s">
        <v>62</v>
      </c>
      <c r="C13" s="48" t="s">
        <v>63</v>
      </c>
      <c r="D13" s="49" t="s">
        <v>77</v>
      </c>
      <c r="E13" s="47"/>
      <c r="F13" s="50">
        <v>7900</v>
      </c>
      <c r="G13" s="50" t="s">
        <v>65</v>
      </c>
    </row>
    <row r="14" spans="1:7">
      <c r="A14" s="48" t="s">
        <v>76</v>
      </c>
      <c r="B14" s="48" t="s">
        <v>62</v>
      </c>
      <c r="C14" s="48" t="s">
        <v>63</v>
      </c>
      <c r="D14" s="49" t="s">
        <v>77</v>
      </c>
      <c r="E14" s="47"/>
      <c r="F14" s="50">
        <v>900</v>
      </c>
      <c r="G14" s="50" t="s">
        <v>66</v>
      </c>
    </row>
    <row r="15" spans="1:7">
      <c r="A15" s="51" t="s">
        <v>78</v>
      </c>
      <c r="B15" s="51" t="s">
        <v>79</v>
      </c>
      <c r="C15" s="52" t="s">
        <v>53</v>
      </c>
      <c r="D15" s="53"/>
      <c r="E15" s="54">
        <v>68710</v>
      </c>
      <c r="F15" s="50"/>
      <c r="G15" s="47"/>
    </row>
    <row r="16" spans="1:7">
      <c r="A16" s="51" t="s">
        <v>78</v>
      </c>
      <c r="B16" s="51" t="s">
        <v>80</v>
      </c>
      <c r="C16" s="52" t="s">
        <v>53</v>
      </c>
      <c r="D16" s="53"/>
      <c r="E16" s="54">
        <v>27500</v>
      </c>
      <c r="F16" s="50"/>
      <c r="G16" s="47"/>
    </row>
    <row r="17" spans="1:7">
      <c r="A17" s="51" t="s">
        <v>81</v>
      </c>
      <c r="B17" s="51" t="s">
        <v>82</v>
      </c>
      <c r="C17" s="48" t="s">
        <v>83</v>
      </c>
      <c r="D17" s="55"/>
      <c r="E17" s="52">
        <v>170896.6</v>
      </c>
      <c r="F17" s="50"/>
      <c r="G17" s="47"/>
    </row>
    <row r="18" spans="1:7">
      <c r="A18" s="48" t="s">
        <v>84</v>
      </c>
      <c r="B18" s="51" t="s">
        <v>49</v>
      </c>
      <c r="C18" s="48" t="s">
        <v>83</v>
      </c>
      <c r="D18" s="55"/>
      <c r="E18" s="56">
        <v>96109.6</v>
      </c>
      <c r="F18" s="50"/>
      <c r="G18" s="47"/>
    </row>
    <row r="19" spans="1:7">
      <c r="A19" s="48" t="s">
        <v>85</v>
      </c>
      <c r="B19" s="51" t="s">
        <v>49</v>
      </c>
      <c r="C19" s="48" t="s">
        <v>83</v>
      </c>
      <c r="D19" s="55"/>
      <c r="E19" s="56">
        <v>38720.3</v>
      </c>
      <c r="F19" s="50"/>
      <c r="G19" s="47"/>
    </row>
    <row r="20" spans="1:7">
      <c r="A20" s="48" t="s">
        <v>85</v>
      </c>
      <c r="B20" s="51" t="s">
        <v>49</v>
      </c>
      <c r="C20" s="48" t="s">
        <v>83</v>
      </c>
      <c r="D20" s="55"/>
      <c r="E20" s="56">
        <v>114516.25</v>
      </c>
      <c r="F20" s="50"/>
      <c r="G20" s="47"/>
    </row>
    <row r="21" spans="1:7">
      <c r="A21" s="48" t="s">
        <v>85</v>
      </c>
      <c r="B21" s="51" t="s">
        <v>49</v>
      </c>
      <c r="C21" s="48" t="s">
        <v>83</v>
      </c>
      <c r="D21" s="55"/>
      <c r="E21" s="56">
        <v>329711.8</v>
      </c>
      <c r="F21" s="50"/>
      <c r="G21" s="47"/>
    </row>
    <row r="22" spans="1:7">
      <c r="A22" s="48" t="s">
        <v>68</v>
      </c>
      <c r="B22" s="51" t="s">
        <v>49</v>
      </c>
      <c r="C22" s="48" t="s">
        <v>83</v>
      </c>
      <c r="D22" s="55"/>
      <c r="E22" s="56">
        <v>221521.29</v>
      </c>
      <c r="F22" s="50"/>
      <c r="G22" s="47"/>
    </row>
    <row r="23" spans="1:7">
      <c r="A23" s="48" t="s">
        <v>68</v>
      </c>
      <c r="B23" s="51" t="s">
        <v>49</v>
      </c>
      <c r="C23" s="48" t="s">
        <v>83</v>
      </c>
      <c r="D23" s="55"/>
      <c r="E23" s="56">
        <v>34138.75</v>
      </c>
      <c r="F23" s="50"/>
      <c r="G23" s="47"/>
    </row>
    <row r="24" spans="1:7">
      <c r="A24" s="57"/>
      <c r="B24" s="58"/>
      <c r="C24" s="57"/>
      <c r="D24" s="59"/>
      <c r="E24" s="58">
        <f>SUM(E2:E23)</f>
        <v>1101824.59</v>
      </c>
      <c r="F24" s="60">
        <f>SUM(F2:F23)</f>
        <v>626350.58</v>
      </c>
      <c r="G24" s="40"/>
    </row>
    <row r="25" spans="1:7">
      <c r="A25" s="57"/>
      <c r="B25" s="58"/>
      <c r="C25" s="57"/>
      <c r="D25" s="59"/>
      <c r="E25" s="58"/>
      <c r="F25" s="60"/>
      <c r="G25" s="40"/>
    </row>
    <row r="26" spans="1:7">
      <c r="A26" s="57"/>
      <c r="B26" s="57"/>
      <c r="C26" s="57"/>
      <c r="D26" s="59"/>
      <c r="E26" s="60"/>
      <c r="F26" s="60"/>
    </row>
    <row r="27" ht="10" customHeight="1" spans="1:7">
      <c r="A27" s="57"/>
      <c r="B27" s="57"/>
      <c r="C27" s="57"/>
      <c r="D27" s="59"/>
      <c r="E27" s="60"/>
      <c r="F27" s="60"/>
    </row>
    <row r="28" ht="17" customHeight="1" spans="1:7">
      <c r="A28" s="47" t="s">
        <v>86</v>
      </c>
      <c r="B28" s="61" t="s">
        <v>87</v>
      </c>
      <c r="D28" s="53" t="s">
        <v>88</v>
      </c>
      <c r="E28" s="49" t="s">
        <v>87</v>
      </c>
      <c r="F28" s="49"/>
    </row>
    <row r="29" ht="17" customHeight="1" spans="1:7">
      <c r="A29" s="47" t="s">
        <v>89</v>
      </c>
      <c r="B29" s="61">
        <f>E18+E19+E20+E21+E22+E23</f>
        <v>834717.99</v>
      </c>
      <c r="D29" s="53" t="s">
        <v>90</v>
      </c>
      <c r="E29" s="49">
        <f>F6+F11+F14</f>
        <v>146697.59</v>
      </c>
      <c r="F29" s="62" t="s">
        <v>91</v>
      </c>
    </row>
    <row r="30" ht="17" customHeight="1" spans="1:7">
      <c r="A30" s="47" t="s">
        <v>66</v>
      </c>
      <c r="B30" s="61">
        <f>E17</f>
        <v>170896.6</v>
      </c>
      <c r="D30" s="53" t="s">
        <v>65</v>
      </c>
      <c r="E30" s="49">
        <f>F2+F3+F4+F5+F7+F8+F9+F10+F12+F13</f>
        <v>479652.99</v>
      </c>
      <c r="F30" s="62" t="s">
        <v>92</v>
      </c>
    </row>
    <row r="31" ht="17" customHeight="1" spans="1:7">
      <c r="A31" s="47" t="s">
        <v>54</v>
      </c>
      <c r="B31" s="61">
        <f>E15+E16</f>
        <v>96210</v>
      </c>
      <c r="D31" s="53" t="s">
        <v>18</v>
      </c>
      <c r="E31" s="49">
        <f>SUM(E29:E30)</f>
        <v>626350.58</v>
      </c>
      <c r="F31" s="62"/>
    </row>
    <row r="32" spans="1:7">
      <c r="B32" s="41">
        <f>SUM(B29:B31)</f>
        <v>1101824.59</v>
      </c>
    </row>
  </sheetData>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workbookViewId="0">
      <selection activeCell="F15" sqref="F15"/>
    </sheetView>
  </sheetViews>
  <sheetFormatPr defaultColWidth="9" defaultRowHeight="25" customHeight="1"/>
  <cols>
    <col min="1" max="1" width="9" style="1"/>
    <col min="2" max="2" width="16.1333333333333" style="1" customWidth="1"/>
    <col min="3" max="3" width="13.6333333333333" style="2" customWidth="1"/>
    <col min="4" max="4" width="13.125" style="3" customWidth="1"/>
    <col min="5" max="5" width="12.75" style="4" customWidth="1"/>
    <col min="6" max="6" width="12.75" style="3" customWidth="1"/>
    <col min="7" max="7" width="14.5" style="3" customWidth="1"/>
    <col min="8" max="8" width="24.5" style="5" customWidth="1"/>
    <col min="9" max="9" width="9.125" style="6" customWidth="1"/>
    <col min="10" max="10" width="74.875" style="7" customWidth="1"/>
    <col min="11" max="11" width="14.25" style="5" customWidth="1"/>
    <col min="12" max="12" width="31.8833333333333" style="8" customWidth="1"/>
    <col min="13" max="13" width="21.75" style="9" customWidth="1"/>
    <col min="14" max="14" width="10.75" customWidth="1"/>
  </cols>
  <sheetData>
    <row r="1" customHeight="1" spans="1:13">
      <c r="A1" s="10" t="s">
        <v>41</v>
      </c>
      <c r="B1" s="10" t="s">
        <v>93</v>
      </c>
      <c r="C1" s="11" t="s">
        <v>94</v>
      </c>
      <c r="D1" s="12" t="s">
        <v>95</v>
      </c>
      <c r="E1" s="13" t="s">
        <v>96</v>
      </c>
      <c r="F1" s="14" t="s">
        <v>97</v>
      </c>
      <c r="G1" s="14" t="s">
        <v>98</v>
      </c>
      <c r="H1" s="14" t="s">
        <v>99</v>
      </c>
      <c r="I1" s="15" t="s">
        <v>100</v>
      </c>
      <c r="J1" s="16" t="s">
        <v>101</v>
      </c>
      <c r="L1" s="17"/>
      <c r="M1" s="18"/>
    </row>
    <row r="2" ht="21" customHeight="1" spans="1:13">
      <c r="A2" s="19">
        <v>1</v>
      </c>
      <c r="B2" s="20" t="s">
        <v>102</v>
      </c>
      <c r="C2" s="21" t="s">
        <v>103</v>
      </c>
      <c r="D2" s="22">
        <v>1799.3</v>
      </c>
      <c r="E2" s="23">
        <v>7711.28</v>
      </c>
      <c r="F2" s="22">
        <v>20</v>
      </c>
      <c r="G2" s="22">
        <f t="shared" ref="G2:G7" si="0">D2+E2+F2</f>
        <v>9530.58</v>
      </c>
      <c r="H2" s="24" t="s">
        <v>17</v>
      </c>
      <c r="I2" s="25">
        <v>31</v>
      </c>
      <c r="J2" s="26" t="s">
        <v>104</v>
      </c>
      <c r="K2" s="27"/>
    </row>
    <row r="3" ht="21" customHeight="1" spans="1:13">
      <c r="A3" s="19">
        <v>2</v>
      </c>
      <c r="B3" s="20"/>
      <c r="C3" s="28" t="s">
        <v>105</v>
      </c>
      <c r="D3" s="22">
        <v>1799.3</v>
      </c>
      <c r="E3" s="23">
        <v>11920.03</v>
      </c>
      <c r="F3" s="22">
        <v>20</v>
      </c>
      <c r="G3" s="22">
        <f t="shared" si="0"/>
        <v>13739.33</v>
      </c>
      <c r="H3" s="24" t="s">
        <v>17</v>
      </c>
      <c r="I3" s="25">
        <v>31</v>
      </c>
      <c r="J3" s="26" t="s">
        <v>106</v>
      </c>
      <c r="K3" s="27"/>
    </row>
    <row r="4" ht="21" customHeight="1" spans="1:13">
      <c r="A4" s="19">
        <v>4</v>
      </c>
      <c r="B4" s="20"/>
      <c r="C4" s="29" t="s">
        <v>107</v>
      </c>
      <c r="E4" s="23">
        <v>5926</v>
      </c>
      <c r="F4" s="22">
        <v>20</v>
      </c>
      <c r="G4" s="22">
        <f t="shared" si="0"/>
        <v>5946</v>
      </c>
      <c r="H4" s="24" t="s">
        <v>17</v>
      </c>
      <c r="I4" s="25">
        <v>31</v>
      </c>
      <c r="J4" s="26" t="s">
        <v>106</v>
      </c>
      <c r="K4" s="27"/>
    </row>
    <row r="5" ht="21" customHeight="1" spans="1:13">
      <c r="A5" s="19">
        <v>5</v>
      </c>
      <c r="B5" s="20"/>
      <c r="C5" s="29" t="s">
        <v>108</v>
      </c>
      <c r="D5" s="22">
        <v>1799.3</v>
      </c>
      <c r="E5" s="23">
        <v>6190.72</v>
      </c>
      <c r="F5" s="22">
        <v>20</v>
      </c>
      <c r="G5" s="22">
        <f t="shared" si="0"/>
        <v>8010.02</v>
      </c>
      <c r="H5" s="24" t="s">
        <v>17</v>
      </c>
      <c r="I5" s="25">
        <v>31</v>
      </c>
      <c r="J5" s="26" t="s">
        <v>109</v>
      </c>
      <c r="K5" s="27"/>
    </row>
    <row r="6" ht="21" customHeight="1" spans="1:13">
      <c r="A6" s="19">
        <v>6</v>
      </c>
      <c r="B6" s="20"/>
      <c r="C6" s="30" t="s">
        <v>110</v>
      </c>
      <c r="D6" s="22">
        <v>1799.3</v>
      </c>
      <c r="E6" s="23">
        <v>5620.23</v>
      </c>
      <c r="F6" s="22">
        <v>20</v>
      </c>
      <c r="G6" s="22">
        <f t="shared" si="0"/>
        <v>7439.53</v>
      </c>
      <c r="H6" s="24" t="s">
        <v>17</v>
      </c>
      <c r="I6" s="25">
        <v>31</v>
      </c>
      <c r="J6" s="26" t="s">
        <v>111</v>
      </c>
      <c r="K6" s="27"/>
    </row>
    <row r="7" ht="28" customHeight="1" spans="1:13">
      <c r="A7" s="19">
        <v>7</v>
      </c>
      <c r="B7" s="20"/>
      <c r="C7" s="31" t="s">
        <v>112</v>
      </c>
      <c r="D7" s="22">
        <v>1591.3</v>
      </c>
      <c r="E7" s="23">
        <v>5067.23</v>
      </c>
      <c r="F7" s="22">
        <v>20</v>
      </c>
      <c r="G7" s="22">
        <f t="shared" si="0"/>
        <v>6678.53</v>
      </c>
      <c r="H7" s="24" t="s">
        <v>17</v>
      </c>
      <c r="I7" s="25">
        <v>31</v>
      </c>
      <c r="J7" s="26" t="s">
        <v>113</v>
      </c>
      <c r="K7" s="27"/>
    </row>
    <row r="8" ht="30" customHeight="1" spans="1:13">
      <c r="A8" s="19"/>
      <c r="B8" s="20"/>
      <c r="C8" s="32"/>
      <c r="D8" s="22">
        <f>SUM(D2:D7)</f>
        <v>8788.5</v>
      </c>
      <c r="E8" s="22">
        <f>SUM(E2:E7)</f>
        <v>42435.49</v>
      </c>
      <c r="F8" s="22">
        <f>SUM(F2:F7)</f>
        <v>120</v>
      </c>
      <c r="G8" s="22">
        <f>SUM(G2:G7)</f>
        <v>51343.99</v>
      </c>
      <c r="H8" s="24"/>
      <c r="I8" s="25"/>
      <c r="J8" s="33"/>
    </row>
    <row r="10" customHeight="1" spans="1:13">
      <c r="G10" s="34"/>
    </row>
    <row r="11" customHeight="1" spans="1:13">
      <c r="A11" s="35"/>
      <c r="B11" s="36"/>
      <c r="E11" s="37" t="s">
        <v>114</v>
      </c>
      <c r="G11" s="35"/>
      <c r="J11" s="38"/>
    </row>
    <row r="12" customHeight="1" spans="1:13">
      <c r="J12" s="39"/>
    </row>
  </sheetData>
  <mergeCells count="1">
    <mergeCell ref="B2:B7"/>
  </mergeCells>
  <conditionalFormatting sqref="C2">
    <cfRule type="duplicateValues" dxfId="0" priority="6"/>
  </conditionalFormatting>
  <conditionalFormatting sqref="C3">
    <cfRule type="duplicateValues" dxfId="0" priority="3"/>
  </conditionalFormatting>
  <conditionalFormatting sqref="C6">
    <cfRule type="duplicateValues" dxfId="0" priority="2"/>
  </conditionalFormatting>
  <conditionalFormatting sqref="C4:C5">
    <cfRule type="duplicateValues" dxfId="0" priority="7"/>
  </conditionalFormatting>
  <conditionalFormatting sqref="C2 C4:C5">
    <cfRule type="duplicateValues" dxfId="0" priority="4"/>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2026.1结算</vt:lpstr>
      <vt:lpstr>1月回款</vt:lpstr>
      <vt:lpstr>1月银行流水</vt:lpstr>
      <vt:lpstr>1月支付支援人员费用明细表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中高后勤陶刘燕15887864674</cp:lastModifiedBy>
  <dcterms:created xsi:type="dcterms:W3CDTF">2025-04-27T02:06:00Z</dcterms:created>
  <dcterms:modified xsi:type="dcterms:W3CDTF">2026-02-12T02:38:48Z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D7C3D1FCBB7D49ABA59C614685B708E4_13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