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管理人员" sheetId="3" r:id="rId1"/>
    <sheet name="南区" sheetId="4" r:id="rId2"/>
    <sheet name="中区" sheetId="5" r:id="rId3"/>
    <sheet name="新北区" sheetId="6" r:id="rId4"/>
  </sheets>
  <externalReferences>
    <externalReference r:id="rId6"/>
  </externalReferences>
  <definedNames>
    <definedName name="_xlnm._FilterDatabase" localSheetId="0" hidden="1">管理人员!$A$4:$BD$164</definedName>
    <definedName name="_xlnm._FilterDatabase" localSheetId="1" hidden="1">南区!$A$4:$BD$164</definedName>
    <definedName name="_xlnm._FilterDatabase" localSheetId="2" hidden="1">中区!$A$4:$BD$164</definedName>
    <definedName name="_xlnm._FilterDatabase" localSheetId="3" hidden="1">新北区!$A$4:$BD$164</definedName>
    <definedName name="A">'[1]14、应急厅'!$RL$5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<sst xmlns="http://schemas.openxmlformats.org/spreadsheetml/2006/main" count="2077" uniqueCount="523">
  <si>
    <t>石河子大学项目服务中心2026年1月工资表</t>
  </si>
  <si>
    <t>公式勿动</t>
  </si>
  <si>
    <t>当前工资表所属时间
（每月更新）</t>
  </si>
  <si>
    <t>当月总天数
（每月更新）</t>
  </si>
  <si>
    <t>手动填写</t>
  </si>
  <si>
    <t>根据实际填写数据备注说明</t>
  </si>
  <si>
    <t>一般不用动
除非有调整</t>
  </si>
  <si>
    <t>（税前）+
手动填写</t>
  </si>
  <si>
    <t>（税前）+
公式勿动</t>
  </si>
  <si>
    <t>（税前）－
手动填写</t>
  </si>
  <si>
    <t>（税前）－
公式勿动</t>
  </si>
  <si>
    <t>（税前）
公式勿动</t>
  </si>
  <si>
    <t>（会计）－
手动填写</t>
  </si>
  <si>
    <t>（税后）－
手动填写</t>
  </si>
  <si>
    <t>（税后）
公式勿动</t>
  </si>
  <si>
    <t>若当月入职不满勤，则允许产生"错误"</t>
  </si>
  <si>
    <t>序号</t>
  </si>
  <si>
    <t>姓名</t>
  </si>
  <si>
    <t>职位</t>
  </si>
  <si>
    <t>入职时间</t>
  </si>
  <si>
    <t>试用/转正/离职</t>
  </si>
  <si>
    <t>应出勤班数</t>
  </si>
  <si>
    <t>是否有全勤奖</t>
  </si>
  <si>
    <t>旷工
（天数）</t>
  </si>
  <si>
    <t>迟到时长累计（分）</t>
  </si>
  <si>
    <t>离职天数
（当月总天数-在职天数）0</t>
  </si>
  <si>
    <t>婚假/丧假/陪产假
80%</t>
  </si>
  <si>
    <t>病假/事假/司龄未满3年的产假0</t>
  </si>
  <si>
    <t>司龄满3年以上的产假
50%</t>
  </si>
  <si>
    <t>其他假期不扣薪资及福利（哺乳假/产检假/年假等）100%</t>
  </si>
  <si>
    <t>假期休假及其他</t>
  </si>
  <si>
    <t>上月剩余休（班）</t>
  </si>
  <si>
    <t>本月余休（班）</t>
  </si>
  <si>
    <t>本月补调休（班）</t>
  </si>
  <si>
    <t>现余休（班）</t>
  </si>
  <si>
    <t>工资标准</t>
  </si>
  <si>
    <t>基础工资</t>
  </si>
  <si>
    <t>职务工资</t>
  </si>
  <si>
    <t>浮动工资</t>
  </si>
  <si>
    <t>交通补贴</t>
  </si>
  <si>
    <t>住房补贴</t>
  </si>
  <si>
    <t>通讯补贴</t>
  </si>
  <si>
    <t>加班补贴</t>
  </si>
  <si>
    <t>全勤奖</t>
  </si>
  <si>
    <t>值班补贴</t>
  </si>
  <si>
    <t>星级补贴</t>
  </si>
  <si>
    <t>油费补贴</t>
  </si>
  <si>
    <t>餐费补贴</t>
  </si>
  <si>
    <t>投稿奖励补贴</t>
  </si>
  <si>
    <t>其他补贴及调整
（未单独列示的）</t>
  </si>
  <si>
    <t>绩效
（all含经济指标）</t>
  </si>
  <si>
    <t>工龄补贴</t>
  </si>
  <si>
    <t>学历补贴</t>
  </si>
  <si>
    <t>资质证书补贴</t>
  </si>
  <si>
    <t>推荐奖励</t>
  </si>
  <si>
    <t>彩铃补贴</t>
  </si>
  <si>
    <t>项目管理津贴/投标补贴/基层讲师培训补贴</t>
  </si>
  <si>
    <t>其他扣款
（不含假勤等）</t>
  </si>
  <si>
    <t>假期休假扣款及特殊假勤调整（因标准不一，如有涉及自行计算填列）</t>
  </si>
  <si>
    <t>旷工和迟到扣款</t>
  </si>
  <si>
    <t>其他假勤类扣款(含离职）</t>
  </si>
  <si>
    <t>应发工资</t>
  </si>
  <si>
    <t>社保</t>
  </si>
  <si>
    <t>公积金</t>
  </si>
  <si>
    <t>个税</t>
  </si>
  <si>
    <t>备用金类
（涉及挂账）</t>
  </si>
  <si>
    <t>其他类
（涉及挂账）
一般不用</t>
  </si>
  <si>
    <t>实发工资</t>
  </si>
  <si>
    <t>签字</t>
  </si>
  <si>
    <t>备注</t>
  </si>
  <si>
    <t>工资分解检核</t>
  </si>
  <si>
    <t>合计</t>
  </si>
  <si>
    <t>聂珊珊</t>
  </si>
  <si>
    <t>项目助理</t>
  </si>
  <si>
    <t>转正</t>
  </si>
  <si>
    <t>否</t>
  </si>
  <si>
    <t>3800</t>
  </si>
  <si>
    <t>春节过节费200元</t>
  </si>
  <si>
    <t>周钰翔</t>
  </si>
  <si>
    <t>21日加班2小时，22日调休2小时；</t>
  </si>
  <si>
    <t>3500</t>
  </si>
  <si>
    <r>
      <rPr>
        <sz val="10"/>
        <rFont val="微软雅黑"/>
        <charset val="134"/>
      </rPr>
      <t>春节过节费200元；</t>
    </r>
    <r>
      <rPr>
        <sz val="10"/>
        <color rgb="FFFF0000"/>
        <rFont val="微软雅黑"/>
        <charset val="134"/>
      </rPr>
      <t>31日上班未打卡，缺卡一次</t>
    </r>
  </si>
  <si>
    <t>马燕红</t>
  </si>
  <si>
    <t>保洁领班</t>
  </si>
  <si>
    <t>4500</t>
  </si>
  <si>
    <t>贾怀文</t>
  </si>
  <si>
    <t>事务助理</t>
  </si>
  <si>
    <t>1月2日加班1个班，10日调休1个班</t>
  </si>
  <si>
    <t>徐梦欣</t>
  </si>
  <si>
    <t>1月5日迟到1分钟</t>
  </si>
  <si>
    <t>陈洁</t>
  </si>
  <si>
    <t>保洁员</t>
  </si>
  <si>
    <t>①假期休假4个班（27-29，31日)按工资50％计发；</t>
  </si>
  <si>
    <t>司红梅</t>
  </si>
  <si>
    <t>①假期休假3个班（28，29，31日)按工资50％计发；</t>
  </si>
  <si>
    <t>图尔荪古丽·塞麦提</t>
  </si>
  <si>
    <t>①假期休假3个班（27，29，30日)按工资50％计发；</t>
  </si>
  <si>
    <t>张爱江</t>
  </si>
  <si>
    <t>楼宇值班员</t>
  </si>
  <si>
    <t>熊杨军</t>
  </si>
  <si>
    <t>吕晓明</t>
  </si>
  <si>
    <t>蔡凤</t>
  </si>
  <si>
    <t>宿管员</t>
  </si>
  <si>
    <t>闫爱军</t>
  </si>
  <si>
    <t>杜建峰</t>
  </si>
  <si>
    <t>侯珍</t>
  </si>
  <si>
    <t>张明明</t>
  </si>
  <si>
    <t>①假期休假2个班（29，30日)按工资50％计发；</t>
  </si>
  <si>
    <t>宗利萍</t>
  </si>
  <si>
    <t>岑爱华</t>
  </si>
  <si>
    <t>李守群</t>
  </si>
  <si>
    <t>①假期休假5个班（27-31日)按工资50％计发；</t>
  </si>
  <si>
    <t>范金卯</t>
  </si>
  <si>
    <t>①春节过节费200元②由于工作区域调整，工资由2200元/月调整为2600元/月，已提审批③1月1-17日缺人顶岗17个班，按50元/天计发，50*17=850元，合计850元</t>
  </si>
  <si>
    <t>王玲</t>
  </si>
  <si>
    <t>上一休二</t>
  </si>
  <si>
    <t>庞娣玲</t>
  </si>
  <si>
    <t>王惠</t>
  </si>
  <si>
    <t>张秀玲</t>
  </si>
  <si>
    <t>王玉萍</t>
  </si>
  <si>
    <t>王洁</t>
  </si>
  <si>
    <t>刘海英</t>
  </si>
  <si>
    <t>沈海燕</t>
  </si>
  <si>
    <t>朱红艳</t>
  </si>
  <si>
    <t>龙黎辉</t>
  </si>
  <si>
    <t>孙玉梅</t>
  </si>
  <si>
    <t>刘旭华</t>
  </si>
  <si>
    <t>陈建丽</t>
  </si>
  <si>
    <t>①假期休假4个班（28-31日)按工资50％计发；</t>
  </si>
  <si>
    <t>赵春燕</t>
  </si>
  <si>
    <t>李红</t>
  </si>
  <si>
    <t>郭江华</t>
  </si>
  <si>
    <t>王宏</t>
  </si>
  <si>
    <t>王红梅</t>
  </si>
  <si>
    <t>罗华</t>
  </si>
  <si>
    <t>张风香</t>
  </si>
  <si>
    <t>巴瑞香</t>
  </si>
  <si>
    <t>①假期休假3个班（27，28，31日)按工资50％计发；</t>
  </si>
  <si>
    <t>孟新彩</t>
  </si>
  <si>
    <t>秦秀娟</t>
  </si>
  <si>
    <t>1400</t>
  </si>
  <si>
    <t>上二休二</t>
  </si>
  <si>
    <t>徐芳</t>
  </si>
  <si>
    <t>1900</t>
  </si>
  <si>
    <t>曾静</t>
  </si>
  <si>
    <t>王志</t>
  </si>
  <si>
    <t>林亚青</t>
  </si>
  <si>
    <t>①假期休假3个班（27-31日)按工资50％计发；</t>
  </si>
  <si>
    <t>阿依仙木.卡地尔</t>
  </si>
  <si>
    <r>
      <rPr>
        <sz val="10"/>
        <color rgb="FFFF0000"/>
        <rFont val="微软雅黑"/>
        <charset val="134"/>
      </rPr>
      <t>请假1个班（1月9日）</t>
    </r>
    <r>
      <rPr>
        <sz val="10"/>
        <color theme="1"/>
        <rFont val="微软雅黑"/>
        <charset val="134"/>
      </rPr>
      <t>②假期休假3个班（28，29，31日)按工资50％计发；</t>
    </r>
  </si>
  <si>
    <t>刘艾虹</t>
  </si>
  <si>
    <t>王建新</t>
  </si>
  <si>
    <t>门岗</t>
  </si>
  <si>
    <t>1700</t>
  </si>
  <si>
    <t>王莲梅</t>
  </si>
  <si>
    <t>许仙社</t>
  </si>
  <si>
    <t>①假期休假2个班（27，28日)按工资50％计发；②29日-31日请假</t>
  </si>
  <si>
    <t>巴桂花</t>
  </si>
  <si>
    <t>图玛丽媤•喀迪尔</t>
  </si>
  <si>
    <t>2300</t>
  </si>
  <si>
    <t>冯红艳</t>
  </si>
  <si>
    <t>请假2个班（5日，21日）及6,7,22,23日无带薪休（上一休二）</t>
  </si>
  <si>
    <t>李小凤</t>
  </si>
  <si>
    <t>①假期休假5个班（27-31日)按工资50％计发；②29日-31日请假</t>
  </si>
  <si>
    <t>唐海燕</t>
  </si>
  <si>
    <t>美丽克</t>
  </si>
  <si>
    <t>任彩云</t>
  </si>
  <si>
    <t>范国红</t>
  </si>
  <si>
    <t>马彩玲</t>
  </si>
  <si>
    <t>张芳</t>
  </si>
  <si>
    <t>冯志强</t>
  </si>
  <si>
    <t>夏春英</t>
  </si>
  <si>
    <t>①假期休假3个班（27，28，31日)按工资50％计发；②29日-31日请假</t>
  </si>
  <si>
    <t>2600</t>
  </si>
  <si>
    <t>尹改丽</t>
  </si>
  <si>
    <t>离职</t>
  </si>
  <si>
    <t>本月出勤1个班（1日）2日离职</t>
  </si>
  <si>
    <t>达小安</t>
  </si>
  <si>
    <t>夏传琴</t>
  </si>
  <si>
    <t>春节过节费200元②替冯红艳顶1个班（5日），按100元/天计发</t>
  </si>
  <si>
    <t>何丽辉</t>
  </si>
  <si>
    <t>张宁财</t>
  </si>
  <si>
    <t>刘小翠</t>
  </si>
  <si>
    <r>
      <rPr>
        <sz val="10"/>
        <color rgb="FFFF0000"/>
        <rFont val="微软雅黑"/>
        <charset val="134"/>
      </rPr>
      <t>①假期休假3个班（27，29，30日)按工资50％计发；</t>
    </r>
    <r>
      <rPr>
        <sz val="10"/>
        <color theme="1"/>
        <rFont val="微软雅黑"/>
        <charset val="134"/>
      </rPr>
      <t>新北区调入</t>
    </r>
  </si>
  <si>
    <t>宋小梅</t>
  </si>
  <si>
    <t>2500</t>
  </si>
  <si>
    <t>张彩琴</t>
  </si>
  <si>
    <t>3300</t>
  </si>
  <si>
    <t>李元林</t>
  </si>
  <si>
    <t>邵玉红</t>
  </si>
  <si>
    <t>试用</t>
  </si>
  <si>
    <t>本月出勤30个班，1月2日入职</t>
  </si>
  <si>
    <t>本月出勤15个班，1月17日入职②假期休假4个班（28-31日)按工资50％计发；</t>
  </si>
  <si>
    <t>2200</t>
  </si>
  <si>
    <t>贺宝珠</t>
  </si>
  <si>
    <t>①假期休假8个班（24-31日)按工资50％计发；</t>
  </si>
  <si>
    <t>况勇</t>
  </si>
  <si>
    <t>①假期休假2个班（26，31日)按工资50％计发；</t>
  </si>
  <si>
    <t>李春</t>
  </si>
  <si>
    <t>①假期休假5个班（23,25，28,29，31日)按工资50％计发；</t>
  </si>
  <si>
    <t>刘芳</t>
  </si>
  <si>
    <t>王梅</t>
  </si>
  <si>
    <t>①假期休假7个班（23-28，31日)按工资50％计发；</t>
  </si>
  <si>
    <t>吴文香</t>
  </si>
  <si>
    <t>①假期休假8个班（23-27，29-31日)按工资50％计发；</t>
  </si>
  <si>
    <t>滕建琼</t>
  </si>
  <si>
    <t>①假期休假7个班（23-25,27-29,31日)按工资50％计发；</t>
  </si>
  <si>
    <r>
      <rPr>
        <sz val="12"/>
        <color theme="1"/>
        <rFont val="微软雅黑"/>
        <charset val="134"/>
      </rPr>
      <t>①顶岗8个班（1-8日），顶岗工资按60元/天，按60*8=480元计发②顶岗3个班（12-14日），顶岗工资按60元/天，按60*3=180元计发③</t>
    </r>
    <r>
      <rPr>
        <sz val="12"/>
        <color rgb="FFFF0000"/>
        <rFont val="微软雅黑"/>
        <charset val="134"/>
      </rPr>
      <t>合计：660元</t>
    </r>
    <r>
      <rPr>
        <sz val="12"/>
        <color theme="1"/>
        <rFont val="微软雅黑"/>
        <charset val="134"/>
      </rPr>
      <t>④春节过节费200元</t>
    </r>
  </si>
  <si>
    <t>李嘉欣</t>
  </si>
  <si>
    <t>①假期休假9个班（23-31日)按工资50％计发；</t>
  </si>
  <si>
    <r>
      <rPr>
        <sz val="12"/>
        <color rgb="FFFF0000"/>
        <rFont val="微软雅黑"/>
        <charset val="134"/>
      </rPr>
      <t>①中教室80元×11间=880元 小教室50×1间=50元  880+50=930元，930/31*22=660元，（23日开始放寒假）</t>
    </r>
    <r>
      <rPr>
        <sz val="12"/>
        <color theme="1"/>
        <rFont val="微软雅黑"/>
        <charset val="134"/>
      </rPr>
      <t>②春节过节费200元</t>
    </r>
  </si>
  <si>
    <t>顾龙华</t>
  </si>
  <si>
    <t>①暑假扩岗产生余休8天（按照张总意见，扩岗工资不予发放，按余休计算）本月8日9日13日14日分别调休半日，合计调休2天，余休已全部休完
②假期休假7个班（25-29日)按工资50％计发；</t>
  </si>
  <si>
    <r>
      <rPr>
        <sz val="12"/>
        <color theme="1"/>
        <rFont val="微软雅黑"/>
        <charset val="134"/>
      </rPr>
      <t>①代班费200元 ；②2间大教室100×2=200元，3间小教室3x50=150元；教室提成为1-22日，23日放假，③</t>
    </r>
    <r>
      <rPr>
        <sz val="12"/>
        <color rgb="FFFF0000"/>
        <rFont val="微软雅黑"/>
        <charset val="134"/>
      </rPr>
      <t>合计：448.39元</t>
    </r>
    <r>
      <rPr>
        <sz val="12"/>
        <color theme="1"/>
        <rFont val="微软雅黑"/>
        <charset val="134"/>
      </rPr>
      <t>④春节过节费200元</t>
    </r>
  </si>
  <si>
    <t>张海江</t>
  </si>
  <si>
    <t>①假期休假5个班（23，25，27，29,31日)按工资50％计发；</t>
  </si>
  <si>
    <t>王隔</t>
  </si>
  <si>
    <t>①假期休假6个班（23-25，29-31日)按工资50％计发；</t>
  </si>
  <si>
    <t>①（中教室80元×14间=1120元，小教室50元×1间=50元 合计1120+50=1170元,1170/31*22=830.32元，（23日开始放寒假）②春节过节费200元</t>
  </si>
  <si>
    <t>赵雪霞</t>
  </si>
  <si>
    <t>①假期休假6个班（26-31日)按工资50％计发；</t>
  </si>
  <si>
    <t xml:space="preserve">①中教室80元×4间=320元 小教室50元×9间=450元 大教室150元×1间=150元 320+450+150=920元，920/31*22=652.9元（23日开始放寒假）②春节过节费200元
</t>
  </si>
  <si>
    <t>杨英奎</t>
  </si>
  <si>
    <t>楼宇夜班值班员</t>
  </si>
  <si>
    <t>赵新友</t>
  </si>
  <si>
    <t>李敏</t>
  </si>
  <si>
    <t>①假期休假4个班（25.26.29.30日)按工资50％计发；</t>
  </si>
  <si>
    <t>李华</t>
  </si>
  <si>
    <t>①假期休假5个班（23.24.27.28.31日)按工资50％计发；</t>
  </si>
  <si>
    <t>陈爱敏</t>
  </si>
  <si>
    <t>马玉萍</t>
  </si>
  <si>
    <t>①假期休假4个班（24，26，28，30日)按工资50％计发；</t>
  </si>
  <si>
    <t>谢国芳</t>
  </si>
  <si>
    <t>门岗兼保洁</t>
  </si>
  <si>
    <t>周陈云</t>
  </si>
  <si>
    <t>井华</t>
  </si>
  <si>
    <t>刘明红</t>
  </si>
  <si>
    <t>王怀秀</t>
  </si>
  <si>
    <t>范淑兰</t>
  </si>
  <si>
    <t>尹小菊</t>
  </si>
  <si>
    <t>杭淑萍</t>
  </si>
  <si>
    <t>曹建梅</t>
  </si>
  <si>
    <t>本月调休8个（7,10,13,16,19,22,25,28日）由肖红霞顶岗5个班，蒋柜鸿顶岗3个班，2月还清。</t>
  </si>
  <si>
    <t>严玲</t>
  </si>
  <si>
    <t>①假期休假8个班（23-26，28-31日)按工资50％计发；</t>
  </si>
  <si>
    <t>张惠连</t>
  </si>
  <si>
    <t>①假期休假8个班（23，25-31日)按工资50％计发；</t>
  </si>
  <si>
    <t>苟涛涛</t>
  </si>
  <si>
    <t>①假期休假7个班（25-31日)按工资50％计发；</t>
  </si>
  <si>
    <t>王月华</t>
  </si>
  <si>
    <t>①假期休假7个班（24-30日)按工资50％计发；</t>
  </si>
  <si>
    <t>齐秋玲</t>
  </si>
  <si>
    <t>①假期休假8个班（23,24,26-31日)按工资50％计发；</t>
  </si>
  <si>
    <t>杨玉香</t>
  </si>
  <si>
    <t>许莉</t>
  </si>
  <si>
    <t>①因封彩霞摔伤顶岗余休5个班，19日调休1天，合计剩余调休4天②假期休假8个班（23-26，28-31日)按工资50％计发；</t>
  </si>
  <si>
    <r>
      <rPr>
        <sz val="12"/>
        <color theme="1"/>
        <rFont val="微软雅黑"/>
        <charset val="134"/>
      </rPr>
      <t>每月代班费200元；报告厅400/31*23+400/31*8*0.5=348.39元 ；春节过节费200元，</t>
    </r>
    <r>
      <rPr>
        <sz val="12"/>
        <color rgb="FFFF0000"/>
        <rFont val="微软雅黑"/>
        <charset val="134"/>
      </rPr>
      <t>合计：748.39元</t>
    </r>
  </si>
  <si>
    <t>何勤香</t>
  </si>
  <si>
    <t>保洁</t>
  </si>
  <si>
    <t>①暑假扩岗产生余休4.5天（按照张总意见，扩岗工资不予发放，按余休计算）本月9日调休1天；余休已全部休完；</t>
  </si>
  <si>
    <t>刘英</t>
  </si>
  <si>
    <t>邓玲</t>
  </si>
  <si>
    <t>保洁兼门岗</t>
  </si>
  <si>
    <t>何立新</t>
  </si>
  <si>
    <t>刘文荣</t>
  </si>
  <si>
    <t>楼宇值班领班</t>
  </si>
  <si>
    <t>①假期休假2个班（25,29日)按工资50％计发；</t>
  </si>
  <si>
    <t>领班补贴200元，春节过节费200元</t>
  </si>
  <si>
    <t>张志勇</t>
  </si>
  <si>
    <t>肖红慧</t>
  </si>
  <si>
    <t>①假期休假2个班（24,28日)按工资50％计发；</t>
  </si>
  <si>
    <t>张晓蓉</t>
  </si>
  <si>
    <t>①假期休假2个班（26,30日)按工资50％计发；</t>
  </si>
  <si>
    <t>苏丽</t>
  </si>
  <si>
    <t>刘青珍</t>
  </si>
  <si>
    <t>刘艳</t>
  </si>
  <si>
    <t>王春晖</t>
  </si>
  <si>
    <t>解玉玲</t>
  </si>
  <si>
    <t>邹翠萍</t>
  </si>
  <si>
    <t>关月新</t>
  </si>
  <si>
    <t>贺春梅</t>
  </si>
  <si>
    <t>沈晓华</t>
  </si>
  <si>
    <t>李建平</t>
  </si>
  <si>
    <t>文婧</t>
  </si>
  <si>
    <t>本月全勤，2月1日离职</t>
  </si>
  <si>
    <t>王开林</t>
  </si>
  <si>
    <t>魏少梅</t>
  </si>
  <si>
    <t>①假期休假7个班（23.26-31日)按工资50％计发；</t>
  </si>
  <si>
    <r>
      <rPr>
        <sz val="12"/>
        <color theme="1"/>
        <rFont val="微软雅黑"/>
        <charset val="134"/>
      </rPr>
      <t>①4间小教室（50元/间）50*4=200元，3间大教室（100元/间）100*3=300元，共计500元 ；教室提成为1-22日，23日放假，②</t>
    </r>
    <r>
      <rPr>
        <sz val="12"/>
        <color rgb="FFFF0000"/>
        <rFont val="微软雅黑"/>
        <charset val="134"/>
      </rPr>
      <t>合计：354.84元</t>
    </r>
    <r>
      <rPr>
        <sz val="12"/>
        <color theme="1"/>
        <rFont val="微软雅黑"/>
        <charset val="134"/>
      </rPr>
      <t>③春节过节费200元</t>
    </r>
  </si>
  <si>
    <t>郑世杰</t>
  </si>
  <si>
    <t>①假期休假6个班（24-28,31日)按工资50％计发；</t>
  </si>
  <si>
    <r>
      <rPr>
        <sz val="12"/>
        <color theme="1"/>
        <rFont val="微软雅黑"/>
        <charset val="134"/>
      </rPr>
      <t>①3间小教室，50元×3=150元，教室提成为1-22日，23日放假，</t>
    </r>
    <r>
      <rPr>
        <sz val="12"/>
        <color rgb="FFFF0000"/>
        <rFont val="微软雅黑"/>
        <charset val="134"/>
      </rPr>
      <t>②合计：106.45元</t>
    </r>
    <r>
      <rPr>
        <sz val="12"/>
        <color theme="1"/>
        <rFont val="微软雅黑"/>
        <charset val="134"/>
      </rPr>
      <t>③春节过节费200元</t>
    </r>
  </si>
  <si>
    <t>杨贵秀</t>
  </si>
  <si>
    <t>①假期休假6个班（23-26,29,30日)按工资50％计发；</t>
  </si>
  <si>
    <t>陈丽霞</t>
  </si>
  <si>
    <t>①假期休假9个班（25-28,31日)按工资50％计发；</t>
  </si>
  <si>
    <t xml:space="preserve">①每月代班费200元
②6间教室（50元/间），50*6=300元，300/31*22=212.9元（23日开始放寒假）
③春节过节费200元
</t>
  </si>
  <si>
    <t>刘萍</t>
  </si>
  <si>
    <t>①中教室80元×10间=800元 小教室50元×1间=50元 合计800+50=850元，850/31*22=603.23（23日开始放寒假）
③春节过节费200元</t>
  </si>
  <si>
    <t>王玉玲</t>
  </si>
  <si>
    <t>①假期休假8个班（23--31日)按工资50％计发；</t>
  </si>
  <si>
    <t>吴艳红</t>
  </si>
  <si>
    <t>①假期休假7个班（23-25,28-31日)按工资50％计发；</t>
  </si>
  <si>
    <t>郭玉合</t>
  </si>
  <si>
    <t>何凤</t>
  </si>
  <si>
    <t>周海花</t>
  </si>
  <si>
    <t>李秀梅</t>
  </si>
  <si>
    <t>5间中教室80元×5＝400元,400/31*22=283.87元（23日开始放寒假）
②春节过节费200元</t>
  </si>
  <si>
    <t>刘淑珍</t>
  </si>
  <si>
    <t>封彩霞</t>
  </si>
  <si>
    <t>①假期休假8个班（23-25,27-31日)按工资50％计发；</t>
  </si>
  <si>
    <t>薛爱红</t>
  </si>
  <si>
    <t>邓强</t>
  </si>
  <si>
    <t>王天伟</t>
  </si>
  <si>
    <t>齐德明</t>
  </si>
  <si>
    <t>①假期休假8个班（23,24，26-31日)按工资50％计发；</t>
  </si>
  <si>
    <t>吴爱杰</t>
  </si>
  <si>
    <t>①假期休假6个班（23-28日)按工资50％计发；</t>
  </si>
  <si>
    <r>
      <rPr>
        <sz val="12"/>
        <color theme="1"/>
        <rFont val="微软雅黑"/>
        <charset val="134"/>
      </rPr>
      <t xml:space="preserve">①大教室150元×1间=150元 ②中教室80元×7间=560元 </t>
    </r>
    <r>
      <rPr>
        <sz val="12"/>
        <color rgb="FFFF0000"/>
        <rFont val="微软雅黑"/>
        <charset val="134"/>
      </rPr>
      <t>合计150+560=710元，710/31*22=503.87元（23日开始放寒假）
②春节过节费200元</t>
    </r>
  </si>
  <si>
    <t>刘红</t>
  </si>
  <si>
    <t>①假期休假3个班（26-28日)按工资50％计发；</t>
  </si>
  <si>
    <r>
      <rPr>
        <sz val="12"/>
        <color theme="1"/>
        <rFont val="微软雅黑"/>
        <charset val="134"/>
      </rPr>
      <t xml:space="preserve">①大教室150元×2间=300元 ②中教室80元×3间=240元③ 小教室50元×8间=400元 </t>
    </r>
    <r>
      <rPr>
        <sz val="12"/>
        <color rgb="FFFF0000"/>
        <rFont val="微软雅黑"/>
        <charset val="134"/>
      </rPr>
      <t>合计300+240+400=940元，940/31*22=667.1元，（23日开始放寒假）
②春节过节费200元</t>
    </r>
  </si>
  <si>
    <t>郑兴菊</t>
  </si>
  <si>
    <r>
      <rPr>
        <sz val="12"/>
        <color theme="1"/>
        <rFont val="微软雅黑"/>
        <charset val="134"/>
      </rPr>
      <t xml:space="preserve">①大教室150元×1间=150元，②中教室80元×8间=640元 </t>
    </r>
    <r>
      <rPr>
        <sz val="12"/>
        <color rgb="FFFF0000"/>
        <rFont val="微软雅黑"/>
        <charset val="134"/>
      </rPr>
      <t>合计150+640=790元，790/31*22=560.65元（23日开始放寒假）
②春节过节费200元</t>
    </r>
  </si>
  <si>
    <t>孙素勤</t>
  </si>
  <si>
    <t>①假期休假6个班（23-25,29-31日)按工资50％计发；</t>
  </si>
  <si>
    <r>
      <rPr>
        <sz val="12"/>
        <color theme="1"/>
        <rFont val="微软雅黑"/>
        <charset val="134"/>
      </rPr>
      <t xml:space="preserve">①大教室150元×1间=150元 ②中教室80元×11间=880元 </t>
    </r>
    <r>
      <rPr>
        <sz val="12"/>
        <color rgb="FFFF0000"/>
        <rFont val="微软雅黑"/>
        <charset val="134"/>
      </rPr>
      <t>合计150+880=1030元，1030/31*22=730.97元(23日开始放寒假）
②春节过节费200元</t>
    </r>
  </si>
  <si>
    <t>刘增兰</t>
  </si>
  <si>
    <r>
      <rPr>
        <sz val="12"/>
        <color theme="1"/>
        <rFont val="微软雅黑"/>
        <charset val="134"/>
      </rPr>
      <t xml:space="preserve">①中教室80元×10间=800元 ②大教室150元×1间=150元 </t>
    </r>
    <r>
      <rPr>
        <sz val="12"/>
        <color rgb="FFFF0000"/>
        <rFont val="微软雅黑"/>
        <charset val="134"/>
      </rPr>
      <t>合计800+150=950元,950/31*22=674.19元，（23日开始放寒假）
②春节过节费200元</t>
    </r>
  </si>
  <si>
    <t>许桂芳</t>
  </si>
  <si>
    <t>①假期休假3个班（29-31日)按工资50％计发；</t>
  </si>
  <si>
    <r>
      <rPr>
        <sz val="12"/>
        <color theme="1"/>
        <rFont val="微软雅黑"/>
        <charset val="134"/>
      </rPr>
      <t xml:space="preserve">①中教室80元×14间=1120元，小②教室50元×1间=50元 </t>
    </r>
    <r>
      <rPr>
        <sz val="12"/>
        <color rgb="FFFF0000"/>
        <rFont val="微软雅黑"/>
        <charset val="134"/>
      </rPr>
      <t>1120+50=1170元，合计1170元，1170/31*22=830.32元      （23日开始放寒假）
③春节过节费200元</t>
    </r>
  </si>
  <si>
    <t>朱德福</t>
  </si>
  <si>
    <r>
      <rPr>
        <sz val="12"/>
        <color theme="1"/>
        <rFont val="微软雅黑"/>
        <charset val="134"/>
      </rPr>
      <t xml:space="preserve">①中教室80元×6间=480元② 小教室50元×9间=450元 大教室150元×1间=150元 </t>
    </r>
    <r>
      <rPr>
        <sz val="12"/>
        <color rgb="FFFF0000"/>
        <rFont val="微软雅黑"/>
        <charset val="134"/>
      </rPr>
      <t>合计480+450+150=1080元,1080/31*22=766.45元，（23日开始放寒假）
②春节过节费200元</t>
    </r>
  </si>
  <si>
    <t>钟胜元</t>
  </si>
  <si>
    <r>
      <rPr>
        <sz val="12"/>
        <color theme="1"/>
        <rFont val="微软雅黑"/>
        <charset val="134"/>
      </rPr>
      <t xml:space="preserve">①大教室150元×1间=150元，②中教室80元×7间=560元 </t>
    </r>
    <r>
      <rPr>
        <sz val="12"/>
        <color rgb="FFFF0000"/>
        <rFont val="微软雅黑"/>
        <charset val="134"/>
      </rPr>
      <t>150+560=710元,710/31*22=503.87元，（23日开始放寒假）
②春节过节费200元</t>
    </r>
  </si>
  <si>
    <t>马英</t>
  </si>
  <si>
    <r>
      <rPr>
        <sz val="12"/>
        <color theme="1"/>
        <rFont val="微软雅黑"/>
        <charset val="134"/>
      </rPr>
      <t xml:space="preserve">①中教室80元×6间=480元，②小教室50元×1间=50元 </t>
    </r>
    <r>
      <rPr>
        <sz val="12"/>
        <color rgb="FFFF0000"/>
        <rFont val="微软雅黑"/>
        <charset val="134"/>
      </rPr>
      <t>合计480+50=530元,530/31*22=376.13元，（23日开始放寒假）
②春节过节费200元</t>
    </r>
  </si>
  <si>
    <t>张华</t>
  </si>
  <si>
    <r>
      <rPr>
        <sz val="12"/>
        <color theme="1"/>
        <rFont val="微软雅黑"/>
        <charset val="134"/>
      </rPr>
      <t xml:space="preserve">①大教室150元×1间=150元 ，6间中教室80元×6＝480元 8间小教室50元×8=400元 150+480+400=1030 </t>
    </r>
    <r>
      <rPr>
        <sz val="12"/>
        <color rgb="FFFF0000"/>
        <rFont val="微软雅黑"/>
        <charset val="134"/>
      </rPr>
      <t>合计1030元,1030/31*22=730.97元，（23日开始放寒假）
②春节过节费200元</t>
    </r>
  </si>
  <si>
    <t>温玉芝</t>
  </si>
  <si>
    <r>
      <rPr>
        <sz val="12"/>
        <color theme="1"/>
        <rFont val="微软雅黑"/>
        <charset val="134"/>
      </rPr>
      <t xml:space="preserve">①大教室150元×1间=150元，②中教室80元×8间=640元 </t>
    </r>
    <r>
      <rPr>
        <sz val="12"/>
        <color rgb="FFFF0000"/>
        <rFont val="微软雅黑"/>
        <charset val="134"/>
      </rPr>
      <t>合计150+640=790元，790/31*22=560.65元（23日开始放寒假）
②保洁领班费200元
③春节过节费200元</t>
    </r>
  </si>
  <si>
    <t>吴海梅</t>
  </si>
  <si>
    <t>袁萍</t>
  </si>
  <si>
    <t>魏秋凤</t>
  </si>
  <si>
    <t>①假期休假1个班（25日)按工资50％计发；</t>
  </si>
  <si>
    <t>陈秀芳</t>
  </si>
  <si>
    <t>①假期休假5个班（23-26,31日)按工资50％计发；</t>
  </si>
  <si>
    <t>马翠英</t>
  </si>
  <si>
    <t>①假期休假1.5个班（28，31日下午)按工资50％计发；</t>
  </si>
  <si>
    <t>杨金玲</t>
  </si>
  <si>
    <t>温玉萍</t>
  </si>
  <si>
    <r>
      <rPr>
        <sz val="12"/>
        <color theme="1"/>
        <rFont val="微软雅黑"/>
        <charset val="134"/>
      </rPr>
      <t xml:space="preserve">①中教室80元×6间=480元 ②小教室50元×9间=450元③ 大教室150元×1间=150元 </t>
    </r>
    <r>
      <rPr>
        <sz val="12"/>
        <color rgb="FFFF0000"/>
        <rFont val="微软雅黑"/>
        <charset val="134"/>
      </rPr>
      <t>合计480+450+150=1080元，1080/31*22=766.45元（23日开始放寒假）
②春节过节费200元</t>
    </r>
  </si>
  <si>
    <t>李俊</t>
  </si>
  <si>
    <t>方兰银</t>
  </si>
  <si>
    <r>
      <rPr>
        <sz val="12"/>
        <color theme="1"/>
        <rFont val="微软雅黑"/>
        <charset val="134"/>
      </rPr>
      <t>①3间大教室(100元/间)共计300元，4间小教室（50元/间）50*4=200元，共计500元 ；教室提成为1-22日，23日放假，</t>
    </r>
    <r>
      <rPr>
        <sz val="12"/>
        <color rgb="FFFF0000"/>
        <rFont val="微软雅黑"/>
        <charset val="134"/>
      </rPr>
      <t>②合计：354.84元</t>
    </r>
    <r>
      <rPr>
        <sz val="12"/>
        <color theme="1"/>
        <rFont val="微软雅黑"/>
        <charset val="134"/>
      </rPr>
      <t>③春节过节费200元</t>
    </r>
  </si>
  <si>
    <t>史小平</t>
  </si>
  <si>
    <t>①假期休假3个班（27，29，31日)按工资50％计发；</t>
  </si>
  <si>
    <t>何蝶英</t>
  </si>
  <si>
    <t>①假期休假6.5个班（25下午-31日)按工资50％计发；25日中午封楼</t>
  </si>
  <si>
    <t>袁卫红</t>
  </si>
  <si>
    <t>①假期休假8个班（23-27,28-31日)按工资50％计发；</t>
  </si>
  <si>
    <t>李春红</t>
  </si>
  <si>
    <t>马玉珍</t>
  </si>
  <si>
    <t>①请假11个班（21-31日）</t>
  </si>
  <si>
    <t>缺人顶岗1个班，按50元/天计发；春节过节费200元</t>
  </si>
  <si>
    <t>林红</t>
  </si>
  <si>
    <r>
      <rPr>
        <sz val="12"/>
        <color theme="1"/>
        <rFont val="微软雅黑"/>
        <charset val="134"/>
      </rPr>
      <t>①中教室80元×12间=960元 ③小教室50元×1间=50元 960+50=1010元</t>
    </r>
    <r>
      <rPr>
        <sz val="12"/>
        <color rgb="FFFF0000"/>
        <rFont val="微软雅黑"/>
        <charset val="134"/>
      </rPr>
      <t>合计1010元，1010/31*22=716.77元，（23日开始放寒假）
②春节过节费200元</t>
    </r>
  </si>
  <si>
    <t>岑爱君</t>
  </si>
  <si>
    <t>肖红霞</t>
  </si>
  <si>
    <t>替曹建梅顶岗5个班不计发工资，2月曹建梅还班</t>
  </si>
  <si>
    <t>宁海霞</t>
  </si>
  <si>
    <t>赵云兰</t>
  </si>
  <si>
    <t>余思兰</t>
  </si>
  <si>
    <t>徐典寿</t>
  </si>
  <si>
    <t>①假期休假7个班（23-25，27-29，31日)按工资50％计发；</t>
  </si>
  <si>
    <t>雷玲</t>
  </si>
  <si>
    <t>钱新红</t>
  </si>
  <si>
    <r>
      <rPr>
        <sz val="12"/>
        <color theme="1"/>
        <rFont val="微软雅黑"/>
        <charset val="134"/>
      </rPr>
      <t xml:space="preserve">①中教室80元×1间=80元，②小教室50元*5间=250元 </t>
    </r>
    <r>
      <rPr>
        <sz val="12"/>
        <color rgb="FFFF0000"/>
        <rFont val="微软雅黑"/>
        <charset val="134"/>
      </rPr>
      <t>合计250+80=330元，330/31*22=234.19元（23日开始放寒假）
②春节过节费200元</t>
    </r>
  </si>
  <si>
    <t>李玉芹</t>
  </si>
  <si>
    <t>芦慧玲</t>
  </si>
  <si>
    <t>①假期休假7个班（23-24,27-31日)按工资50％计发；</t>
  </si>
  <si>
    <t>李翠兰</t>
  </si>
  <si>
    <t>蔡建芳</t>
  </si>
  <si>
    <t>2400</t>
  </si>
  <si>
    <r>
      <rPr>
        <sz val="12"/>
        <color theme="1"/>
        <rFont val="微软雅黑"/>
        <charset val="134"/>
      </rPr>
      <t>①5间中教室80元×5＝400元</t>
    </r>
    <r>
      <rPr>
        <sz val="12"/>
        <color rgb="FFFF0000"/>
        <rFont val="微软雅黑"/>
        <charset val="134"/>
      </rPr>
      <t xml:space="preserve"> 合计400元，400/31/22=283.87元（23日开始放寒假）
②春节过节费200元</t>
    </r>
  </si>
  <si>
    <t>郑书英</t>
  </si>
  <si>
    <t>何燕</t>
  </si>
  <si>
    <t>①假期休假8个班（23-30日)按工资50％计发；</t>
  </si>
  <si>
    <t>穆巧玉</t>
  </si>
  <si>
    <t>①假期休假7个班（23，25-27，29-31日)按工资50％计发；</t>
  </si>
  <si>
    <t>王友福</t>
  </si>
  <si>
    <t>张景芬</t>
  </si>
  <si>
    <t>1600</t>
  </si>
  <si>
    <t>王颖华</t>
  </si>
  <si>
    <t>①假期休假7个班（23，24,27-31日)按工资50％计发；</t>
  </si>
  <si>
    <t>6间教室（50元/间），50*6=300元，300/31*22=212.9元（23日开始放寒假）
②春节过节费200元</t>
  </si>
  <si>
    <t>汤晟</t>
  </si>
  <si>
    <t>①假期休假8个班（23-30日)按工资50％计发；②1月22日请假1个班</t>
  </si>
  <si>
    <t>蒋柜鸿</t>
  </si>
  <si>
    <t>替曹建梅顶岗3个班不计发工资，2月曹建梅还班</t>
  </si>
  <si>
    <t>党利萍</t>
  </si>
  <si>
    <t>①假期休假8个班（23-28,30,31日)按工资50％计发；</t>
  </si>
  <si>
    <t>刘新萍</t>
  </si>
  <si>
    <t>陈海燕</t>
  </si>
  <si>
    <t>张先斌</t>
  </si>
  <si>
    <t>①假期休假7个班（23-27,30，31日)按工资50％计发；</t>
  </si>
  <si>
    <r>
      <rPr>
        <sz val="12"/>
        <color theme="1"/>
        <rFont val="微软雅黑"/>
        <charset val="134"/>
      </rPr>
      <t>2间大教室100元×2＝200元,4间小教室50元×4=200元
合计：400元，教室提成为1-22日，23日放假，</t>
    </r>
    <r>
      <rPr>
        <sz val="12"/>
        <color rgb="FFFF0000"/>
        <rFont val="微软雅黑"/>
        <charset val="134"/>
      </rPr>
      <t>②合计：283.87元</t>
    </r>
    <r>
      <rPr>
        <sz val="12"/>
        <color theme="1"/>
        <rFont val="微软雅黑"/>
        <charset val="134"/>
      </rPr>
      <t>③春节过节费200元</t>
    </r>
  </si>
  <si>
    <t>魏希红</t>
  </si>
  <si>
    <t>①假期休假7个班（23-27,29，30日)按工资50％计发；</t>
  </si>
  <si>
    <t>王珍</t>
  </si>
  <si>
    <t>①请假8个班（1-8日）②假期休假6个班（25，26,28-31日)按工资50％计发；</t>
  </si>
  <si>
    <t>杨春玲</t>
  </si>
  <si>
    <t>①请假3个班（12-14日）②假期休假7个班（23-24,26-28，30，31日)按工资50％计发；③本月全勤，2月1日离职</t>
  </si>
  <si>
    <t>工作群内发送与工作无关的消息，蔡云川扣20元。</t>
  </si>
  <si>
    <t>龚南琴</t>
  </si>
  <si>
    <t>崔延凤</t>
  </si>
  <si>
    <t>郝秀英</t>
  </si>
  <si>
    <t>李小花</t>
  </si>
  <si>
    <t>曹淑英</t>
  </si>
  <si>
    <t>周军</t>
  </si>
  <si>
    <t>①假期休假个5班（27-31日)按工资50％计发；</t>
  </si>
  <si>
    <t>李冬梅</t>
  </si>
  <si>
    <t>张福华</t>
  </si>
  <si>
    <t>陶金秀</t>
  </si>
  <si>
    <t>①假期休假8个班（23-29，31日)按工资50％计发；</t>
  </si>
  <si>
    <r>
      <rPr>
        <sz val="12"/>
        <color theme="1"/>
        <rFont val="微软雅黑"/>
        <charset val="134"/>
      </rPr>
      <t>①特藏部书库打扫随时到岗补贴400元，400/31*23+400/31*8*0.5=348.39元 ；②春节过节费200元，</t>
    </r>
    <r>
      <rPr>
        <sz val="12"/>
        <color rgb="FFFF0000"/>
        <rFont val="微软雅黑"/>
        <charset val="134"/>
      </rPr>
      <t xml:space="preserve">合计：548.39元
</t>
    </r>
  </si>
  <si>
    <t>陈爱云</t>
  </si>
  <si>
    <t>王桂英</t>
  </si>
  <si>
    <t>①假期休假2个班（27，31日)按工资50％计发；</t>
  </si>
  <si>
    <t>王爱萍</t>
  </si>
  <si>
    <t>本月全勤 ，1月1日入职</t>
  </si>
  <si>
    <t>张汝珍</t>
  </si>
  <si>
    <t>周永梅</t>
  </si>
  <si>
    <t>陈板奴</t>
  </si>
  <si>
    <t>本月出勤6个班，1月1日入职,7号离职</t>
  </si>
  <si>
    <t>徐艳琴</t>
  </si>
  <si>
    <t>①假期休假4个班（24,26，28，30日)按工资50％计发；</t>
  </si>
  <si>
    <t>李惠玲</t>
  </si>
  <si>
    <t>①假期休假4个班（24.26.28.30日)按工资50％计发；</t>
  </si>
  <si>
    <t>陈玲玲</t>
  </si>
  <si>
    <t>①假期休假4.5个班（23-29上班下休，下午按工资50％计发，30日全天按工资50％计发）；</t>
  </si>
  <si>
    <t>米美沙</t>
  </si>
  <si>
    <t>①假期休假5个班（24，25，28,，30,31日)按工资50％计发；</t>
  </si>
  <si>
    <t>杨俊霞</t>
  </si>
  <si>
    <t>①假期休假5个班（23，25，27,29,31日)按工资50％计发；</t>
  </si>
  <si>
    <t>2250</t>
  </si>
  <si>
    <t xml:space="preserve">300领班费用②春节过节费200元
</t>
  </si>
  <si>
    <t>盖青爱</t>
  </si>
  <si>
    <t>康海元</t>
  </si>
  <si>
    <t>何菊儒</t>
  </si>
  <si>
    <t>郑玉香</t>
  </si>
  <si>
    <t>阿依古力</t>
  </si>
  <si>
    <t>程玉梅</t>
  </si>
  <si>
    <t>王永梅</t>
  </si>
  <si>
    <t>吴子英</t>
  </si>
  <si>
    <t>肖冬梅</t>
  </si>
  <si>
    <t>蔡春涛</t>
  </si>
  <si>
    <t>张艳玲</t>
  </si>
  <si>
    <t>朱平</t>
  </si>
  <si>
    <t>熊永勤</t>
  </si>
  <si>
    <t>①假期休假4.5个班（23-29上班下休，下午按工资50％计发，31日全天按工资50％计发）；</t>
  </si>
  <si>
    <t>吴文娟</t>
  </si>
  <si>
    <t>假期休假4.5个班（23-31上休下班，上午按工资50％计发）</t>
  </si>
  <si>
    <t>任莉</t>
  </si>
  <si>
    <t>海尼古丽</t>
  </si>
  <si>
    <t>①1月4日下午-11日请假7.5个班，②假期休假4个班（24.25.28.30日)按工资50％计发；</t>
  </si>
  <si>
    <t>胡江华</t>
  </si>
  <si>
    <t>张新燕</t>
  </si>
  <si>
    <t>①假期休假4.5个班（23-26,29-31上班下休，下午按工资50％计发，27-28上休下班，上午按工资50％计发）；</t>
  </si>
  <si>
    <t>2700</t>
  </si>
  <si>
    <t>夏桂荣</t>
  </si>
  <si>
    <t>闫芳</t>
  </si>
  <si>
    <t>刘东红</t>
  </si>
  <si>
    <t>桂长玉</t>
  </si>
  <si>
    <t>①假期休假4个班（24，26，28,，30日)按工资50％计发；</t>
  </si>
  <si>
    <t>李美芝</t>
  </si>
  <si>
    <t>①假期休假5个班（23，25，27，29，3,1日)按工资50％计发；</t>
  </si>
  <si>
    <t>刘淑萍</t>
  </si>
  <si>
    <t>林素侠</t>
  </si>
  <si>
    <t>①20-22日请假3个班，②假期休假9个班（23-31日)按工资50％计发；</t>
  </si>
  <si>
    <t>韩红梅</t>
  </si>
  <si>
    <t>1月23日离职，本月出勤22个班</t>
  </si>
  <si>
    <t>张绍英</t>
  </si>
  <si>
    <t>马传华</t>
  </si>
  <si>
    <t>王秀菊</t>
  </si>
  <si>
    <t>路爱民</t>
  </si>
  <si>
    <t>肖红丽</t>
  </si>
  <si>
    <t>1月22日离职，本月出勤21个班</t>
  </si>
  <si>
    <t>李淑芹</t>
  </si>
  <si>
    <t>黄丽</t>
  </si>
  <si>
    <t>厚德刚</t>
  </si>
  <si>
    <t>①假期休假4个班（23，26，27，29日)按工资50％计发；②1月15日请假一个班</t>
  </si>
  <si>
    <t>仲红妹</t>
  </si>
  <si>
    <t>①假期休假4个班（23，26，27，29日)按工资50％计发；</t>
  </si>
  <si>
    <t>高翠</t>
  </si>
  <si>
    <t>王玉霞</t>
  </si>
  <si>
    <t>①假期休假5个班（23，26，27，29,31日)按工资50％计发；</t>
  </si>
  <si>
    <t>2300/2400</t>
  </si>
  <si>
    <r>
      <rPr>
        <sz val="12"/>
        <color rgb="FF000000"/>
        <rFont val="微软雅黑"/>
        <charset val="134"/>
      </rPr>
      <t>春节过节费200元②</t>
    </r>
    <r>
      <rPr>
        <sz val="12"/>
        <color rgb="FFFF0000"/>
        <rFont val="微软雅黑"/>
        <charset val="134"/>
      </rPr>
      <t>工资由2300元/月调整为2400元/月，自1月23日开始按2400元/月计发，已提审批。</t>
    </r>
  </si>
  <si>
    <t>白琳</t>
  </si>
  <si>
    <t>何礼珍</t>
  </si>
  <si>
    <t>刘永红</t>
  </si>
  <si>
    <t>李晓</t>
  </si>
  <si>
    <t>1月19日离职，本月出勤18个班</t>
  </si>
  <si>
    <t>张惠莉</t>
  </si>
  <si>
    <t>假期休假4.5个班（23-31上班下休，下午按工资50％计发）</t>
  </si>
  <si>
    <t>张利</t>
  </si>
  <si>
    <t>祝美连</t>
  </si>
  <si>
    <t>①上月余休半个班，17日上午调休半个班；②假期休假5个班（23，25，27，29,31日)按工资50％计发；</t>
  </si>
  <si>
    <t>高彩霞</t>
  </si>
  <si>
    <t>郭英</t>
  </si>
  <si>
    <t>方燕</t>
  </si>
  <si>
    <t>月尔古丽</t>
  </si>
  <si>
    <t>罗建华</t>
  </si>
  <si>
    <t>魏新美</t>
  </si>
  <si>
    <t>王秀梅</t>
  </si>
  <si>
    <t>朱慧丽</t>
  </si>
  <si>
    <t>本月全勤，1月1日入职</t>
  </si>
  <si>
    <t>付新荣</t>
  </si>
  <si>
    <t>本月出勤13个班，19日入职</t>
  </si>
  <si>
    <t>刘丽</t>
  </si>
  <si>
    <t>本月出勤7个班，25日入职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</si>
</sst>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yyyy&quot;年&quot;m&quot;月&quot;d&quot;日&quot;;@"/>
    <numFmt numFmtId="179" formatCode="0.00_);[Red]\(0.00\)"/>
    <numFmt numFmtId="180" formatCode="yyyy/m/d;@"/>
  </numFmts>
  <fonts count="56">
    <font>
      <sz val="11"/>
      <color indexed="8"/>
      <name val="宋体"/>
      <charset val="134"/>
    </font>
    <font>
      <sz val="10"/>
      <name val="微软雅黑"/>
      <charset val="134"/>
    </font>
    <font>
      <b/>
      <sz val="10"/>
      <name val="微软雅黑"/>
      <charset val="134"/>
    </font>
    <font>
      <sz val="8"/>
      <name val="微软雅黑"/>
      <charset val="134"/>
    </font>
    <font>
      <sz val="10"/>
      <color indexed="8"/>
      <name val="微软雅黑"/>
      <charset val="134"/>
    </font>
    <font>
      <sz val="16"/>
      <color indexed="8"/>
      <name val="微软雅黑"/>
      <charset val="134"/>
    </font>
    <font>
      <sz val="8"/>
      <color indexed="8"/>
      <name val="微软雅黑"/>
      <charset val="134"/>
    </font>
    <font>
      <b/>
      <sz val="10"/>
      <color indexed="8"/>
      <name val="微软雅黑"/>
      <charset val="134"/>
    </font>
    <font>
      <b/>
      <sz val="8"/>
      <name val="微软雅黑"/>
      <charset val="134"/>
    </font>
    <font>
      <b/>
      <sz val="10"/>
      <color rgb="FF000000"/>
      <name val="微软雅黑"/>
      <charset val="134"/>
    </font>
    <font>
      <b/>
      <sz val="10"/>
      <color rgb="FFFF0000"/>
      <name val="微软雅黑"/>
      <charset val="134"/>
    </font>
    <font>
      <b/>
      <sz val="8"/>
      <color rgb="FF000000"/>
      <name val="微软雅黑"/>
      <charset val="134"/>
    </font>
    <font>
      <sz val="12"/>
      <color theme="1"/>
      <name val="微软雅黑"/>
      <charset val="134"/>
    </font>
    <font>
      <sz val="10"/>
      <color rgb="FF000000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rgb="FFFF000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8"/>
      <color rgb="FF000000"/>
      <name val="微软雅黑"/>
      <charset val="134"/>
    </font>
    <font>
      <sz val="10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FF0000"/>
      <name val="微软雅黑"/>
      <charset val="134"/>
    </font>
    <font>
      <sz val="8"/>
      <color rgb="FF000000"/>
      <name val="Calibri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11" borderId="17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2" borderId="20" applyNumberFormat="0" applyAlignment="0" applyProtection="0">
      <alignment vertical="center"/>
    </xf>
    <xf numFmtId="0" fontId="45" fillId="13" borderId="21" applyNumberFormat="0" applyAlignment="0" applyProtection="0">
      <alignment vertical="center"/>
    </xf>
    <xf numFmtId="0" fontId="46" fillId="13" borderId="20" applyNumberFormat="0" applyAlignment="0" applyProtection="0">
      <alignment vertical="center"/>
    </xf>
    <xf numFmtId="0" fontId="47" fillId="14" borderId="22" applyNumberFormat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3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53" fillId="41" borderId="0" applyNumberFormat="0" applyBorder="0" applyAlignment="0" applyProtection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</cellStyleXfs>
  <cellXfs count="222">
    <xf numFmtId="0" fontId="0" fillId="0" borderId="0" xfId="0">
      <alignment vertical="center"/>
    </xf>
    <xf numFmtId="176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0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Border="1" applyAlignment="1" applyProtection="1">
      <alignment horizontal="center" vertical="center" wrapText="1"/>
    </xf>
    <xf numFmtId="177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8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176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0" xfId="0" applyNumberFormat="1" applyFont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176" fontId="6" fillId="0" borderId="2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2" xfId="0" applyNumberFormat="1" applyFont="1" applyFill="1" applyBorder="1" applyAlignment="1" applyProtection="1">
      <alignment horizontal="left" vertical="center" wrapText="1"/>
      <protection locked="0"/>
    </xf>
    <xf numFmtId="176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180" fontId="7" fillId="4" borderId="4" xfId="0" applyNumberFormat="1" applyFont="1" applyFill="1" applyBorder="1" applyAlignment="1" applyProtection="1">
      <alignment horizontal="center" vertical="center"/>
      <protection locked="0"/>
    </xf>
    <xf numFmtId="176" fontId="7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7" fillId="5" borderId="4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177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4" xfId="0" applyNumberFormat="1" applyFont="1" applyFill="1" applyBorder="1" applyAlignment="1" applyProtection="1">
      <alignment horizontal="center" vertical="center" wrapText="1"/>
    </xf>
    <xf numFmtId="178" fontId="9" fillId="3" borderId="4" xfId="0" applyNumberFormat="1" applyFont="1" applyFill="1" applyBorder="1" applyAlignment="1" applyProtection="1">
      <alignment horizontal="center" vertical="center" wrapText="1"/>
    </xf>
    <xf numFmtId="176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9" fillId="3" borderId="5" xfId="0" applyNumberFormat="1" applyFont="1" applyFill="1" applyBorder="1" applyAlignment="1" applyProtection="1">
      <alignment horizontal="center" vertical="center" wrapText="1"/>
    </xf>
    <xf numFmtId="176" fontId="9" fillId="3" borderId="6" xfId="0" applyNumberFormat="1" applyFont="1" applyFill="1" applyBorder="1" applyAlignment="1" applyProtection="1">
      <alignment horizontal="center" vertical="center" wrapText="1"/>
    </xf>
    <xf numFmtId="176" fontId="10" fillId="3" borderId="5" xfId="0" applyNumberFormat="1" applyFont="1" applyFill="1" applyBorder="1" applyAlignment="1" applyProtection="1">
      <alignment horizontal="center" vertical="center" wrapText="1"/>
    </xf>
    <xf numFmtId="176" fontId="9" fillId="2" borderId="5" xfId="0" applyNumberFormat="1" applyFont="1" applyFill="1" applyBorder="1" applyAlignment="1" applyProtection="1">
      <alignment horizontal="center" vertical="center" wrapText="1"/>
    </xf>
    <xf numFmtId="176" fontId="11" fillId="3" borderId="7" xfId="0" applyNumberFormat="1" applyFont="1" applyFill="1" applyBorder="1" applyAlignment="1" applyProtection="1">
      <alignment horizontal="center" vertical="center" wrapText="1"/>
    </xf>
    <xf numFmtId="49" fontId="7" fillId="5" borderId="8" xfId="0" applyNumberFormat="1" applyFont="1" applyFill="1" applyBorder="1" applyAlignment="1" applyProtection="1">
      <alignment horizontal="center" vertical="center" wrapText="1"/>
    </xf>
    <xf numFmtId="176" fontId="9" fillId="6" borderId="7" xfId="0" applyNumberFormat="1" applyFont="1" applyFill="1" applyBorder="1" applyAlignment="1" applyProtection="1">
      <alignment horizontal="center" vertical="center" wrapText="1"/>
    </xf>
    <xf numFmtId="176" fontId="9" fillId="2" borderId="8" xfId="0" applyNumberFormat="1" applyFont="1" applyFill="1" applyBorder="1" applyAlignment="1" applyProtection="1">
      <alignment horizontal="center" vertical="center" wrapText="1"/>
    </xf>
    <xf numFmtId="176" fontId="9" fillId="5" borderId="8" xfId="0" applyNumberFormat="1" applyFont="1" applyFill="1" applyBorder="1" applyAlignment="1" applyProtection="1">
      <alignment horizontal="center" vertical="center" wrapText="1"/>
    </xf>
    <xf numFmtId="176" fontId="7" fillId="7" borderId="9" xfId="0" applyNumberFormat="1" applyFont="1" applyFill="1" applyBorder="1" applyAlignment="1" applyProtection="1">
      <alignment horizontal="center" vertical="center" wrapText="1"/>
    </xf>
    <xf numFmtId="176" fontId="7" fillId="5" borderId="9" xfId="0" applyNumberFormat="1" applyFont="1" applyFill="1" applyBorder="1" applyAlignment="1" applyProtection="1">
      <alignment horizontal="center" vertical="center" wrapText="1"/>
    </xf>
    <xf numFmtId="176" fontId="9" fillId="2" borderId="9" xfId="0" applyNumberFormat="1" applyFont="1" applyFill="1" applyBorder="1" applyAlignment="1" applyProtection="1">
      <alignment horizontal="center" vertical="center" wrapText="1"/>
    </xf>
    <xf numFmtId="176" fontId="7" fillId="2" borderId="9" xfId="0" applyNumberFormat="1" applyFont="1" applyFill="1" applyBorder="1" applyAlignment="1" applyProtection="1">
      <alignment horizontal="center" vertical="center" wrapText="1"/>
    </xf>
    <xf numFmtId="176" fontId="7" fillId="4" borderId="9" xfId="0" applyNumberFormat="1" applyFont="1" applyFill="1" applyBorder="1" applyAlignment="1" applyProtection="1">
      <alignment horizontal="center" vertical="center" wrapText="1"/>
    </xf>
    <xf numFmtId="176" fontId="7" fillId="0" borderId="9" xfId="0" applyNumberFormat="1" applyFont="1" applyFill="1" applyBorder="1" applyAlignment="1" applyProtection="1">
      <alignment horizontal="center" vertical="center" wrapText="1"/>
    </xf>
    <xf numFmtId="176" fontId="7" fillId="3" borderId="9" xfId="0" applyNumberFormat="1" applyFont="1" applyFill="1" applyBorder="1" applyAlignment="1" applyProtection="1">
      <alignment horizontal="center" vertical="center" wrapText="1"/>
    </xf>
    <xf numFmtId="176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6" fontId="1" fillId="2" borderId="4" xfId="0" applyNumberFormat="1" applyFont="1" applyFill="1" applyBorder="1" applyAlignment="1" applyProtection="1">
      <alignment horizontal="center" vertical="center" wrapText="1"/>
    </xf>
    <xf numFmtId="17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79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3" xfId="0" applyNumberFormat="1" applyFont="1" applyFill="1" applyBorder="1" applyAlignment="1" applyProtection="1">
      <alignment horizontal="center" vertical="center" wrapText="1"/>
    </xf>
    <xf numFmtId="43" fontId="1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left" vertical="center" wrapText="1"/>
    </xf>
    <xf numFmtId="49" fontId="1" fillId="2" borderId="4" xfId="50" applyNumberFormat="1" applyFont="1" applyFill="1" applyBorder="1" applyAlignment="1" applyProtection="1">
      <alignment horizontal="center" vertical="center" wrapText="1"/>
    </xf>
    <xf numFmtId="176" fontId="4" fillId="2" borderId="4" xfId="0" applyNumberFormat="1" applyFont="1" applyFill="1" applyBorder="1" applyAlignment="1" applyProtection="1">
      <alignment horizontal="center" vertical="center" wrapText="1"/>
    </xf>
    <xf numFmtId="176" fontId="3" fillId="2" borderId="4" xfId="0" applyNumberFormat="1" applyFont="1" applyFill="1" applyBorder="1" applyAlignment="1" applyProtection="1">
      <alignment horizontal="center" vertical="center" wrapText="1"/>
    </xf>
    <xf numFmtId="177" fontId="1" fillId="2" borderId="10" xfId="49" applyNumberFormat="1" applyFont="1" applyFill="1" applyBorder="1" applyAlignment="1" applyProtection="1">
      <alignment horizontal="center" vertical="center" wrapText="1"/>
    </xf>
    <xf numFmtId="0" fontId="12" fillId="7" borderId="4" xfId="53" applyFont="1" applyFill="1" applyBorder="1" applyAlignment="1" applyProtection="1">
      <alignment horizontal="center" vertical="center" wrapText="1"/>
      <protection locked="0"/>
    </xf>
    <xf numFmtId="0" fontId="12" fillId="0" borderId="4" xfId="53" applyFont="1" applyFill="1" applyBorder="1" applyAlignment="1" applyProtection="1">
      <alignment horizontal="center" vertical="center" wrapText="1"/>
      <protection locked="0"/>
    </xf>
    <xf numFmtId="14" fontId="12" fillId="0" borderId="4" xfId="0" applyNumberFormat="1" applyFont="1" applyFill="1" applyBorder="1" applyAlignment="1" applyProtection="1">
      <alignment horizontal="center" vertical="center"/>
      <protection locked="0"/>
    </xf>
    <xf numFmtId="179" fontId="13" fillId="2" borderId="5" xfId="0" applyNumberFormat="1" applyFont="1" applyFill="1" applyBorder="1" applyAlignment="1" applyProtection="1">
      <alignment horizontal="center" vertical="center" wrapText="1"/>
    </xf>
    <xf numFmtId="179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43" fontId="13" fillId="2" borderId="11" xfId="0" applyNumberFormat="1" applyFont="1" applyFill="1" applyBorder="1" applyAlignment="1" applyProtection="1">
      <alignment horizontal="center" vertical="center" wrapText="1"/>
    </xf>
    <xf numFmtId="0" fontId="14" fillId="0" borderId="13" xfId="0" applyFont="1" applyFill="1" applyBorder="1" applyAlignment="1" applyProtection="1">
      <alignment horizontal="left" vertical="center" wrapText="1"/>
      <protection locked="0"/>
    </xf>
    <xf numFmtId="49" fontId="15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 wrapText="1"/>
    </xf>
    <xf numFmtId="4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4" xfId="0" applyNumberFormat="1" applyFont="1" applyFill="1" applyBorder="1" applyAlignment="1" applyProtection="1">
      <alignment horizontal="center" vertical="center"/>
    </xf>
    <xf numFmtId="176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176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77" fontId="1" fillId="2" borderId="1" xfId="49" applyNumberFormat="1" applyFont="1" applyFill="1" applyBorder="1" applyAlignment="1" applyProtection="1">
      <alignment horizontal="center" vertical="center" wrapText="1"/>
    </xf>
    <xf numFmtId="176" fontId="12" fillId="3" borderId="4" xfId="53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53" applyFont="1" applyFill="1" applyBorder="1" applyAlignment="1" applyProtection="1">
      <alignment horizontal="center" vertical="center" wrapText="1"/>
      <protection locked="0"/>
    </xf>
    <xf numFmtId="179" fontId="13" fillId="2" borderId="11" xfId="0" applyNumberFormat="1" applyFont="1" applyFill="1" applyBorder="1" applyAlignment="1" applyProtection="1">
      <alignment horizontal="center" vertical="center" wrapText="1"/>
    </xf>
    <xf numFmtId="0" fontId="14" fillId="3" borderId="13" xfId="0" applyFont="1" applyFill="1" applyBorder="1" applyAlignment="1" applyProtection="1">
      <alignment horizontal="left" vertical="center" wrapText="1"/>
      <protection locked="0"/>
    </xf>
    <xf numFmtId="49" fontId="15" fillId="5" borderId="4" xfId="50" applyNumberFormat="1" applyFont="1" applyFill="1" applyBorder="1" applyAlignment="1" applyProtection="1">
      <alignment horizontal="center" vertical="center" wrapText="1"/>
      <protection locked="0"/>
    </xf>
    <xf numFmtId="176" fontId="15" fillId="3" borderId="4" xfId="53" applyNumberFormat="1" applyFont="1" applyFill="1" applyBorder="1" applyAlignment="1" applyProtection="1">
      <alignment horizontal="center" vertical="center" wrapText="1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0" fontId="15" fillId="3" borderId="4" xfId="53" applyFont="1" applyFill="1" applyBorder="1" applyAlignment="1" applyProtection="1">
      <alignment horizontal="center" vertical="center" wrapText="1"/>
      <protection locked="0"/>
    </xf>
    <xf numFmtId="176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53" applyFont="1" applyFill="1" applyBorder="1" applyAlignment="1" applyProtection="1">
      <alignment horizontal="center" vertical="center" wrapText="1"/>
      <protection locked="0"/>
    </xf>
    <xf numFmtId="43" fontId="14" fillId="0" borderId="11" xfId="0" applyNumberFormat="1" applyFont="1" applyFill="1" applyBorder="1" applyAlignment="1" applyProtection="1">
      <alignment vertical="center" wrapText="1"/>
      <protection locked="0"/>
    </xf>
    <xf numFmtId="0" fontId="17" fillId="0" borderId="13" xfId="0" applyFont="1" applyFill="1" applyBorder="1" applyAlignment="1" applyProtection="1">
      <alignment horizontal="left" vertical="center" wrapText="1"/>
      <protection locked="0"/>
    </xf>
    <xf numFmtId="49" fontId="1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176" fontId="12" fillId="8" borderId="4" xfId="53" applyNumberFormat="1" applyFont="1" applyFill="1" applyBorder="1" applyAlignment="1" applyProtection="1">
      <alignment horizontal="center" vertical="center" wrapText="1"/>
      <protection locked="0"/>
    </xf>
    <xf numFmtId="0" fontId="12" fillId="8" borderId="4" xfId="53" applyFont="1" applyFill="1" applyBorder="1" applyAlignment="1" applyProtection="1">
      <alignment horizontal="center" vertical="center" wrapText="1"/>
      <protection locked="0"/>
    </xf>
    <xf numFmtId="176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80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2" fillId="8" borderId="4" xfId="0" applyNumberFormat="1" applyFont="1" applyFill="1" applyBorder="1" applyAlignment="1" applyProtection="1">
      <alignment horizontal="center" vertical="center" wrapText="1"/>
      <protection locked="0"/>
    </xf>
    <xf numFmtId="43" fontId="14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0" xfId="0" applyNumberFormat="1" applyFont="1" applyFill="1" applyAlignment="1" applyProtection="1">
      <alignment horizontal="center" vertical="center"/>
      <protection locked="0"/>
    </xf>
    <xf numFmtId="43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180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1" xfId="0" applyNumberFormat="1" applyFont="1" applyFill="1" applyBorder="1" applyAlignment="1" applyProtection="1">
      <alignment vertical="center" wrapText="1"/>
      <protection locked="0"/>
    </xf>
    <xf numFmtId="43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3" xfId="0" applyFont="1" applyFill="1" applyBorder="1" applyAlignment="1" applyProtection="1">
      <alignment horizontal="left" vertical="center" wrapText="1"/>
      <protection locked="0"/>
    </xf>
    <xf numFmtId="49" fontId="1" fillId="5" borderId="4" xfId="50" applyNumberFormat="1" applyFont="1" applyFill="1" applyBorder="1" applyAlignment="1" applyProtection="1">
      <alignment horizontal="center" vertical="center" wrapText="1"/>
      <protection locked="0"/>
    </xf>
    <xf numFmtId="0" fontId="12" fillId="9" borderId="4" xfId="53" applyFont="1" applyFill="1" applyBorder="1" applyAlignment="1" applyProtection="1">
      <alignment horizontal="center" vertical="center" wrapText="1"/>
      <protection locked="0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176" fontId="19" fillId="9" borderId="4" xfId="0" applyNumberFormat="1" applyFont="1" applyFill="1" applyBorder="1" applyAlignment="1" applyProtection="1">
      <alignment horizontal="center" vertical="center" wrapText="1"/>
      <protection locked="0"/>
    </xf>
    <xf numFmtId="176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2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179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3" xfId="0" applyFont="1" applyFill="1" applyBorder="1" applyAlignment="1" applyProtection="1">
      <alignment horizontal="left" vertical="center" wrapText="1"/>
      <protection locked="0"/>
    </xf>
    <xf numFmtId="176" fontId="1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" fillId="0" borderId="4" xfId="51" applyNumberFormat="1" applyFont="1" applyFill="1" applyBorder="1" applyAlignment="1" applyProtection="1">
      <alignment horizontal="center" vertical="center" wrapText="1"/>
      <protection locked="0"/>
    </xf>
    <xf numFmtId="176" fontId="12" fillId="7" borderId="4" xfId="53" applyNumberFormat="1" applyFont="1" applyFill="1" applyBorder="1" applyAlignment="1" applyProtection="1">
      <alignment horizontal="center" vertical="center" wrapText="1"/>
      <protection locked="0"/>
    </xf>
    <xf numFmtId="17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4" xfId="0" applyFont="1" applyFill="1" applyBorder="1" applyAlignment="1" applyProtection="1">
      <alignment horizontal="center" vertical="center" wrapText="1"/>
      <protection locked="0"/>
    </xf>
    <xf numFmtId="43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51" applyNumberFormat="1" applyFont="1" applyFill="1" applyBorder="1" applyAlignment="1" applyProtection="1">
      <alignment horizontal="center" vertical="center" wrapText="1"/>
      <protection locked="0"/>
    </xf>
    <xf numFmtId="176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0" applyNumberFormat="1" applyFont="1" applyFill="1" applyBorder="1" applyAlignment="1" applyProtection="1">
      <alignment horizontal="center" vertical="center" wrapText="1"/>
      <protection locked="0"/>
    </xf>
    <xf numFmtId="14" fontId="12" fillId="3" borderId="4" xfId="0" applyNumberFormat="1" applyFont="1" applyFill="1" applyBorder="1" applyAlignment="1" applyProtection="1">
      <alignment horizontal="center" vertical="center"/>
      <protection locked="0"/>
    </xf>
    <xf numFmtId="176" fontId="2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4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12" xfId="0" applyNumberFormat="1" applyFont="1" applyFill="1" applyBorder="1" applyAlignment="1" applyProtection="1">
      <alignment horizontal="center" vertical="center" wrapText="1"/>
      <protection locked="0"/>
    </xf>
    <xf numFmtId="43" fontId="17" fillId="0" borderId="4" xfId="53" applyNumberFormat="1" applyFont="1" applyFill="1" applyBorder="1" applyAlignment="1" applyProtection="1">
      <alignment horizontal="left" vertical="center" wrapText="1"/>
      <protection locked="0"/>
    </xf>
    <xf numFmtId="43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15" fillId="7" borderId="4" xfId="53" applyNumberFormat="1" applyFont="1" applyFill="1" applyBorder="1" applyAlignment="1" applyProtection="1">
      <alignment horizontal="center" vertical="center" wrapText="1"/>
      <protection locked="0"/>
    </xf>
    <xf numFmtId="0" fontId="12" fillId="7" borderId="4" xfId="0" applyFont="1" applyFill="1" applyBorder="1" applyAlignment="1" applyProtection="1">
      <alignment horizontal="center" vertical="center"/>
      <protection locked="0"/>
    </xf>
    <xf numFmtId="43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43" fontId="17" fillId="3" borderId="4" xfId="53" applyNumberFormat="1" applyFont="1" applyFill="1" applyBorder="1" applyAlignment="1" applyProtection="1">
      <alignment horizontal="left" vertical="center" wrapText="1"/>
      <protection locked="0"/>
    </xf>
    <xf numFmtId="43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4" xfId="53" applyNumberFormat="1" applyFont="1" applyFill="1" applyBorder="1" applyAlignment="1" applyProtection="1">
      <alignment horizontal="left" vertical="center" wrapText="1"/>
      <protection locked="0"/>
    </xf>
    <xf numFmtId="176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6" fillId="3" borderId="4" xfId="0" applyNumberFormat="1" applyFont="1" applyFill="1" applyBorder="1" applyAlignment="1" applyProtection="1">
      <alignment horizontal="center" vertical="center" wrapText="1"/>
      <protection locked="0"/>
    </xf>
    <xf numFmtId="43" fontId="16" fillId="0" borderId="4" xfId="0" applyNumberFormat="1" applyFont="1" applyFill="1" applyBorder="1" applyAlignment="1" applyProtection="1">
      <alignment horizontal="right" vertical="center" wrapText="1"/>
      <protection locked="0"/>
    </xf>
    <xf numFmtId="4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176" fontId="1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17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176" fontId="12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2" fillId="10" borderId="4" xfId="53" applyFont="1" applyFill="1" applyBorder="1" applyAlignment="1" applyProtection="1">
      <alignment horizontal="center" vertical="center" wrapText="1"/>
      <protection locked="0"/>
    </xf>
    <xf numFmtId="14" fontId="12" fillId="3" borderId="15" xfId="0" applyNumberFormat="1" applyFont="1" applyFill="1" applyBorder="1" applyAlignment="1" applyProtection="1">
      <alignment horizontal="center" vertical="center"/>
      <protection locked="0"/>
    </xf>
    <xf numFmtId="176" fontId="25" fillId="3" borderId="0" xfId="0" applyNumberFormat="1" applyFont="1" applyFill="1" applyBorder="1" applyAlignment="1" applyProtection="1">
      <alignment horizontal="center" vertical="center" wrapText="1"/>
      <protection locked="0"/>
    </xf>
    <xf numFmtId="14" fontId="12" fillId="0" borderId="4" xfId="53" applyNumberFormat="1" applyFont="1" applyFill="1" applyBorder="1" applyAlignment="1" applyProtection="1">
      <alignment horizontal="center" vertical="center" wrapText="1"/>
      <protection locked="0"/>
    </xf>
    <xf numFmtId="49" fontId="12" fillId="5" borderId="4" xfId="50" applyNumberFormat="1" applyFont="1" applyFill="1" applyBorder="1" applyAlignment="1" applyProtection="1">
      <alignment horizontal="center" vertical="center" wrapText="1"/>
      <protection locked="0"/>
    </xf>
    <xf numFmtId="49" fontId="15" fillId="3" borderId="4" xfId="50" applyNumberFormat="1" applyFont="1" applyFill="1" applyBorder="1" applyAlignment="1" applyProtection="1">
      <alignment horizontal="center" vertical="center" wrapText="1"/>
      <protection locked="0"/>
    </xf>
    <xf numFmtId="176" fontId="15" fillId="0" borderId="4" xfId="50" applyNumberFormat="1" applyFont="1" applyFill="1" applyBorder="1" applyAlignment="1" applyProtection="1">
      <alignment horizontal="center" vertical="center" wrapText="1"/>
      <protection locked="0"/>
    </xf>
    <xf numFmtId="176" fontId="12" fillId="0" borderId="4" xfId="50" applyNumberFormat="1" applyFont="1" applyFill="1" applyBorder="1" applyAlignment="1" applyProtection="1">
      <alignment horizontal="center" vertical="center" wrapText="1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14" fontId="22" fillId="0" borderId="4" xfId="53" applyNumberFormat="1" applyFont="1" applyFill="1" applyBorder="1" applyAlignment="1" applyProtection="1">
      <alignment horizontal="center" vertical="center" wrapText="1"/>
      <protection locked="0"/>
    </xf>
    <xf numFmtId="179" fontId="26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3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center" vertical="center" wrapText="1"/>
      <protection locked="0"/>
    </xf>
    <xf numFmtId="0" fontId="22" fillId="0" borderId="4" xfId="53" applyFont="1" applyFill="1" applyBorder="1" applyAlignment="1" applyProtection="1">
      <alignment horizontal="center" vertical="center" wrapText="1"/>
      <protection locked="0"/>
    </xf>
    <xf numFmtId="176" fontId="12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176" fontId="28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53" applyFont="1" applyFill="1" applyBorder="1" applyAlignment="1" applyProtection="1">
      <alignment horizontal="center" vertical="center" wrapText="1"/>
      <protection locked="0"/>
    </xf>
    <xf numFmtId="14" fontId="29" fillId="3" borderId="4" xfId="0" applyNumberFormat="1" applyFont="1" applyFill="1" applyBorder="1" applyAlignment="1" applyProtection="1">
      <alignment horizontal="center" vertical="center"/>
      <protection locked="0"/>
    </xf>
    <xf numFmtId="0" fontId="28" fillId="3" borderId="4" xfId="53" applyFont="1" applyFill="1" applyBorder="1" applyAlignment="1" applyProtection="1">
      <alignment horizontal="center" vertical="center" wrapText="1"/>
      <protection locked="0"/>
    </xf>
    <xf numFmtId="179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2" xfId="0" applyNumberFormat="1" applyFont="1" applyFill="1" applyBorder="1" applyAlignment="1" applyProtection="1">
      <alignment vertical="center" wrapText="1"/>
      <protection locked="0"/>
    </xf>
    <xf numFmtId="43" fontId="19" fillId="0" borderId="4" xfId="53" applyNumberFormat="1" applyFont="1" applyFill="1" applyBorder="1" applyAlignment="1" applyProtection="1">
      <alignment horizontal="left" vertical="center" wrapText="1"/>
      <protection locked="0"/>
    </xf>
    <xf numFmtId="0" fontId="30" fillId="5" borderId="4" xfId="0" applyFont="1" applyFill="1" applyBorder="1" applyAlignment="1" applyProtection="1">
      <alignment horizontal="center" vertical="center" wrapText="1"/>
      <protection locked="0"/>
    </xf>
    <xf numFmtId="176" fontId="11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3" xfId="0" applyFont="1" applyFill="1" applyBorder="1" applyAlignment="1" applyProtection="1">
      <alignment horizontal="left" vertical="center" wrapText="1"/>
      <protection locked="0"/>
    </xf>
    <xf numFmtId="176" fontId="1" fillId="0" borderId="12" xfId="0" applyNumberFormat="1" applyFont="1" applyFill="1" applyBorder="1" applyAlignment="1" applyProtection="1">
      <alignment vertical="center" wrapText="1"/>
      <protection locked="0"/>
    </xf>
    <xf numFmtId="176" fontId="23" fillId="0" borderId="4" xfId="0" applyNumberFormat="1" applyFont="1" applyFill="1" applyBorder="1" applyAlignment="1" applyProtection="1">
      <alignment horizontal="center" vertical="center"/>
      <protection locked="0"/>
    </xf>
    <xf numFmtId="176" fontId="29" fillId="0" borderId="4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6" xfId="0" applyNumberFormat="1" applyFont="1" applyFill="1" applyBorder="1" applyAlignment="1" applyProtection="1">
      <alignment vertical="center" wrapText="1"/>
      <protection locked="0"/>
    </xf>
    <xf numFmtId="0" fontId="13" fillId="0" borderId="13" xfId="0" applyFont="1" applyFill="1" applyBorder="1" applyAlignment="1" applyProtection="1">
      <alignment horizontal="left" vertical="center" wrapText="1"/>
      <protection locked="0"/>
    </xf>
    <xf numFmtId="14" fontId="29" fillId="0" borderId="4" xfId="0" applyNumberFormat="1" applyFont="1" applyFill="1" applyBorder="1" applyAlignment="1" applyProtection="1">
      <alignment horizontal="center" vertical="center"/>
      <protection locked="0"/>
    </xf>
    <xf numFmtId="0" fontId="25" fillId="0" borderId="13" xfId="0" applyFont="1" applyFill="1" applyBorder="1" applyAlignment="1" applyProtection="1">
      <alignment horizontal="left" vertical="center" wrapText="1"/>
      <protection locked="0"/>
    </xf>
    <xf numFmtId="0" fontId="32" fillId="0" borderId="13" xfId="0" applyFont="1" applyFill="1" applyBorder="1" applyAlignment="1" applyProtection="1">
      <alignment horizontal="left" vertical="center" wrapText="1"/>
      <protection locked="0"/>
    </xf>
    <xf numFmtId="176" fontId="29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30" fillId="0" borderId="4" xfId="0" applyFont="1" applyFill="1" applyBorder="1" applyAlignment="1" applyProtection="1">
      <alignment horizontal="center" vertical="center" wrapText="1"/>
      <protection locked="0"/>
    </xf>
    <xf numFmtId="0" fontId="33" fillId="0" borderId="4" xfId="53" applyFont="1" applyFill="1" applyBorder="1" applyAlignment="1" applyProtection="1">
      <alignment horizontal="center" vertical="center" wrapText="1"/>
      <protection locked="0"/>
    </xf>
    <xf numFmtId="14" fontId="29" fillId="3" borderId="15" xfId="0" applyNumberFormat="1" applyFont="1" applyFill="1" applyBorder="1" applyAlignment="1" applyProtection="1">
      <alignment horizontal="center" vertical="center"/>
      <protection locked="0"/>
    </xf>
    <xf numFmtId="176" fontId="28" fillId="0" borderId="4" xfId="0" applyNumberFormat="1" applyFont="1" applyFill="1" applyBorder="1" applyAlignment="1" applyProtection="1">
      <alignment horizontal="center" vertical="center"/>
      <protection locked="0"/>
    </xf>
    <xf numFmtId="14" fontId="29" fillId="0" borderId="15" xfId="0" applyNumberFormat="1" applyFont="1" applyFill="1" applyBorder="1" applyAlignment="1" applyProtection="1">
      <alignment horizontal="center" vertical="center"/>
      <protection locked="0"/>
    </xf>
    <xf numFmtId="176" fontId="19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25" fillId="0" borderId="4" xfId="0" applyNumberFormat="1" applyFont="1" applyFill="1" applyBorder="1" applyAlignment="1" applyProtection="1">
      <alignment horizontal="left" vertical="center" wrapText="1"/>
      <protection locked="0"/>
    </xf>
    <xf numFmtId="0" fontId="34" fillId="0" borderId="4" xfId="0" applyFont="1" applyFill="1" applyBorder="1" applyAlignment="1" applyProtection="1">
      <alignment horizontal="center" vertical="center" wrapText="1"/>
      <protection locked="0"/>
    </xf>
    <xf numFmtId="0" fontId="34" fillId="5" borderId="4" xfId="0" applyFont="1" applyFill="1" applyBorder="1" applyAlignment="1" applyProtection="1">
      <alignment horizontal="center" vertical="center" wrapText="1"/>
      <protection locked="0"/>
    </xf>
    <xf numFmtId="14" fontId="28" fillId="0" borderId="4" xfId="53" applyNumberFormat="1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Fill="1" applyBorder="1" applyAlignment="1" applyProtection="1">
      <alignment horizontal="center" vertical="center"/>
      <protection locked="0"/>
    </xf>
    <xf numFmtId="14" fontId="28" fillId="0" borderId="4" xfId="0" applyNumberFormat="1" applyFont="1" applyFill="1" applyBorder="1" applyAlignment="1" applyProtection="1">
      <alignment horizontal="center" vertical="center"/>
      <protection locked="0"/>
    </xf>
    <xf numFmtId="43" fontId="4" fillId="0" borderId="4" xfId="0" applyNumberFormat="1" applyFont="1" applyFill="1" applyBorder="1" applyAlignment="1" applyProtection="1">
      <alignment vertical="center" wrapText="1"/>
      <protection locked="0"/>
    </xf>
    <xf numFmtId="176" fontId="19" fillId="8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" xfId="53" applyFont="1" applyFill="1" applyBorder="1" applyAlignment="1" applyProtection="1">
      <alignment horizontal="center" vertical="center" wrapText="1"/>
      <protection locked="0"/>
    </xf>
    <xf numFmtId="0" fontId="19" fillId="0" borderId="4" xfId="53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left" vertical="center" wrapText="1"/>
      <protection locked="0"/>
    </xf>
    <xf numFmtId="176" fontId="35" fillId="0" borderId="4" xfId="0" applyNumberFormat="1" applyFont="1" applyFill="1" applyBorder="1" applyAlignment="1" applyProtection="1">
      <alignment horizontal="left" vertical="center" wrapText="1"/>
      <protection locked="0"/>
    </xf>
    <xf numFmtId="176" fontId="28" fillId="7" borderId="4" xfId="53" applyNumberFormat="1" applyFont="1" applyFill="1" applyBorder="1" applyAlignment="1" applyProtection="1">
      <alignment horizontal="center" vertical="center" wrapText="1"/>
      <protection locked="0"/>
    </xf>
    <xf numFmtId="0" fontId="28" fillId="7" borderId="4" xfId="53" applyFont="1" applyFill="1" applyBorder="1" applyAlignment="1" applyProtection="1">
      <alignment horizontal="center" vertical="center" wrapText="1"/>
      <protection locked="0"/>
    </xf>
    <xf numFmtId="43" fontId="13" fillId="0" borderId="14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9" fillId="7" borderId="4" xfId="0" applyNumberFormat="1" applyFont="1" applyFill="1" applyBorder="1" applyAlignment="1" applyProtection="1">
      <alignment horizontal="center" vertical="center" wrapText="1"/>
      <protection locked="0"/>
    </xf>
    <xf numFmtId="176" fontId="19" fillId="0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180" fontId="13" fillId="0" borderId="11" xfId="0" applyNumberFormat="1" applyFont="1" applyFill="1" applyBorder="1" applyAlignment="1" applyProtection="1">
      <alignment horizontal="center" vertical="center"/>
      <protection locked="0"/>
    </xf>
    <xf numFmtId="43" fontId="13" fillId="0" borderId="16" xfId="0" applyNumberFormat="1" applyFont="1" applyFill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18" xfId="51"/>
    <cellStyle name="常规 24" xfId="52"/>
    <cellStyle name="常规 3" xfId="53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cpnb47ttmte721\FileStorage\File\2021-09\2021&#24180;08&#26376;&#32771;&#21220;&#27719;&#24635;&#34920;(1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、总部"/>
      <sheetName val="2、莲华"/>
      <sheetName val="莲华非全日制"/>
      <sheetName val="3、云大呈贡"/>
      <sheetName val="非全日制 (2)"/>
      <sheetName val="4、黑龙潭"/>
      <sheetName val="5、北辰"/>
      <sheetName val="6、安宁"/>
      <sheetName val="7、林职院（金殿） "/>
      <sheetName val="8、国土（阳宗海）"/>
      <sheetName val="9、财大附中"/>
      <sheetName val="10、国土学院（经开区）"/>
      <sheetName val="11、大理"/>
      <sheetName val="12、云大东陆校区"/>
      <sheetName val="东陆非全日制"/>
      <sheetName val="13、中医大学"/>
      <sheetName val="中医非全日制 "/>
      <sheetName val="14、应急厅"/>
      <sheetName val="15.小龙潭"/>
      <sheetName val="16.监狱管理局"/>
      <sheetName val="非全日制"/>
      <sheetName val="17、交警支队"/>
      <sheetName val="交警非全日制"/>
      <sheetName val="18、嵩明监狱"/>
      <sheetName val="19、昆明监狱"/>
      <sheetName val="20、云大东陆（青教院）"/>
      <sheetName val="青教院非全日制"/>
      <sheetName val="21、师范大学（联大校区）"/>
      <sheetName val="22、中铁"/>
      <sheetName val="23、体院"/>
      <sheetName val="24、昆明仓库"/>
      <sheetName val="25、森林公安"/>
      <sheetName val="26、地方志办公室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workbookViewId="0">
      <pane xSplit="7" ySplit="4" topLeftCell="AX5" activePane="bottomRight" state="frozen"/>
      <selection/>
      <selection pane="topRight"/>
      <selection pane="bottomLeft"/>
      <selection pane="bottomRight" activeCell="BA15" sqref="BA15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" style="7" customWidth="1"/>
    <col min="7" max="7" width="12.25" style="7" customWidth="1"/>
    <col min="8" max="8" width="8" style="1" customWidth="1"/>
    <col min="9" max="9" width="10.375" style="1" customWidth="1"/>
    <col min="10" max="10" width="11.875" style="1" customWidth="1"/>
    <col min="11" max="11" width="8.25" style="1" customWidth="1"/>
    <col min="12" max="12" width="9.75" style="1" customWidth="1"/>
    <col min="13" max="13" width="9.25" style="1" customWidth="1"/>
    <col min="14" max="14" width="15.375" style="1" customWidth="1"/>
    <col min="15" max="15" width="8.75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7"/>
      <c r="V1" s="14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9"/>
      <c r="BC1" s="11"/>
      <c r="BD1" s="14"/>
    </row>
    <row r="2" s="2" customFormat="1" ht="33" customHeight="1" spans="1:56">
      <c r="A2" s="20" t="s">
        <v>1</v>
      </c>
      <c r="B2" s="21" t="s">
        <v>2</v>
      </c>
      <c r="C2" s="22">
        <v>46053</v>
      </c>
      <c r="D2" s="23" t="s">
        <v>3</v>
      </c>
      <c r="E2" s="24">
        <v>31</v>
      </c>
      <c r="F2" s="20" t="s">
        <v>1</v>
      </c>
      <c r="G2" s="23" t="s">
        <v>4</v>
      </c>
      <c r="H2" s="23" t="s">
        <v>4</v>
      </c>
      <c r="I2" s="23" t="s">
        <v>4</v>
      </c>
      <c r="J2" s="23" t="s">
        <v>4</v>
      </c>
      <c r="K2" s="23" t="s">
        <v>4</v>
      </c>
      <c r="L2" s="23" t="s">
        <v>4</v>
      </c>
      <c r="M2" s="23" t="s">
        <v>4</v>
      </c>
      <c r="N2" s="23" t="s">
        <v>4</v>
      </c>
      <c r="O2" s="23" t="s">
        <v>4</v>
      </c>
      <c r="P2" s="23" t="s">
        <v>4</v>
      </c>
      <c r="Q2" s="23" t="s">
        <v>4</v>
      </c>
      <c r="R2" s="23" t="s">
        <v>4</v>
      </c>
      <c r="S2" s="20" t="s">
        <v>1</v>
      </c>
      <c r="T2" s="23" t="s">
        <v>5</v>
      </c>
      <c r="U2" s="25" t="s">
        <v>6</v>
      </c>
      <c r="V2" s="23" t="s">
        <v>7</v>
      </c>
      <c r="W2" s="23" t="s">
        <v>7</v>
      </c>
      <c r="X2" s="23" t="s">
        <v>7</v>
      </c>
      <c r="Y2" s="23" t="s">
        <v>7</v>
      </c>
      <c r="Z2" s="23" t="s">
        <v>7</v>
      </c>
      <c r="AA2" s="23" t="s">
        <v>7</v>
      </c>
      <c r="AB2" s="23" t="s">
        <v>7</v>
      </c>
      <c r="AC2" s="20" t="s">
        <v>8</v>
      </c>
      <c r="AD2" s="23" t="s">
        <v>7</v>
      </c>
      <c r="AE2" s="23" t="s">
        <v>7</v>
      </c>
      <c r="AF2" s="23" t="s">
        <v>7</v>
      </c>
      <c r="AG2" s="23" t="s">
        <v>7</v>
      </c>
      <c r="AH2" s="23" t="s">
        <v>7</v>
      </c>
      <c r="AI2" s="23" t="s">
        <v>7</v>
      </c>
      <c r="AJ2" s="23" t="s">
        <v>7</v>
      </c>
      <c r="AK2" s="23" t="s">
        <v>7</v>
      </c>
      <c r="AL2" s="23" t="s">
        <v>7</v>
      </c>
      <c r="AM2" s="23" t="s">
        <v>7</v>
      </c>
      <c r="AN2" s="23" t="s">
        <v>7</v>
      </c>
      <c r="AO2" s="23" t="s">
        <v>7</v>
      </c>
      <c r="AP2" s="23" t="s">
        <v>7</v>
      </c>
      <c r="AQ2" s="23" t="s">
        <v>9</v>
      </c>
      <c r="AR2" s="23" t="s">
        <v>9</v>
      </c>
      <c r="AS2" s="20" t="s">
        <v>10</v>
      </c>
      <c r="AT2" s="20" t="s">
        <v>10</v>
      </c>
      <c r="AU2" s="20" t="s">
        <v>11</v>
      </c>
      <c r="AV2" s="23" t="s">
        <v>12</v>
      </c>
      <c r="AW2" s="23" t="s">
        <v>12</v>
      </c>
      <c r="AX2" s="23" t="s">
        <v>12</v>
      </c>
      <c r="AY2" s="23" t="s">
        <v>13</v>
      </c>
      <c r="AZ2" s="23" t="s">
        <v>13</v>
      </c>
      <c r="BA2" s="20" t="s">
        <v>14</v>
      </c>
      <c r="BB2" s="23"/>
      <c r="BC2" s="26"/>
      <c r="BD2" s="20" t="s">
        <v>15</v>
      </c>
    </row>
    <row r="3" s="3" customFormat="1" ht="62" customHeight="1" spans="1:56">
      <c r="A3" s="27" t="s">
        <v>16</v>
      </c>
      <c r="B3" s="28" t="s">
        <v>17</v>
      </c>
      <c r="C3" s="28" t="s">
        <v>18</v>
      </c>
      <c r="D3" s="29" t="s">
        <v>19</v>
      </c>
      <c r="E3" s="28" t="s">
        <v>20</v>
      </c>
      <c r="F3" s="30" t="s">
        <v>21</v>
      </c>
      <c r="G3" s="31" t="s">
        <v>22</v>
      </c>
      <c r="H3" s="32" t="s">
        <v>23</v>
      </c>
      <c r="I3" s="31" t="s">
        <v>24</v>
      </c>
      <c r="J3" s="33" t="s">
        <v>25</v>
      </c>
      <c r="K3" s="31" t="s">
        <v>26</v>
      </c>
      <c r="L3" s="31" t="s">
        <v>27</v>
      </c>
      <c r="M3" s="31" t="s">
        <v>28</v>
      </c>
      <c r="N3" s="31" t="s">
        <v>29</v>
      </c>
      <c r="O3" s="31" t="s">
        <v>30</v>
      </c>
      <c r="P3" s="31" t="s">
        <v>31</v>
      </c>
      <c r="Q3" s="31" t="s">
        <v>32</v>
      </c>
      <c r="R3" s="31" t="s">
        <v>33</v>
      </c>
      <c r="S3" s="34" t="s">
        <v>34</v>
      </c>
      <c r="T3" s="35"/>
      <c r="U3" s="36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8" t="s">
        <v>43</v>
      </c>
      <c r="AD3" s="39" t="s">
        <v>44</v>
      </c>
      <c r="AE3" s="39" t="s">
        <v>45</v>
      </c>
      <c r="AF3" s="39" t="s">
        <v>46</v>
      </c>
      <c r="AG3" s="39" t="s">
        <v>47</v>
      </c>
      <c r="AH3" s="39" t="s">
        <v>48</v>
      </c>
      <c r="AI3" s="39" t="s">
        <v>49</v>
      </c>
      <c r="AJ3" s="39" t="s">
        <v>50</v>
      </c>
      <c r="AK3" s="40" t="s">
        <v>51</v>
      </c>
      <c r="AL3" s="40" t="s">
        <v>52</v>
      </c>
      <c r="AM3" s="40" t="s">
        <v>53</v>
      </c>
      <c r="AN3" s="40" t="s">
        <v>54</v>
      </c>
      <c r="AO3" s="40" t="s">
        <v>55</v>
      </c>
      <c r="AP3" s="40" t="s">
        <v>56</v>
      </c>
      <c r="AQ3" s="41" t="s">
        <v>57</v>
      </c>
      <c r="AR3" s="41" t="s">
        <v>58</v>
      </c>
      <c r="AS3" s="42" t="s">
        <v>59</v>
      </c>
      <c r="AT3" s="42" t="s">
        <v>60</v>
      </c>
      <c r="AU3" s="43" t="s">
        <v>61</v>
      </c>
      <c r="AV3" s="44" t="s">
        <v>62</v>
      </c>
      <c r="AW3" s="44" t="s">
        <v>63</v>
      </c>
      <c r="AX3" s="44" t="s">
        <v>64</v>
      </c>
      <c r="AY3" s="45" t="s">
        <v>65</v>
      </c>
      <c r="AZ3" s="45" t="s">
        <v>66</v>
      </c>
      <c r="BA3" s="43" t="s">
        <v>67</v>
      </c>
      <c r="BB3" s="46" t="s">
        <v>68</v>
      </c>
      <c r="BC3" s="46" t="s">
        <v>69</v>
      </c>
      <c r="BD3" s="43" t="s">
        <v>70</v>
      </c>
    </row>
    <row r="4" s="4" customFormat="1" ht="33" customHeight="1" spans="1:56">
      <c r="A4" s="47" t="s">
        <v>71</v>
      </c>
      <c r="B4" s="48"/>
      <c r="C4" s="48"/>
      <c r="D4" s="48"/>
      <c r="E4" s="48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4"/>
      <c r="V4" s="55">
        <f>SUBTOTAL(9,V5:V164)</f>
        <v>10000</v>
      </c>
      <c r="W4" s="55">
        <f t="shared" ref="W4:AE4" si="0">SUBTOTAL(9,W5:W164)</f>
        <v>3400</v>
      </c>
      <c r="X4" s="55">
        <f t="shared" si="0"/>
        <v>1500</v>
      </c>
      <c r="Y4" s="55">
        <f t="shared" si="0"/>
        <v>1400</v>
      </c>
      <c r="Z4" s="55">
        <f t="shared" si="0"/>
        <v>1000</v>
      </c>
      <c r="AA4" s="55">
        <f t="shared" si="0"/>
        <v>600</v>
      </c>
      <c r="AB4" s="55">
        <f t="shared" si="0"/>
        <v>900</v>
      </c>
      <c r="AC4" s="55">
        <f t="shared" si="0"/>
        <v>0</v>
      </c>
      <c r="AD4" s="55">
        <f t="shared" si="0"/>
        <v>0</v>
      </c>
      <c r="AE4" s="55">
        <f t="shared" si="0"/>
        <v>0</v>
      </c>
      <c r="AF4" s="55">
        <f t="shared" ref="AF4:AM4" si="1">SUBTOTAL(9,AF5:AF164)</f>
        <v>0</v>
      </c>
      <c r="AG4" s="55">
        <f t="shared" si="1"/>
        <v>0</v>
      </c>
      <c r="AH4" s="55">
        <f t="shared" si="1"/>
        <v>0</v>
      </c>
      <c r="AI4" s="55">
        <f t="shared" si="1"/>
        <v>1000</v>
      </c>
      <c r="AJ4" s="55">
        <f t="shared" si="1"/>
        <v>2100</v>
      </c>
      <c r="AK4" s="55">
        <f t="shared" si="1"/>
        <v>300</v>
      </c>
      <c r="AL4" s="55">
        <f t="shared" si="1"/>
        <v>500</v>
      </c>
      <c r="AM4" s="55">
        <f t="shared" si="1"/>
        <v>0</v>
      </c>
      <c r="AN4" s="55">
        <f t="shared" ref="AN4:BB4" si="2">SUBTOTAL(9,AN5:AN164)</f>
        <v>0</v>
      </c>
      <c r="AO4" s="55">
        <f t="shared" si="2"/>
        <v>0</v>
      </c>
      <c r="AP4" s="55">
        <f t="shared" si="2"/>
        <v>0</v>
      </c>
      <c r="AQ4" s="55">
        <f t="shared" si="2"/>
        <v>20</v>
      </c>
      <c r="AR4" s="55">
        <f t="shared" si="2"/>
        <v>0</v>
      </c>
      <c r="AS4" s="55">
        <f t="shared" si="2"/>
        <v>2</v>
      </c>
      <c r="AT4" s="55">
        <f t="shared" si="2"/>
        <v>0</v>
      </c>
      <c r="AU4" s="55">
        <f t="shared" si="2"/>
        <v>22678</v>
      </c>
      <c r="AV4" s="55">
        <f t="shared" si="2"/>
        <v>2179.68</v>
      </c>
      <c r="AW4" s="55">
        <f t="shared" si="2"/>
        <v>95</v>
      </c>
      <c r="AX4" s="55">
        <f t="shared" si="2"/>
        <v>0</v>
      </c>
      <c r="AY4" s="55">
        <f t="shared" si="2"/>
        <v>0</v>
      </c>
      <c r="AZ4" s="55">
        <f t="shared" si="2"/>
        <v>0</v>
      </c>
      <c r="BA4" s="55">
        <f t="shared" si="2"/>
        <v>20403.32</v>
      </c>
      <c r="BB4" s="55"/>
      <c r="BC4" s="56"/>
      <c r="BD4" s="55"/>
    </row>
    <row r="5" s="1" customFormat="1" ht="31" customHeight="1" spans="1:56">
      <c r="A5" s="57">
        <f>ROW()-4</f>
        <v>1</v>
      </c>
      <c r="B5" s="213" t="s">
        <v>72</v>
      </c>
      <c r="C5" s="176" t="s">
        <v>73</v>
      </c>
      <c r="D5" s="191">
        <v>45573</v>
      </c>
      <c r="E5" s="214" t="s">
        <v>74</v>
      </c>
      <c r="F5" s="61">
        <f>IF($C$2-D5+1&lt;$E$2,$C$2-D5+1,$E$2)</f>
        <v>31</v>
      </c>
      <c r="G5" s="179" t="s">
        <v>75</v>
      </c>
      <c r="H5" s="105"/>
      <c r="I5" s="105"/>
      <c r="J5" s="105"/>
      <c r="K5" s="105"/>
      <c r="L5" s="105"/>
      <c r="M5" s="105"/>
      <c r="N5" s="105"/>
      <c r="O5" s="215"/>
      <c r="P5" s="105"/>
      <c r="Q5" s="105"/>
      <c r="R5" s="105"/>
      <c r="S5" s="65">
        <f>P5+Q5-R5</f>
        <v>0</v>
      </c>
      <c r="T5" s="192"/>
      <c r="U5" s="110" t="s">
        <v>76</v>
      </c>
      <c r="V5" s="114">
        <v>2000</v>
      </c>
      <c r="W5" s="115">
        <v>800</v>
      </c>
      <c r="X5" s="115">
        <v>300</v>
      </c>
      <c r="Y5" s="115">
        <v>300</v>
      </c>
      <c r="Z5" s="115">
        <v>200</v>
      </c>
      <c r="AA5" s="115">
        <v>100</v>
      </c>
      <c r="AB5" s="115">
        <v>100</v>
      </c>
      <c r="AC5" s="70">
        <f>IF(G5="是",30,0)</f>
        <v>0</v>
      </c>
      <c r="AD5" s="107"/>
      <c r="AE5" s="107"/>
      <c r="AF5" s="107"/>
      <c r="AG5" s="107"/>
      <c r="AH5" s="107"/>
      <c r="AI5" s="107">
        <v>200</v>
      </c>
      <c r="AJ5" s="107">
        <v>600</v>
      </c>
      <c r="AK5" s="107">
        <v>100</v>
      </c>
      <c r="AL5" s="107">
        <v>400</v>
      </c>
      <c r="AM5" s="107"/>
      <c r="AN5" s="107"/>
      <c r="AO5" s="107"/>
      <c r="AP5" s="107"/>
      <c r="AQ5" s="107"/>
      <c r="AR5" s="107"/>
      <c r="AS5" s="72">
        <f>IFERROR(U5/$E$2*2*H5+I5*2,0)</f>
        <v>0</v>
      </c>
      <c r="AT5" s="70">
        <f>IFERROR(U5/$E$2*(J5+K5*0.2+L5+M5*0.5),0)</f>
        <v>0</v>
      </c>
      <c r="AU5" s="70">
        <f>ROUND(SUM(V5:AP5)-SUM(AQ5:AT5),2)</f>
        <v>5100</v>
      </c>
      <c r="AV5" s="122">
        <v>544.92</v>
      </c>
      <c r="AW5" s="108">
        <v>95</v>
      </c>
      <c r="AX5" s="108"/>
      <c r="AY5" s="108"/>
      <c r="AZ5" s="108"/>
      <c r="BA5" s="70">
        <f>ROUND(AU5-SUM(AV5:AZ5),2)</f>
        <v>4460.08</v>
      </c>
      <c r="BB5" s="76"/>
      <c r="BC5" s="184" t="s">
        <v>77</v>
      </c>
      <c r="BD5" s="55" t="str">
        <f>IF(U5-SUM(V5:AB5)=0,"正确","错误")</f>
        <v>正确</v>
      </c>
    </row>
    <row r="6" s="1" customFormat="1" ht="31" customHeight="1" spans="1:56">
      <c r="A6" s="78">
        <f t="shared" ref="A6:A15" si="3">ROW()-4</f>
        <v>2</v>
      </c>
      <c r="B6" s="213" t="s">
        <v>78</v>
      </c>
      <c r="C6" s="176" t="s">
        <v>73</v>
      </c>
      <c r="D6" s="191">
        <v>45617</v>
      </c>
      <c r="E6" s="214" t="s">
        <v>74</v>
      </c>
      <c r="F6" s="81">
        <f t="shared" ref="F6:F37" si="4">IF($C$2-D6+1&lt;$E$2,$C$2-D6+1,$E$2)</f>
        <v>31</v>
      </c>
      <c r="G6" s="179" t="s">
        <v>75</v>
      </c>
      <c r="H6" s="105"/>
      <c r="I6" s="105"/>
      <c r="J6" s="105"/>
      <c r="K6" s="105"/>
      <c r="L6" s="105"/>
      <c r="M6" s="105"/>
      <c r="N6" s="105"/>
      <c r="O6" s="216"/>
      <c r="P6" s="105"/>
      <c r="Q6" s="105">
        <v>0.25</v>
      </c>
      <c r="R6" s="105">
        <v>0.25</v>
      </c>
      <c r="S6" s="65">
        <f t="shared" ref="S6:S37" si="5">P6+Q6-R6</f>
        <v>0</v>
      </c>
      <c r="T6" s="192" t="s">
        <v>79</v>
      </c>
      <c r="U6" s="110" t="s">
        <v>80</v>
      </c>
      <c r="V6" s="114">
        <v>2000</v>
      </c>
      <c r="W6" s="115">
        <v>600</v>
      </c>
      <c r="X6" s="115">
        <v>300</v>
      </c>
      <c r="Y6" s="115">
        <v>200</v>
      </c>
      <c r="Z6" s="115">
        <v>200</v>
      </c>
      <c r="AA6" s="115">
        <v>100</v>
      </c>
      <c r="AB6" s="115">
        <v>100</v>
      </c>
      <c r="AC6" s="70">
        <f t="shared" ref="AC6:AC37" si="6">IF(G6="是",30,0)</f>
        <v>0</v>
      </c>
      <c r="AD6" s="107"/>
      <c r="AE6" s="107"/>
      <c r="AF6" s="107"/>
      <c r="AG6" s="107"/>
      <c r="AH6" s="107"/>
      <c r="AI6" s="107">
        <v>200</v>
      </c>
      <c r="AJ6" s="107">
        <v>500</v>
      </c>
      <c r="AK6" s="107">
        <v>100</v>
      </c>
      <c r="AL6" s="107"/>
      <c r="AM6" s="107"/>
      <c r="AN6" s="107"/>
      <c r="AO6" s="107"/>
      <c r="AP6" s="107"/>
      <c r="AQ6" s="107">
        <v>20</v>
      </c>
      <c r="AR6" s="107"/>
      <c r="AS6" s="72">
        <f t="shared" ref="AS6:AS37" si="7">IFERROR(U6/$E$2*2*H6+I6*2,0)</f>
        <v>0</v>
      </c>
      <c r="AT6" s="70">
        <f t="shared" ref="AT6:AT37" si="8">IFERROR(U6/$E$2*(J6+K6*0.2+L6+M6*0.5),0)</f>
        <v>0</v>
      </c>
      <c r="AU6" s="70">
        <f t="shared" ref="AU6:AU37" si="9">ROUND(SUM(V6:AP6)-SUM(AQ6:AT6),2)</f>
        <v>4280</v>
      </c>
      <c r="AV6" s="122">
        <v>544.92</v>
      </c>
      <c r="AW6" s="108"/>
      <c r="AX6" s="108"/>
      <c r="AY6" s="108"/>
      <c r="AZ6" s="108"/>
      <c r="BA6" s="70">
        <f t="shared" ref="BA6:BA37" si="10">ROUND(AU6-SUM(AV6:AZ6),2)</f>
        <v>3735.08</v>
      </c>
      <c r="BB6" s="76"/>
      <c r="BC6" s="184" t="s">
        <v>81</v>
      </c>
      <c r="BD6" s="55" t="str">
        <f t="shared" ref="BD6:BD37" si="11">IF(U6-SUM(V6:AB6)=0,"正确","错误")</f>
        <v>正确</v>
      </c>
    </row>
    <row r="7" s="1" customFormat="1" ht="33" customHeight="1" spans="1:56">
      <c r="A7" s="78">
        <f t="shared" si="3"/>
        <v>3</v>
      </c>
      <c r="B7" s="213" t="s">
        <v>82</v>
      </c>
      <c r="C7" s="176" t="s">
        <v>83</v>
      </c>
      <c r="D7" s="191">
        <v>45614</v>
      </c>
      <c r="E7" s="214" t="s">
        <v>74</v>
      </c>
      <c r="F7" s="81">
        <f t="shared" si="4"/>
        <v>31</v>
      </c>
      <c r="G7" s="179" t="s">
        <v>75</v>
      </c>
      <c r="H7" s="105"/>
      <c r="I7" s="105"/>
      <c r="J7" s="169"/>
      <c r="K7" s="105"/>
      <c r="L7" s="105"/>
      <c r="M7" s="105"/>
      <c r="N7" s="105"/>
      <c r="O7" s="216"/>
      <c r="P7" s="105"/>
      <c r="Q7" s="105"/>
      <c r="R7" s="105"/>
      <c r="S7" s="65">
        <f t="shared" si="5"/>
        <v>0</v>
      </c>
      <c r="T7" s="192"/>
      <c r="U7" s="110" t="s">
        <v>84</v>
      </c>
      <c r="V7" s="114">
        <v>2000</v>
      </c>
      <c r="W7" s="115">
        <v>800</v>
      </c>
      <c r="X7" s="115">
        <v>300</v>
      </c>
      <c r="Y7" s="115">
        <v>500</v>
      </c>
      <c r="Z7" s="115">
        <v>200</v>
      </c>
      <c r="AA7" s="115">
        <v>200</v>
      </c>
      <c r="AB7" s="115">
        <v>500</v>
      </c>
      <c r="AC7" s="70">
        <f t="shared" si="6"/>
        <v>0</v>
      </c>
      <c r="AD7" s="107"/>
      <c r="AE7" s="107"/>
      <c r="AF7" s="107"/>
      <c r="AG7" s="107"/>
      <c r="AH7" s="107"/>
      <c r="AI7" s="107">
        <v>200</v>
      </c>
      <c r="AJ7" s="107"/>
      <c r="AK7" s="107">
        <v>100</v>
      </c>
      <c r="AL7" s="107"/>
      <c r="AM7" s="107"/>
      <c r="AN7" s="107"/>
      <c r="AO7" s="107"/>
      <c r="AP7" s="107"/>
      <c r="AQ7" s="107"/>
      <c r="AR7" s="107"/>
      <c r="AS7" s="72">
        <f t="shared" si="7"/>
        <v>0</v>
      </c>
      <c r="AT7" s="70">
        <f t="shared" si="8"/>
        <v>0</v>
      </c>
      <c r="AU7" s="70">
        <f t="shared" si="9"/>
        <v>4800</v>
      </c>
      <c r="AV7" s="122"/>
      <c r="AW7" s="108"/>
      <c r="AX7" s="108"/>
      <c r="AY7" s="108"/>
      <c r="AZ7" s="108"/>
      <c r="BA7" s="70">
        <f t="shared" si="10"/>
        <v>4800</v>
      </c>
      <c r="BB7" s="76"/>
      <c r="BC7" s="184" t="s">
        <v>77</v>
      </c>
      <c r="BD7" s="55" t="str">
        <f t="shared" si="11"/>
        <v>正确</v>
      </c>
    </row>
    <row r="8" s="1" customFormat="1" ht="33" customHeight="1" spans="1:56">
      <c r="A8" s="78">
        <f t="shared" si="3"/>
        <v>4</v>
      </c>
      <c r="B8" s="213" t="s">
        <v>85</v>
      </c>
      <c r="C8" s="116" t="s">
        <v>86</v>
      </c>
      <c r="D8" s="104">
        <v>45922</v>
      </c>
      <c r="E8" s="214" t="s">
        <v>74</v>
      </c>
      <c r="F8" s="81">
        <f t="shared" si="4"/>
        <v>31</v>
      </c>
      <c r="G8" s="117" t="s">
        <v>75</v>
      </c>
      <c r="H8" s="105"/>
      <c r="I8" s="105"/>
      <c r="J8" s="105"/>
      <c r="K8" s="105"/>
      <c r="L8" s="105"/>
      <c r="M8" s="105"/>
      <c r="N8" s="105"/>
      <c r="O8" s="105"/>
      <c r="P8" s="105"/>
      <c r="Q8" s="105">
        <v>1</v>
      </c>
      <c r="R8" s="105">
        <v>1</v>
      </c>
      <c r="S8" s="65">
        <f t="shared" si="5"/>
        <v>0</v>
      </c>
      <c r="T8" s="192" t="s">
        <v>87</v>
      </c>
      <c r="U8" s="110" t="s">
        <v>80</v>
      </c>
      <c r="V8" s="114">
        <v>2000</v>
      </c>
      <c r="W8" s="115">
        <v>600</v>
      </c>
      <c r="X8" s="115">
        <v>300</v>
      </c>
      <c r="Y8" s="115">
        <v>200</v>
      </c>
      <c r="Z8" s="115">
        <v>200</v>
      </c>
      <c r="AA8" s="115">
        <v>100</v>
      </c>
      <c r="AB8" s="115">
        <v>100</v>
      </c>
      <c r="AC8" s="70">
        <f t="shared" si="6"/>
        <v>0</v>
      </c>
      <c r="AD8" s="107"/>
      <c r="AE8" s="107"/>
      <c r="AF8" s="107"/>
      <c r="AG8" s="107"/>
      <c r="AH8" s="107"/>
      <c r="AI8" s="107">
        <v>200</v>
      </c>
      <c r="AJ8" s="107">
        <v>500</v>
      </c>
      <c r="AK8" s="107"/>
      <c r="AL8" s="107">
        <v>100</v>
      </c>
      <c r="AM8" s="107"/>
      <c r="AN8" s="107"/>
      <c r="AO8" s="107"/>
      <c r="AP8" s="107"/>
      <c r="AQ8" s="107"/>
      <c r="AR8" s="107"/>
      <c r="AS8" s="72">
        <f t="shared" si="7"/>
        <v>0</v>
      </c>
      <c r="AT8" s="70">
        <f t="shared" si="8"/>
        <v>0</v>
      </c>
      <c r="AU8" s="70">
        <f t="shared" si="9"/>
        <v>4300</v>
      </c>
      <c r="AV8" s="122">
        <v>544.92</v>
      </c>
      <c r="AW8" s="108"/>
      <c r="AX8" s="108"/>
      <c r="AY8" s="108"/>
      <c r="AZ8" s="108"/>
      <c r="BA8" s="70">
        <f t="shared" si="10"/>
        <v>3755.08</v>
      </c>
      <c r="BB8" s="76"/>
      <c r="BC8" s="184" t="s">
        <v>77</v>
      </c>
      <c r="BD8" s="55" t="str">
        <f t="shared" si="11"/>
        <v>正确</v>
      </c>
    </row>
    <row r="9" s="1" customFormat="1" ht="33" customHeight="1" spans="1:56">
      <c r="A9" s="78">
        <f t="shared" si="3"/>
        <v>5</v>
      </c>
      <c r="B9" s="217" t="s">
        <v>88</v>
      </c>
      <c r="C9" s="176" t="s">
        <v>73</v>
      </c>
      <c r="D9" s="104">
        <v>45939</v>
      </c>
      <c r="E9" s="214" t="s">
        <v>74</v>
      </c>
      <c r="F9" s="81">
        <f t="shared" si="4"/>
        <v>31</v>
      </c>
      <c r="G9" s="117" t="s">
        <v>75</v>
      </c>
      <c r="H9" s="105"/>
      <c r="I9" s="105">
        <v>1</v>
      </c>
      <c r="J9" s="105"/>
      <c r="K9" s="105"/>
      <c r="L9" s="105"/>
      <c r="M9" s="105"/>
      <c r="N9" s="105"/>
      <c r="O9" s="105"/>
      <c r="P9" s="105"/>
      <c r="Q9" s="105"/>
      <c r="R9" s="105"/>
      <c r="S9" s="65">
        <f t="shared" si="5"/>
        <v>0</v>
      </c>
      <c r="T9" s="192" t="s">
        <v>89</v>
      </c>
      <c r="U9" s="110" t="s">
        <v>80</v>
      </c>
      <c r="V9" s="114">
        <v>2000</v>
      </c>
      <c r="W9" s="115">
        <v>600</v>
      </c>
      <c r="X9" s="115">
        <v>300</v>
      </c>
      <c r="Y9" s="115">
        <v>200</v>
      </c>
      <c r="Z9" s="115">
        <v>200</v>
      </c>
      <c r="AA9" s="115">
        <v>100</v>
      </c>
      <c r="AB9" s="115">
        <v>100</v>
      </c>
      <c r="AC9" s="70">
        <f t="shared" si="6"/>
        <v>0</v>
      </c>
      <c r="AD9" s="107"/>
      <c r="AE9" s="107"/>
      <c r="AF9" s="107"/>
      <c r="AG9" s="107"/>
      <c r="AH9" s="107"/>
      <c r="AI9" s="107">
        <v>200</v>
      </c>
      <c r="AJ9" s="107">
        <v>500</v>
      </c>
      <c r="AK9" s="107"/>
      <c r="AL9" s="107"/>
      <c r="AM9" s="107"/>
      <c r="AN9" s="107"/>
      <c r="AO9" s="107"/>
      <c r="AP9" s="107"/>
      <c r="AQ9" s="107"/>
      <c r="AR9" s="107"/>
      <c r="AS9" s="72">
        <f t="shared" si="7"/>
        <v>2</v>
      </c>
      <c r="AT9" s="70">
        <f t="shared" si="8"/>
        <v>0</v>
      </c>
      <c r="AU9" s="70">
        <f t="shared" si="9"/>
        <v>4198</v>
      </c>
      <c r="AV9" s="122">
        <v>544.92</v>
      </c>
      <c r="AW9" s="108"/>
      <c r="AX9" s="108"/>
      <c r="AY9" s="108"/>
      <c r="AZ9" s="108"/>
      <c r="BA9" s="70">
        <f t="shared" si="10"/>
        <v>3653.08</v>
      </c>
      <c r="BB9" s="76"/>
      <c r="BC9" s="184" t="s">
        <v>77</v>
      </c>
      <c r="BD9" s="55" t="str">
        <f t="shared" si="11"/>
        <v>正确</v>
      </c>
    </row>
    <row r="10" s="1" customFormat="1" ht="33" customHeight="1" spans="1:56">
      <c r="A10" s="78">
        <f t="shared" si="3"/>
        <v>6</v>
      </c>
      <c r="B10" s="218"/>
      <c r="C10" s="219"/>
      <c r="D10" s="220"/>
      <c r="E10" s="218"/>
      <c r="F10" s="81">
        <f t="shared" si="4"/>
        <v>31</v>
      </c>
      <c r="G10" s="117"/>
      <c r="H10" s="105"/>
      <c r="I10" s="105"/>
      <c r="J10" s="105"/>
      <c r="K10" s="105"/>
      <c r="L10" s="105"/>
      <c r="M10" s="105"/>
      <c r="N10" s="105"/>
      <c r="O10" s="221"/>
      <c r="P10" s="105"/>
      <c r="Q10" s="105"/>
      <c r="R10" s="105"/>
      <c r="S10" s="65">
        <f t="shared" si="5"/>
        <v>0</v>
      </c>
      <c r="T10" s="118"/>
      <c r="U10" s="110"/>
      <c r="V10" s="119"/>
      <c r="W10" s="120"/>
      <c r="X10" s="120"/>
      <c r="Y10" s="120"/>
      <c r="Z10" s="120"/>
      <c r="AA10" s="120"/>
      <c r="AB10" s="107"/>
      <c r="AC10" s="70">
        <f t="shared" si="6"/>
        <v>0</v>
      </c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72">
        <f t="shared" si="7"/>
        <v>0</v>
      </c>
      <c r="AT10" s="70">
        <f t="shared" si="8"/>
        <v>0</v>
      </c>
      <c r="AU10" s="70">
        <f t="shared" si="9"/>
        <v>0</v>
      </c>
      <c r="AV10" s="122"/>
      <c r="AW10" s="108"/>
      <c r="AX10" s="108"/>
      <c r="AY10" s="108"/>
      <c r="AZ10" s="108"/>
      <c r="BA10" s="70">
        <f t="shared" si="10"/>
        <v>0</v>
      </c>
      <c r="BB10" s="76"/>
      <c r="BC10" s="121"/>
      <c r="BD10" s="55" t="str">
        <f t="shared" si="11"/>
        <v>正确</v>
      </c>
    </row>
    <row r="11" s="1" customFormat="1" ht="33" customHeight="1" spans="1:56">
      <c r="A11" s="78">
        <f t="shared" si="3"/>
        <v>7</v>
      </c>
      <c r="B11" s="103"/>
      <c r="C11" s="116"/>
      <c r="D11" s="104"/>
      <c r="E11" s="103"/>
      <c r="F11" s="81">
        <f t="shared" si="4"/>
        <v>31</v>
      </c>
      <c r="G11" s="117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65">
        <f t="shared" si="5"/>
        <v>0</v>
      </c>
      <c r="T11" s="118"/>
      <c r="U11" s="110"/>
      <c r="V11" s="119"/>
      <c r="W11" s="120"/>
      <c r="X11" s="120"/>
      <c r="Y11" s="120"/>
      <c r="Z11" s="120"/>
      <c r="AA11" s="120"/>
      <c r="AB11" s="107"/>
      <c r="AC11" s="70">
        <f t="shared" si="6"/>
        <v>0</v>
      </c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72">
        <f t="shared" si="7"/>
        <v>0</v>
      </c>
      <c r="AT11" s="70">
        <f t="shared" si="8"/>
        <v>0</v>
      </c>
      <c r="AU11" s="70">
        <f t="shared" si="9"/>
        <v>0</v>
      </c>
      <c r="AV11" s="122"/>
      <c r="AW11" s="108"/>
      <c r="AX11" s="108"/>
      <c r="AY11" s="108"/>
      <c r="AZ11" s="108"/>
      <c r="BA11" s="70">
        <f t="shared" si="10"/>
        <v>0</v>
      </c>
      <c r="BB11" s="76"/>
      <c r="BC11" s="121"/>
      <c r="BD11" s="55" t="str">
        <f t="shared" si="11"/>
        <v>正确</v>
      </c>
    </row>
    <row r="12" s="1" customFormat="1" ht="33" customHeight="1" spans="1:56">
      <c r="A12" s="78">
        <f t="shared" si="3"/>
        <v>8</v>
      </c>
      <c r="B12" s="103"/>
      <c r="C12" s="116"/>
      <c r="D12" s="104"/>
      <c r="E12" s="103"/>
      <c r="F12" s="81">
        <f t="shared" si="4"/>
        <v>31</v>
      </c>
      <c r="G12" s="117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65">
        <f t="shared" si="5"/>
        <v>0</v>
      </c>
      <c r="T12" s="118"/>
      <c r="U12" s="110"/>
      <c r="V12" s="119"/>
      <c r="W12" s="120"/>
      <c r="X12" s="120"/>
      <c r="Y12" s="120"/>
      <c r="Z12" s="120"/>
      <c r="AA12" s="120"/>
      <c r="AB12" s="107"/>
      <c r="AC12" s="70">
        <f t="shared" si="6"/>
        <v>0</v>
      </c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72">
        <f t="shared" si="7"/>
        <v>0</v>
      </c>
      <c r="AT12" s="70">
        <f t="shared" si="8"/>
        <v>0</v>
      </c>
      <c r="AU12" s="70">
        <f t="shared" si="9"/>
        <v>0</v>
      </c>
      <c r="AV12" s="122"/>
      <c r="AW12" s="108"/>
      <c r="AX12" s="108"/>
      <c r="AY12" s="108"/>
      <c r="AZ12" s="108"/>
      <c r="BA12" s="70">
        <f t="shared" si="10"/>
        <v>0</v>
      </c>
      <c r="BB12" s="76"/>
      <c r="BC12" s="121"/>
      <c r="BD12" s="55" t="str">
        <f t="shared" si="11"/>
        <v>正确</v>
      </c>
    </row>
    <row r="13" s="1" customFormat="1" ht="33" customHeight="1" spans="1:56">
      <c r="A13" s="78">
        <f t="shared" si="3"/>
        <v>9</v>
      </c>
      <c r="B13" s="103"/>
      <c r="C13" s="116"/>
      <c r="D13" s="104"/>
      <c r="E13" s="103"/>
      <c r="F13" s="81">
        <f t="shared" si="4"/>
        <v>31</v>
      </c>
      <c r="G13" s="117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65">
        <f t="shared" si="5"/>
        <v>0</v>
      </c>
      <c r="T13" s="118"/>
      <c r="U13" s="110"/>
      <c r="V13" s="119"/>
      <c r="W13" s="120"/>
      <c r="X13" s="120"/>
      <c r="Y13" s="120"/>
      <c r="Z13" s="120"/>
      <c r="AA13" s="120"/>
      <c r="AB13" s="107"/>
      <c r="AC13" s="70">
        <f t="shared" si="6"/>
        <v>0</v>
      </c>
      <c r="AD13" s="107"/>
      <c r="AE13" s="107"/>
      <c r="AF13" s="107"/>
      <c r="AG13" s="107"/>
      <c r="AH13" s="107"/>
      <c r="AI13" s="107"/>
      <c r="AJ13" s="107"/>
      <c r="AK13" s="107"/>
      <c r="AL13" s="107"/>
      <c r="AM13" s="107"/>
      <c r="AN13" s="107"/>
      <c r="AO13" s="107"/>
      <c r="AP13" s="107"/>
      <c r="AQ13" s="107"/>
      <c r="AR13" s="107"/>
      <c r="AS13" s="72">
        <f t="shared" si="7"/>
        <v>0</v>
      </c>
      <c r="AT13" s="70">
        <f t="shared" si="8"/>
        <v>0</v>
      </c>
      <c r="AU13" s="70">
        <f t="shared" si="9"/>
        <v>0</v>
      </c>
      <c r="AV13" s="122"/>
      <c r="AW13" s="108"/>
      <c r="AX13" s="108"/>
      <c r="AY13" s="108"/>
      <c r="AZ13" s="108"/>
      <c r="BA13" s="70">
        <f t="shared" si="10"/>
        <v>0</v>
      </c>
      <c r="BB13" s="76"/>
      <c r="BC13" s="121"/>
      <c r="BD13" s="55" t="str">
        <f t="shared" si="11"/>
        <v>正确</v>
      </c>
    </row>
    <row r="14" s="1" customFormat="1" ht="33" customHeight="1" spans="1:56">
      <c r="A14" s="78">
        <f t="shared" si="3"/>
        <v>10</v>
      </c>
      <c r="B14" s="103"/>
      <c r="C14" s="116"/>
      <c r="D14" s="104"/>
      <c r="E14" s="103"/>
      <c r="F14" s="81">
        <f t="shared" si="4"/>
        <v>31</v>
      </c>
      <c r="G14" s="117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65">
        <f t="shared" si="5"/>
        <v>0</v>
      </c>
      <c r="T14" s="118"/>
      <c r="U14" s="110"/>
      <c r="V14" s="119"/>
      <c r="W14" s="120"/>
      <c r="X14" s="120"/>
      <c r="Y14" s="120"/>
      <c r="Z14" s="120"/>
      <c r="AA14" s="120"/>
      <c r="AB14" s="107"/>
      <c r="AC14" s="70">
        <f t="shared" si="6"/>
        <v>0</v>
      </c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72">
        <f t="shared" si="7"/>
        <v>0</v>
      </c>
      <c r="AT14" s="70">
        <f t="shared" si="8"/>
        <v>0</v>
      </c>
      <c r="AU14" s="70">
        <f t="shared" si="9"/>
        <v>0</v>
      </c>
      <c r="AV14" s="122"/>
      <c r="AW14" s="108"/>
      <c r="AX14" s="108"/>
      <c r="AY14" s="108"/>
      <c r="AZ14" s="108"/>
      <c r="BA14" s="70">
        <f t="shared" si="10"/>
        <v>0</v>
      </c>
      <c r="BB14" s="76"/>
      <c r="BC14" s="121"/>
      <c r="BD14" s="55" t="str">
        <f t="shared" si="11"/>
        <v>正确</v>
      </c>
    </row>
    <row r="15" s="1" customFormat="1" ht="33" customHeight="1" spans="1:56">
      <c r="A15" s="78">
        <f t="shared" si="3"/>
        <v>11</v>
      </c>
      <c r="B15" s="103"/>
      <c r="C15" s="116"/>
      <c r="D15" s="104"/>
      <c r="E15" s="103"/>
      <c r="F15" s="81">
        <f t="shared" si="4"/>
        <v>31</v>
      </c>
      <c r="G15" s="117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65">
        <f t="shared" si="5"/>
        <v>0</v>
      </c>
      <c r="T15" s="118"/>
      <c r="U15" s="110"/>
      <c r="V15" s="119"/>
      <c r="W15" s="120"/>
      <c r="X15" s="120"/>
      <c r="Y15" s="120"/>
      <c r="Z15" s="120"/>
      <c r="AA15" s="120"/>
      <c r="AB15" s="107"/>
      <c r="AC15" s="70">
        <f t="shared" si="6"/>
        <v>0</v>
      </c>
      <c r="AD15" s="107"/>
      <c r="AE15" s="107"/>
      <c r="AF15" s="107"/>
      <c r="AG15" s="107"/>
      <c r="AH15" s="107"/>
      <c r="AI15" s="107"/>
      <c r="AJ15" s="107"/>
      <c r="AK15" s="107"/>
      <c r="AL15" s="107"/>
      <c r="AM15" s="107"/>
      <c r="AN15" s="107"/>
      <c r="AO15" s="107"/>
      <c r="AP15" s="107"/>
      <c r="AQ15" s="107"/>
      <c r="AR15" s="107"/>
      <c r="AS15" s="72">
        <f t="shared" si="7"/>
        <v>0</v>
      </c>
      <c r="AT15" s="70">
        <f t="shared" si="8"/>
        <v>0</v>
      </c>
      <c r="AU15" s="70">
        <f t="shared" si="9"/>
        <v>0</v>
      </c>
      <c r="AV15" s="122"/>
      <c r="AW15" s="108"/>
      <c r="AX15" s="108"/>
      <c r="AY15" s="108"/>
      <c r="AZ15" s="108"/>
      <c r="BA15" s="70">
        <f t="shared" si="10"/>
        <v>0</v>
      </c>
      <c r="BB15" s="76"/>
      <c r="BC15" s="121"/>
      <c r="BD15" s="55" t="str">
        <f t="shared" si="11"/>
        <v>正确</v>
      </c>
    </row>
    <row r="16" s="1" customFormat="1" ht="33" customHeight="1" spans="1:56">
      <c r="A16" s="78">
        <f t="shared" ref="A16:A25" si="12">ROW()-4</f>
        <v>12</v>
      </c>
      <c r="B16" s="103"/>
      <c r="C16" s="116"/>
      <c r="D16" s="104"/>
      <c r="E16" s="103"/>
      <c r="F16" s="81">
        <f t="shared" si="4"/>
        <v>31</v>
      </c>
      <c r="G16" s="117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65">
        <f t="shared" si="5"/>
        <v>0</v>
      </c>
      <c r="T16" s="118"/>
      <c r="U16" s="110"/>
      <c r="V16" s="119"/>
      <c r="W16" s="120"/>
      <c r="X16" s="120"/>
      <c r="Y16" s="120"/>
      <c r="Z16" s="120"/>
      <c r="AA16" s="120"/>
      <c r="AB16" s="107"/>
      <c r="AC16" s="70">
        <f t="shared" si="6"/>
        <v>0</v>
      </c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72">
        <f t="shared" si="7"/>
        <v>0</v>
      </c>
      <c r="AT16" s="70">
        <f t="shared" si="8"/>
        <v>0</v>
      </c>
      <c r="AU16" s="70">
        <f t="shared" si="9"/>
        <v>0</v>
      </c>
      <c r="AV16" s="122"/>
      <c r="AW16" s="108"/>
      <c r="AX16" s="108"/>
      <c r="AY16" s="108"/>
      <c r="AZ16" s="108"/>
      <c r="BA16" s="70">
        <f t="shared" si="10"/>
        <v>0</v>
      </c>
      <c r="BB16" s="76"/>
      <c r="BC16" s="121"/>
      <c r="BD16" s="55" t="str">
        <f t="shared" si="11"/>
        <v>正确</v>
      </c>
    </row>
    <row r="17" s="1" customFormat="1" ht="33" customHeight="1" spans="1:56">
      <c r="A17" s="78">
        <f t="shared" si="12"/>
        <v>13</v>
      </c>
      <c r="B17" s="103"/>
      <c r="C17" s="116"/>
      <c r="D17" s="104"/>
      <c r="E17" s="103"/>
      <c r="F17" s="81">
        <f t="shared" si="4"/>
        <v>31</v>
      </c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65">
        <f t="shared" si="5"/>
        <v>0</v>
      </c>
      <c r="T17" s="118"/>
      <c r="U17" s="110"/>
      <c r="V17" s="119"/>
      <c r="W17" s="120"/>
      <c r="X17" s="120"/>
      <c r="Y17" s="120"/>
      <c r="Z17" s="120"/>
      <c r="AA17" s="120"/>
      <c r="AB17" s="107"/>
      <c r="AC17" s="70">
        <f t="shared" si="6"/>
        <v>0</v>
      </c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72">
        <f t="shared" si="7"/>
        <v>0</v>
      </c>
      <c r="AT17" s="70">
        <f t="shared" si="8"/>
        <v>0</v>
      </c>
      <c r="AU17" s="70">
        <f t="shared" si="9"/>
        <v>0</v>
      </c>
      <c r="AV17" s="122"/>
      <c r="AW17" s="108"/>
      <c r="AX17" s="108"/>
      <c r="AY17" s="108"/>
      <c r="AZ17" s="108"/>
      <c r="BA17" s="70">
        <f t="shared" si="10"/>
        <v>0</v>
      </c>
      <c r="BB17" s="76"/>
      <c r="BC17" s="121"/>
      <c r="BD17" s="55" t="str">
        <f t="shared" si="11"/>
        <v>正确</v>
      </c>
    </row>
    <row r="18" s="1" customFormat="1" ht="33" customHeight="1" spans="1:56">
      <c r="A18" s="78">
        <f t="shared" si="12"/>
        <v>14</v>
      </c>
      <c r="B18" s="103"/>
      <c r="C18" s="116"/>
      <c r="D18" s="104"/>
      <c r="E18" s="103"/>
      <c r="F18" s="81">
        <f t="shared" si="4"/>
        <v>31</v>
      </c>
      <c r="G18" s="117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65">
        <f t="shared" si="5"/>
        <v>0</v>
      </c>
      <c r="T18" s="118"/>
      <c r="U18" s="110"/>
      <c r="V18" s="119"/>
      <c r="W18" s="120"/>
      <c r="X18" s="120"/>
      <c r="Y18" s="120"/>
      <c r="Z18" s="120"/>
      <c r="AA18" s="120"/>
      <c r="AB18" s="107"/>
      <c r="AC18" s="70">
        <f t="shared" si="6"/>
        <v>0</v>
      </c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72">
        <f t="shared" si="7"/>
        <v>0</v>
      </c>
      <c r="AT18" s="70">
        <f t="shared" si="8"/>
        <v>0</v>
      </c>
      <c r="AU18" s="70">
        <f t="shared" si="9"/>
        <v>0</v>
      </c>
      <c r="AV18" s="122"/>
      <c r="AW18" s="108"/>
      <c r="AX18" s="108"/>
      <c r="AY18" s="108"/>
      <c r="AZ18" s="108"/>
      <c r="BA18" s="70">
        <f t="shared" si="10"/>
        <v>0</v>
      </c>
      <c r="BB18" s="76"/>
      <c r="BC18" s="121"/>
      <c r="BD18" s="55" t="str">
        <f t="shared" si="11"/>
        <v>正确</v>
      </c>
    </row>
    <row r="19" s="1" customFormat="1" ht="33" customHeight="1" spans="1:56">
      <c r="A19" s="78">
        <f t="shared" si="12"/>
        <v>15</v>
      </c>
      <c r="B19" s="103"/>
      <c r="C19" s="116"/>
      <c r="D19" s="104"/>
      <c r="E19" s="103"/>
      <c r="F19" s="81">
        <f t="shared" si="4"/>
        <v>31</v>
      </c>
      <c r="G19" s="117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65">
        <f t="shared" si="5"/>
        <v>0</v>
      </c>
      <c r="T19" s="118"/>
      <c r="U19" s="110"/>
      <c r="V19" s="119"/>
      <c r="W19" s="120"/>
      <c r="X19" s="120"/>
      <c r="Y19" s="120"/>
      <c r="Z19" s="120"/>
      <c r="AA19" s="120"/>
      <c r="AB19" s="107"/>
      <c r="AC19" s="70">
        <f t="shared" si="6"/>
        <v>0</v>
      </c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72">
        <f t="shared" si="7"/>
        <v>0</v>
      </c>
      <c r="AT19" s="70">
        <f t="shared" si="8"/>
        <v>0</v>
      </c>
      <c r="AU19" s="70">
        <f t="shared" si="9"/>
        <v>0</v>
      </c>
      <c r="AV19" s="122"/>
      <c r="AW19" s="108"/>
      <c r="AX19" s="108"/>
      <c r="AY19" s="108"/>
      <c r="AZ19" s="108"/>
      <c r="BA19" s="70">
        <f t="shared" si="10"/>
        <v>0</v>
      </c>
      <c r="BB19" s="76"/>
      <c r="BC19" s="121"/>
      <c r="BD19" s="55" t="str">
        <f t="shared" si="11"/>
        <v>正确</v>
      </c>
    </row>
    <row r="20" s="1" customFormat="1" ht="33" customHeight="1" spans="1:56">
      <c r="A20" s="78">
        <f t="shared" si="12"/>
        <v>16</v>
      </c>
      <c r="B20" s="103"/>
      <c r="C20" s="116"/>
      <c r="D20" s="104"/>
      <c r="E20" s="103"/>
      <c r="F20" s="81">
        <f t="shared" si="4"/>
        <v>31</v>
      </c>
      <c r="G20" s="117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65">
        <f t="shared" si="5"/>
        <v>0</v>
      </c>
      <c r="T20" s="118"/>
      <c r="U20" s="110"/>
      <c r="V20" s="119"/>
      <c r="W20" s="120"/>
      <c r="X20" s="120"/>
      <c r="Y20" s="120"/>
      <c r="Z20" s="120"/>
      <c r="AA20" s="120"/>
      <c r="AB20" s="107"/>
      <c r="AC20" s="70">
        <f t="shared" si="6"/>
        <v>0</v>
      </c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72">
        <f t="shared" si="7"/>
        <v>0</v>
      </c>
      <c r="AT20" s="70">
        <f t="shared" si="8"/>
        <v>0</v>
      </c>
      <c r="AU20" s="70">
        <f t="shared" si="9"/>
        <v>0</v>
      </c>
      <c r="AV20" s="122"/>
      <c r="AW20" s="108"/>
      <c r="AX20" s="108"/>
      <c r="AY20" s="108"/>
      <c r="AZ20" s="108"/>
      <c r="BA20" s="70">
        <f t="shared" si="10"/>
        <v>0</v>
      </c>
      <c r="BB20" s="76"/>
      <c r="BC20" s="121"/>
      <c r="BD20" s="55" t="str">
        <f t="shared" si="11"/>
        <v>正确</v>
      </c>
    </row>
    <row r="21" s="1" customFormat="1" ht="33" customHeight="1" spans="1:56">
      <c r="A21" s="78">
        <f t="shared" si="12"/>
        <v>17</v>
      </c>
      <c r="B21" s="103"/>
      <c r="C21" s="116"/>
      <c r="D21" s="104"/>
      <c r="E21" s="103"/>
      <c r="F21" s="81">
        <f t="shared" si="4"/>
        <v>31</v>
      </c>
      <c r="G21" s="117"/>
      <c r="H21" s="105"/>
      <c r="I21" s="105"/>
      <c r="J21" s="105"/>
      <c r="K21" s="105"/>
      <c r="L21" s="105"/>
      <c r="M21" s="105"/>
      <c r="N21" s="105"/>
      <c r="O21" s="105"/>
      <c r="P21" s="105"/>
      <c r="Q21" s="105"/>
      <c r="R21" s="105"/>
      <c r="S21" s="65">
        <f t="shared" si="5"/>
        <v>0</v>
      </c>
      <c r="T21" s="118"/>
      <c r="U21" s="110"/>
      <c r="V21" s="119"/>
      <c r="W21" s="120"/>
      <c r="X21" s="120"/>
      <c r="Y21" s="120"/>
      <c r="Z21" s="120"/>
      <c r="AA21" s="120"/>
      <c r="AB21" s="107"/>
      <c r="AC21" s="70">
        <f t="shared" si="6"/>
        <v>0</v>
      </c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72">
        <f t="shared" si="7"/>
        <v>0</v>
      </c>
      <c r="AT21" s="70">
        <f t="shared" si="8"/>
        <v>0</v>
      </c>
      <c r="AU21" s="70">
        <f t="shared" si="9"/>
        <v>0</v>
      </c>
      <c r="AV21" s="122"/>
      <c r="AW21" s="108"/>
      <c r="AX21" s="108"/>
      <c r="AY21" s="108"/>
      <c r="AZ21" s="108"/>
      <c r="BA21" s="70">
        <f t="shared" si="10"/>
        <v>0</v>
      </c>
      <c r="BB21" s="76"/>
      <c r="BC21" s="121"/>
      <c r="BD21" s="55" t="str">
        <f t="shared" si="11"/>
        <v>正确</v>
      </c>
    </row>
    <row r="22" s="1" customFormat="1" ht="33" customHeight="1" spans="1:56">
      <c r="A22" s="78">
        <f t="shared" si="12"/>
        <v>18</v>
      </c>
      <c r="B22" s="103"/>
      <c r="C22" s="116"/>
      <c r="D22" s="104"/>
      <c r="E22" s="103"/>
      <c r="F22" s="81">
        <f t="shared" si="4"/>
        <v>31</v>
      </c>
      <c r="G22" s="117"/>
      <c r="H22" s="105"/>
      <c r="I22" s="105"/>
      <c r="J22" s="105"/>
      <c r="K22" s="105"/>
      <c r="L22" s="105"/>
      <c r="M22" s="105"/>
      <c r="N22" s="105"/>
      <c r="O22" s="105"/>
      <c r="P22" s="105"/>
      <c r="Q22" s="105"/>
      <c r="R22" s="105"/>
      <c r="S22" s="65">
        <f t="shared" si="5"/>
        <v>0</v>
      </c>
      <c r="T22" s="118"/>
      <c r="U22" s="110"/>
      <c r="V22" s="119"/>
      <c r="W22" s="120"/>
      <c r="X22" s="120"/>
      <c r="Y22" s="120"/>
      <c r="Z22" s="120"/>
      <c r="AA22" s="120"/>
      <c r="AB22" s="107"/>
      <c r="AC22" s="70">
        <f t="shared" si="6"/>
        <v>0</v>
      </c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72">
        <f t="shared" si="7"/>
        <v>0</v>
      </c>
      <c r="AT22" s="70">
        <f t="shared" si="8"/>
        <v>0</v>
      </c>
      <c r="AU22" s="70">
        <f t="shared" si="9"/>
        <v>0</v>
      </c>
      <c r="AV22" s="122"/>
      <c r="AW22" s="108"/>
      <c r="AX22" s="108"/>
      <c r="AY22" s="108"/>
      <c r="AZ22" s="108"/>
      <c r="BA22" s="70">
        <f t="shared" si="10"/>
        <v>0</v>
      </c>
      <c r="BB22" s="76"/>
      <c r="BC22" s="121"/>
      <c r="BD22" s="55" t="str">
        <f t="shared" si="11"/>
        <v>正确</v>
      </c>
    </row>
    <row r="23" s="1" customFormat="1" ht="33" customHeight="1" spans="1:56">
      <c r="A23" s="78">
        <f t="shared" si="12"/>
        <v>19</v>
      </c>
      <c r="B23" s="103"/>
      <c r="C23" s="116"/>
      <c r="D23" s="104"/>
      <c r="E23" s="103"/>
      <c r="F23" s="81">
        <f t="shared" si="4"/>
        <v>31</v>
      </c>
      <c r="G23" s="117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65">
        <f t="shared" si="5"/>
        <v>0</v>
      </c>
      <c r="T23" s="118"/>
      <c r="U23" s="110"/>
      <c r="V23" s="119"/>
      <c r="W23" s="120"/>
      <c r="X23" s="120"/>
      <c r="Y23" s="120"/>
      <c r="Z23" s="120"/>
      <c r="AA23" s="120"/>
      <c r="AB23" s="107"/>
      <c r="AC23" s="70">
        <f t="shared" si="6"/>
        <v>0</v>
      </c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72">
        <f t="shared" si="7"/>
        <v>0</v>
      </c>
      <c r="AT23" s="70">
        <f t="shared" si="8"/>
        <v>0</v>
      </c>
      <c r="AU23" s="70">
        <f t="shared" si="9"/>
        <v>0</v>
      </c>
      <c r="AV23" s="122"/>
      <c r="AW23" s="108"/>
      <c r="AX23" s="108"/>
      <c r="AY23" s="108"/>
      <c r="AZ23" s="108"/>
      <c r="BA23" s="70">
        <f t="shared" si="10"/>
        <v>0</v>
      </c>
      <c r="BB23" s="76"/>
      <c r="BC23" s="121"/>
      <c r="BD23" s="55" t="str">
        <f t="shared" si="11"/>
        <v>正确</v>
      </c>
    </row>
    <row r="24" s="1" customFormat="1" ht="33" customHeight="1" spans="1:56">
      <c r="A24" s="78">
        <f t="shared" si="12"/>
        <v>20</v>
      </c>
      <c r="B24" s="103"/>
      <c r="C24" s="116"/>
      <c r="D24" s="104"/>
      <c r="E24" s="103"/>
      <c r="F24" s="81">
        <f t="shared" si="4"/>
        <v>31</v>
      </c>
      <c r="G24" s="117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65">
        <f t="shared" si="5"/>
        <v>0</v>
      </c>
      <c r="T24" s="118"/>
      <c r="U24" s="110"/>
      <c r="V24" s="119"/>
      <c r="W24" s="120"/>
      <c r="X24" s="120"/>
      <c r="Y24" s="120"/>
      <c r="Z24" s="120"/>
      <c r="AA24" s="120"/>
      <c r="AB24" s="107"/>
      <c r="AC24" s="70">
        <f t="shared" si="6"/>
        <v>0</v>
      </c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72">
        <f t="shared" si="7"/>
        <v>0</v>
      </c>
      <c r="AT24" s="70">
        <f t="shared" si="8"/>
        <v>0</v>
      </c>
      <c r="AU24" s="70">
        <f t="shared" si="9"/>
        <v>0</v>
      </c>
      <c r="AV24" s="122"/>
      <c r="AW24" s="108"/>
      <c r="AX24" s="108"/>
      <c r="AY24" s="108"/>
      <c r="AZ24" s="108"/>
      <c r="BA24" s="70">
        <f t="shared" si="10"/>
        <v>0</v>
      </c>
      <c r="BB24" s="76"/>
      <c r="BC24" s="121"/>
      <c r="BD24" s="55" t="str">
        <f t="shared" si="11"/>
        <v>正确</v>
      </c>
    </row>
    <row r="25" s="1" customFormat="1" ht="33" customHeight="1" spans="1:56">
      <c r="A25" s="78">
        <f t="shared" si="12"/>
        <v>21</v>
      </c>
      <c r="B25" s="103"/>
      <c r="C25" s="116"/>
      <c r="D25" s="104"/>
      <c r="E25" s="103"/>
      <c r="F25" s="81">
        <f t="shared" si="4"/>
        <v>31</v>
      </c>
      <c r="G25" s="117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65">
        <f t="shared" si="5"/>
        <v>0</v>
      </c>
      <c r="T25" s="118"/>
      <c r="U25" s="110"/>
      <c r="V25" s="119"/>
      <c r="W25" s="120"/>
      <c r="X25" s="120"/>
      <c r="Y25" s="120"/>
      <c r="Z25" s="120"/>
      <c r="AA25" s="120"/>
      <c r="AB25" s="107"/>
      <c r="AC25" s="70">
        <f t="shared" si="6"/>
        <v>0</v>
      </c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72">
        <f t="shared" si="7"/>
        <v>0</v>
      </c>
      <c r="AT25" s="70">
        <f t="shared" si="8"/>
        <v>0</v>
      </c>
      <c r="AU25" s="70">
        <f t="shared" si="9"/>
        <v>0</v>
      </c>
      <c r="AV25" s="122"/>
      <c r="AW25" s="108"/>
      <c r="AX25" s="108"/>
      <c r="AY25" s="108"/>
      <c r="AZ25" s="108"/>
      <c r="BA25" s="70">
        <f t="shared" si="10"/>
        <v>0</v>
      </c>
      <c r="BB25" s="76"/>
      <c r="BC25" s="121"/>
      <c r="BD25" s="55" t="str">
        <f t="shared" si="11"/>
        <v>正确</v>
      </c>
    </row>
    <row r="26" s="1" customFormat="1" ht="33" customHeight="1" spans="1:56">
      <c r="A26" s="78">
        <f t="shared" ref="A26:A35" si="13">ROW()-4</f>
        <v>22</v>
      </c>
      <c r="B26" s="103"/>
      <c r="C26" s="116"/>
      <c r="D26" s="104"/>
      <c r="E26" s="103"/>
      <c r="F26" s="81">
        <f t="shared" si="4"/>
        <v>31</v>
      </c>
      <c r="G26" s="117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65">
        <f t="shared" si="5"/>
        <v>0</v>
      </c>
      <c r="T26" s="118"/>
      <c r="U26" s="110"/>
      <c r="V26" s="119"/>
      <c r="W26" s="120"/>
      <c r="X26" s="120"/>
      <c r="Y26" s="120"/>
      <c r="Z26" s="120"/>
      <c r="AA26" s="120"/>
      <c r="AB26" s="107"/>
      <c r="AC26" s="70">
        <f t="shared" si="6"/>
        <v>0</v>
      </c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72">
        <f t="shared" si="7"/>
        <v>0</v>
      </c>
      <c r="AT26" s="70">
        <f t="shared" si="8"/>
        <v>0</v>
      </c>
      <c r="AU26" s="70">
        <f t="shared" si="9"/>
        <v>0</v>
      </c>
      <c r="AV26" s="122"/>
      <c r="AW26" s="108"/>
      <c r="AX26" s="108"/>
      <c r="AY26" s="108"/>
      <c r="AZ26" s="108"/>
      <c r="BA26" s="70">
        <f t="shared" si="10"/>
        <v>0</v>
      </c>
      <c r="BB26" s="76"/>
      <c r="BC26" s="121"/>
      <c r="BD26" s="55" t="str">
        <f t="shared" si="11"/>
        <v>正确</v>
      </c>
    </row>
    <row r="27" s="1" customFormat="1" ht="33" customHeight="1" spans="1:56">
      <c r="A27" s="78">
        <f t="shared" si="13"/>
        <v>23</v>
      </c>
      <c r="B27" s="103"/>
      <c r="C27" s="116"/>
      <c r="D27" s="104"/>
      <c r="E27" s="103"/>
      <c r="F27" s="81">
        <f t="shared" si="4"/>
        <v>31</v>
      </c>
      <c r="G27" s="117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65">
        <f t="shared" si="5"/>
        <v>0</v>
      </c>
      <c r="T27" s="118"/>
      <c r="U27" s="110"/>
      <c r="V27" s="119"/>
      <c r="W27" s="120"/>
      <c r="X27" s="120"/>
      <c r="Y27" s="120"/>
      <c r="Z27" s="120"/>
      <c r="AA27" s="120"/>
      <c r="AB27" s="107"/>
      <c r="AC27" s="70">
        <f t="shared" si="6"/>
        <v>0</v>
      </c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72">
        <f t="shared" si="7"/>
        <v>0</v>
      </c>
      <c r="AT27" s="70">
        <f t="shared" si="8"/>
        <v>0</v>
      </c>
      <c r="AU27" s="70">
        <f t="shared" si="9"/>
        <v>0</v>
      </c>
      <c r="AV27" s="122"/>
      <c r="AW27" s="108"/>
      <c r="AX27" s="108"/>
      <c r="AY27" s="108"/>
      <c r="AZ27" s="108"/>
      <c r="BA27" s="70">
        <f t="shared" si="10"/>
        <v>0</v>
      </c>
      <c r="BB27" s="76"/>
      <c r="BC27" s="121"/>
      <c r="BD27" s="55" t="str">
        <f t="shared" si="11"/>
        <v>正确</v>
      </c>
    </row>
    <row r="28" s="1" customFormat="1" ht="33" customHeight="1" spans="1:56">
      <c r="A28" s="78">
        <f t="shared" si="13"/>
        <v>24</v>
      </c>
      <c r="B28" s="103"/>
      <c r="C28" s="116"/>
      <c r="D28" s="104"/>
      <c r="E28" s="103"/>
      <c r="F28" s="81">
        <f t="shared" si="4"/>
        <v>31</v>
      </c>
      <c r="G28" s="117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05"/>
      <c r="S28" s="65">
        <f t="shared" si="5"/>
        <v>0</v>
      </c>
      <c r="T28" s="118"/>
      <c r="U28" s="110"/>
      <c r="V28" s="119"/>
      <c r="W28" s="120"/>
      <c r="X28" s="120"/>
      <c r="Y28" s="120"/>
      <c r="Z28" s="120"/>
      <c r="AA28" s="120"/>
      <c r="AB28" s="107"/>
      <c r="AC28" s="70">
        <f t="shared" si="6"/>
        <v>0</v>
      </c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72">
        <f t="shared" si="7"/>
        <v>0</v>
      </c>
      <c r="AT28" s="70">
        <f t="shared" si="8"/>
        <v>0</v>
      </c>
      <c r="AU28" s="70">
        <f t="shared" si="9"/>
        <v>0</v>
      </c>
      <c r="AV28" s="122"/>
      <c r="AW28" s="108"/>
      <c r="AX28" s="108"/>
      <c r="AY28" s="108"/>
      <c r="AZ28" s="108"/>
      <c r="BA28" s="70">
        <f t="shared" si="10"/>
        <v>0</v>
      </c>
      <c r="BB28" s="76"/>
      <c r="BC28" s="121"/>
      <c r="BD28" s="55" t="str">
        <f t="shared" si="11"/>
        <v>正确</v>
      </c>
    </row>
    <row r="29" s="1" customFormat="1" ht="33" customHeight="1" spans="1:56">
      <c r="A29" s="78">
        <f t="shared" si="13"/>
        <v>25</v>
      </c>
      <c r="B29" s="103"/>
      <c r="C29" s="116"/>
      <c r="D29" s="104"/>
      <c r="E29" s="103"/>
      <c r="F29" s="81">
        <f t="shared" si="4"/>
        <v>31</v>
      </c>
      <c r="G29" s="117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65">
        <f t="shared" si="5"/>
        <v>0</v>
      </c>
      <c r="T29" s="118"/>
      <c r="U29" s="110"/>
      <c r="V29" s="119"/>
      <c r="W29" s="120"/>
      <c r="X29" s="120"/>
      <c r="Y29" s="120"/>
      <c r="Z29" s="120"/>
      <c r="AA29" s="120"/>
      <c r="AB29" s="107"/>
      <c r="AC29" s="70">
        <f t="shared" si="6"/>
        <v>0</v>
      </c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72">
        <f t="shared" si="7"/>
        <v>0</v>
      </c>
      <c r="AT29" s="70">
        <f t="shared" si="8"/>
        <v>0</v>
      </c>
      <c r="AU29" s="70">
        <f t="shared" si="9"/>
        <v>0</v>
      </c>
      <c r="AV29" s="122"/>
      <c r="AW29" s="108"/>
      <c r="AX29" s="108"/>
      <c r="AY29" s="108"/>
      <c r="AZ29" s="108"/>
      <c r="BA29" s="70">
        <f t="shared" si="10"/>
        <v>0</v>
      </c>
      <c r="BB29" s="76"/>
      <c r="BC29" s="121"/>
      <c r="BD29" s="55" t="str">
        <f t="shared" si="11"/>
        <v>正确</v>
      </c>
    </row>
    <row r="30" s="1" customFormat="1" ht="33" customHeight="1" spans="1:56">
      <c r="A30" s="78">
        <f t="shared" si="13"/>
        <v>26</v>
      </c>
      <c r="B30" s="103"/>
      <c r="C30" s="116"/>
      <c r="D30" s="104"/>
      <c r="E30" s="103"/>
      <c r="F30" s="81">
        <f t="shared" si="4"/>
        <v>31</v>
      </c>
      <c r="G30" s="117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65">
        <f t="shared" si="5"/>
        <v>0</v>
      </c>
      <c r="T30" s="118"/>
      <c r="U30" s="110"/>
      <c r="V30" s="119"/>
      <c r="W30" s="120"/>
      <c r="X30" s="120"/>
      <c r="Y30" s="120"/>
      <c r="Z30" s="120"/>
      <c r="AA30" s="120"/>
      <c r="AB30" s="107"/>
      <c r="AC30" s="70">
        <f t="shared" si="6"/>
        <v>0</v>
      </c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72">
        <f t="shared" si="7"/>
        <v>0</v>
      </c>
      <c r="AT30" s="70">
        <f t="shared" si="8"/>
        <v>0</v>
      </c>
      <c r="AU30" s="70">
        <f t="shared" si="9"/>
        <v>0</v>
      </c>
      <c r="AV30" s="122"/>
      <c r="AW30" s="108"/>
      <c r="AX30" s="108"/>
      <c r="AY30" s="108"/>
      <c r="AZ30" s="108"/>
      <c r="BA30" s="70">
        <f t="shared" si="10"/>
        <v>0</v>
      </c>
      <c r="BB30" s="76"/>
      <c r="BC30" s="121"/>
      <c r="BD30" s="55" t="str">
        <f t="shared" si="11"/>
        <v>正确</v>
      </c>
    </row>
    <row r="31" s="1" customFormat="1" ht="33" customHeight="1" spans="1:56">
      <c r="A31" s="78">
        <f t="shared" si="13"/>
        <v>27</v>
      </c>
      <c r="B31" s="103"/>
      <c r="C31" s="116"/>
      <c r="D31" s="104"/>
      <c r="E31" s="103"/>
      <c r="F31" s="81">
        <f t="shared" si="4"/>
        <v>31</v>
      </c>
      <c r="G31" s="117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65">
        <f t="shared" si="5"/>
        <v>0</v>
      </c>
      <c r="T31" s="118"/>
      <c r="U31" s="110"/>
      <c r="V31" s="119"/>
      <c r="W31" s="120"/>
      <c r="X31" s="120"/>
      <c r="Y31" s="120"/>
      <c r="Z31" s="120"/>
      <c r="AA31" s="120"/>
      <c r="AB31" s="107"/>
      <c r="AC31" s="70">
        <f t="shared" si="6"/>
        <v>0</v>
      </c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72">
        <f t="shared" si="7"/>
        <v>0</v>
      </c>
      <c r="AT31" s="70">
        <f t="shared" si="8"/>
        <v>0</v>
      </c>
      <c r="AU31" s="70">
        <f t="shared" si="9"/>
        <v>0</v>
      </c>
      <c r="AV31" s="122"/>
      <c r="AW31" s="108"/>
      <c r="AX31" s="108"/>
      <c r="AY31" s="108"/>
      <c r="AZ31" s="108"/>
      <c r="BA31" s="70">
        <f t="shared" si="10"/>
        <v>0</v>
      </c>
      <c r="BB31" s="76"/>
      <c r="BC31" s="121"/>
      <c r="BD31" s="55" t="str">
        <f t="shared" si="11"/>
        <v>正确</v>
      </c>
    </row>
    <row r="32" s="1" customFormat="1" ht="33" customHeight="1" spans="1:56">
      <c r="A32" s="78">
        <f t="shared" si="13"/>
        <v>28</v>
      </c>
      <c r="B32" s="103"/>
      <c r="C32" s="116"/>
      <c r="D32" s="104"/>
      <c r="E32" s="103"/>
      <c r="F32" s="81">
        <f t="shared" si="4"/>
        <v>31</v>
      </c>
      <c r="G32" s="117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65">
        <f t="shared" si="5"/>
        <v>0</v>
      </c>
      <c r="T32" s="118"/>
      <c r="U32" s="110"/>
      <c r="V32" s="119"/>
      <c r="W32" s="120"/>
      <c r="X32" s="120"/>
      <c r="Y32" s="120"/>
      <c r="Z32" s="120"/>
      <c r="AA32" s="120"/>
      <c r="AB32" s="107"/>
      <c r="AC32" s="70">
        <f t="shared" si="6"/>
        <v>0</v>
      </c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72">
        <f t="shared" si="7"/>
        <v>0</v>
      </c>
      <c r="AT32" s="70">
        <f t="shared" si="8"/>
        <v>0</v>
      </c>
      <c r="AU32" s="70">
        <f t="shared" si="9"/>
        <v>0</v>
      </c>
      <c r="AV32" s="122"/>
      <c r="AW32" s="108"/>
      <c r="AX32" s="108"/>
      <c r="AY32" s="108"/>
      <c r="AZ32" s="108"/>
      <c r="BA32" s="70">
        <f t="shared" si="10"/>
        <v>0</v>
      </c>
      <c r="BB32" s="76"/>
      <c r="BC32" s="121"/>
      <c r="BD32" s="55" t="str">
        <f t="shared" si="11"/>
        <v>正确</v>
      </c>
    </row>
    <row r="33" s="1" customFormat="1" ht="33" customHeight="1" spans="1:56">
      <c r="A33" s="78">
        <f t="shared" si="13"/>
        <v>29</v>
      </c>
      <c r="B33" s="103"/>
      <c r="C33" s="116"/>
      <c r="D33" s="104"/>
      <c r="E33" s="103"/>
      <c r="F33" s="81">
        <f t="shared" si="4"/>
        <v>31</v>
      </c>
      <c r="G33" s="117"/>
      <c r="H33" s="105"/>
      <c r="I33" s="105"/>
      <c r="J33" s="105"/>
      <c r="K33" s="105"/>
      <c r="L33" s="105"/>
      <c r="M33" s="105"/>
      <c r="N33" s="105"/>
      <c r="O33" s="105"/>
      <c r="P33" s="105"/>
      <c r="Q33" s="105"/>
      <c r="R33" s="105"/>
      <c r="S33" s="65">
        <f t="shared" si="5"/>
        <v>0</v>
      </c>
      <c r="T33" s="118"/>
      <c r="U33" s="110"/>
      <c r="V33" s="119"/>
      <c r="W33" s="120"/>
      <c r="X33" s="120"/>
      <c r="Y33" s="120"/>
      <c r="Z33" s="120"/>
      <c r="AA33" s="120"/>
      <c r="AB33" s="107"/>
      <c r="AC33" s="70">
        <f t="shared" si="6"/>
        <v>0</v>
      </c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72">
        <f t="shared" si="7"/>
        <v>0</v>
      </c>
      <c r="AT33" s="70">
        <f t="shared" si="8"/>
        <v>0</v>
      </c>
      <c r="AU33" s="70">
        <f t="shared" si="9"/>
        <v>0</v>
      </c>
      <c r="AV33" s="122"/>
      <c r="AW33" s="108"/>
      <c r="AX33" s="108"/>
      <c r="AY33" s="108"/>
      <c r="AZ33" s="108"/>
      <c r="BA33" s="70">
        <f t="shared" si="10"/>
        <v>0</v>
      </c>
      <c r="BB33" s="76"/>
      <c r="BC33" s="121"/>
      <c r="BD33" s="55" t="str">
        <f t="shared" si="11"/>
        <v>正确</v>
      </c>
    </row>
    <row r="34" s="1" customFormat="1" ht="33" customHeight="1" spans="1:56">
      <c r="A34" s="78">
        <f t="shared" si="13"/>
        <v>30</v>
      </c>
      <c r="B34" s="103"/>
      <c r="C34" s="116"/>
      <c r="D34" s="104"/>
      <c r="E34" s="103"/>
      <c r="F34" s="81">
        <f t="shared" si="4"/>
        <v>31</v>
      </c>
      <c r="G34" s="117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65">
        <f t="shared" si="5"/>
        <v>0</v>
      </c>
      <c r="T34" s="118"/>
      <c r="U34" s="110"/>
      <c r="V34" s="119"/>
      <c r="W34" s="120"/>
      <c r="X34" s="120"/>
      <c r="Y34" s="120"/>
      <c r="Z34" s="120"/>
      <c r="AA34" s="120"/>
      <c r="AB34" s="107"/>
      <c r="AC34" s="70">
        <f t="shared" si="6"/>
        <v>0</v>
      </c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72">
        <f t="shared" si="7"/>
        <v>0</v>
      </c>
      <c r="AT34" s="70">
        <f t="shared" si="8"/>
        <v>0</v>
      </c>
      <c r="AU34" s="70">
        <f t="shared" si="9"/>
        <v>0</v>
      </c>
      <c r="AV34" s="122"/>
      <c r="AW34" s="108"/>
      <c r="AX34" s="108"/>
      <c r="AY34" s="108"/>
      <c r="AZ34" s="108"/>
      <c r="BA34" s="70">
        <f t="shared" si="10"/>
        <v>0</v>
      </c>
      <c r="BB34" s="76"/>
      <c r="BC34" s="121"/>
      <c r="BD34" s="55" t="str">
        <f t="shared" si="11"/>
        <v>正确</v>
      </c>
    </row>
    <row r="35" s="1" customFormat="1" ht="33" customHeight="1" spans="1:56">
      <c r="A35" s="78">
        <f t="shared" si="13"/>
        <v>31</v>
      </c>
      <c r="B35" s="103"/>
      <c r="C35" s="116"/>
      <c r="D35" s="104"/>
      <c r="E35" s="103"/>
      <c r="F35" s="81">
        <f t="shared" si="4"/>
        <v>31</v>
      </c>
      <c r="G35" s="117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105"/>
      <c r="S35" s="65">
        <f t="shared" si="5"/>
        <v>0</v>
      </c>
      <c r="T35" s="118"/>
      <c r="U35" s="110"/>
      <c r="V35" s="119"/>
      <c r="W35" s="120"/>
      <c r="X35" s="120"/>
      <c r="Y35" s="120"/>
      <c r="Z35" s="120"/>
      <c r="AA35" s="120"/>
      <c r="AB35" s="107"/>
      <c r="AC35" s="70">
        <f t="shared" si="6"/>
        <v>0</v>
      </c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72">
        <f t="shared" si="7"/>
        <v>0</v>
      </c>
      <c r="AT35" s="70">
        <f t="shared" si="8"/>
        <v>0</v>
      </c>
      <c r="AU35" s="70">
        <f t="shared" si="9"/>
        <v>0</v>
      </c>
      <c r="AV35" s="122"/>
      <c r="AW35" s="108"/>
      <c r="AX35" s="108"/>
      <c r="AY35" s="108"/>
      <c r="AZ35" s="108"/>
      <c r="BA35" s="70">
        <f t="shared" si="10"/>
        <v>0</v>
      </c>
      <c r="BB35" s="76"/>
      <c r="BC35" s="121"/>
      <c r="BD35" s="55" t="str">
        <f t="shared" si="11"/>
        <v>正确</v>
      </c>
    </row>
    <row r="36" s="1" customFormat="1" ht="33" customHeight="1" spans="1:56">
      <c r="A36" s="78">
        <f t="shared" ref="A36:A45" si="14">ROW()-4</f>
        <v>32</v>
      </c>
      <c r="B36" s="103"/>
      <c r="C36" s="116"/>
      <c r="D36" s="104"/>
      <c r="E36" s="103"/>
      <c r="F36" s="81">
        <f t="shared" si="4"/>
        <v>31</v>
      </c>
      <c r="G36" s="117"/>
      <c r="H36" s="105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65">
        <f t="shared" si="5"/>
        <v>0</v>
      </c>
      <c r="T36" s="118"/>
      <c r="U36" s="110"/>
      <c r="V36" s="119"/>
      <c r="W36" s="120"/>
      <c r="X36" s="120"/>
      <c r="Y36" s="120"/>
      <c r="Z36" s="120"/>
      <c r="AA36" s="120"/>
      <c r="AB36" s="107"/>
      <c r="AC36" s="70">
        <f t="shared" si="6"/>
        <v>0</v>
      </c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72">
        <f t="shared" si="7"/>
        <v>0</v>
      </c>
      <c r="AT36" s="70">
        <f t="shared" si="8"/>
        <v>0</v>
      </c>
      <c r="AU36" s="70">
        <f t="shared" si="9"/>
        <v>0</v>
      </c>
      <c r="AV36" s="122"/>
      <c r="AW36" s="108"/>
      <c r="AX36" s="108"/>
      <c r="AY36" s="108"/>
      <c r="AZ36" s="108"/>
      <c r="BA36" s="70">
        <f t="shared" si="10"/>
        <v>0</v>
      </c>
      <c r="BB36" s="76"/>
      <c r="BC36" s="121"/>
      <c r="BD36" s="55" t="str">
        <f t="shared" si="11"/>
        <v>正确</v>
      </c>
    </row>
    <row r="37" s="1" customFormat="1" ht="33" customHeight="1" spans="1:56">
      <c r="A37" s="78">
        <f t="shared" si="14"/>
        <v>33</v>
      </c>
      <c r="B37" s="103"/>
      <c r="C37" s="116"/>
      <c r="D37" s="104"/>
      <c r="E37" s="103"/>
      <c r="F37" s="81">
        <f t="shared" si="4"/>
        <v>31</v>
      </c>
      <c r="G37" s="117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65">
        <f t="shared" si="5"/>
        <v>0</v>
      </c>
      <c r="T37" s="118"/>
      <c r="U37" s="110"/>
      <c r="V37" s="119"/>
      <c r="W37" s="120"/>
      <c r="X37" s="120"/>
      <c r="Y37" s="120"/>
      <c r="Z37" s="120"/>
      <c r="AA37" s="120"/>
      <c r="AB37" s="107"/>
      <c r="AC37" s="70">
        <f t="shared" si="6"/>
        <v>0</v>
      </c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72">
        <f t="shared" si="7"/>
        <v>0</v>
      </c>
      <c r="AT37" s="70">
        <f t="shared" si="8"/>
        <v>0</v>
      </c>
      <c r="AU37" s="70">
        <f t="shared" si="9"/>
        <v>0</v>
      </c>
      <c r="AV37" s="122"/>
      <c r="AW37" s="108"/>
      <c r="AX37" s="108"/>
      <c r="AY37" s="108"/>
      <c r="AZ37" s="108"/>
      <c r="BA37" s="70">
        <f t="shared" si="10"/>
        <v>0</v>
      </c>
      <c r="BB37" s="76"/>
      <c r="BC37" s="121"/>
      <c r="BD37" s="55" t="str">
        <f t="shared" si="11"/>
        <v>正确</v>
      </c>
    </row>
    <row r="38" s="1" customFormat="1" ht="33" customHeight="1" spans="1:56">
      <c r="A38" s="78">
        <f t="shared" si="14"/>
        <v>34</v>
      </c>
      <c r="B38" s="103"/>
      <c r="C38" s="116"/>
      <c r="D38" s="104"/>
      <c r="E38" s="103"/>
      <c r="F38" s="81">
        <f t="shared" ref="F38:F69" si="15">IF($C$2-D38+1&lt;$E$2,$C$2-D38+1,$E$2)</f>
        <v>31</v>
      </c>
      <c r="G38" s="117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65">
        <f t="shared" ref="S38:S69" si="16">P38+Q38-R38</f>
        <v>0</v>
      </c>
      <c r="T38" s="118"/>
      <c r="U38" s="110"/>
      <c r="V38" s="119"/>
      <c r="W38" s="120"/>
      <c r="X38" s="120"/>
      <c r="Y38" s="120"/>
      <c r="Z38" s="120"/>
      <c r="AA38" s="120"/>
      <c r="AB38" s="107"/>
      <c r="AC38" s="70">
        <f t="shared" ref="AC38:AC69" si="17">IF(G38="是",30,0)</f>
        <v>0</v>
      </c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72">
        <f t="shared" ref="AS38:AS69" si="18">IFERROR(U38/$E$2*2*H38+I38*2,0)</f>
        <v>0</v>
      </c>
      <c r="AT38" s="70">
        <f t="shared" ref="AT38:AT69" si="19">IFERROR(U38/$E$2*(J38+K38*0.2+L38+M38*0.5),0)</f>
        <v>0</v>
      </c>
      <c r="AU38" s="70">
        <f t="shared" ref="AU38:AU69" si="20">ROUND(SUM(V38:AP38)-SUM(AQ38:AT38),2)</f>
        <v>0</v>
      </c>
      <c r="AV38" s="122"/>
      <c r="AW38" s="108"/>
      <c r="AX38" s="108"/>
      <c r="AY38" s="108"/>
      <c r="AZ38" s="108"/>
      <c r="BA38" s="70">
        <f t="shared" ref="BA38:BA69" si="21">ROUND(AU38-SUM(AV38:AZ38),2)</f>
        <v>0</v>
      </c>
      <c r="BB38" s="76"/>
      <c r="BC38" s="121"/>
      <c r="BD38" s="55" t="str">
        <f t="shared" ref="BD38:BD69" si="22">IF(U38-SUM(V38:AB38)=0,"正确","错误")</f>
        <v>正确</v>
      </c>
    </row>
    <row r="39" s="1" customFormat="1" ht="33" customHeight="1" spans="1:56">
      <c r="A39" s="78">
        <f t="shared" si="14"/>
        <v>35</v>
      </c>
      <c r="B39" s="103"/>
      <c r="C39" s="116"/>
      <c r="D39" s="104"/>
      <c r="E39" s="103"/>
      <c r="F39" s="81">
        <f t="shared" si="15"/>
        <v>31</v>
      </c>
      <c r="G39" s="117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65">
        <f t="shared" si="16"/>
        <v>0</v>
      </c>
      <c r="T39" s="118"/>
      <c r="U39" s="110"/>
      <c r="V39" s="119"/>
      <c r="W39" s="120"/>
      <c r="X39" s="120"/>
      <c r="Y39" s="120"/>
      <c r="Z39" s="120"/>
      <c r="AA39" s="120"/>
      <c r="AB39" s="107"/>
      <c r="AC39" s="70">
        <f t="shared" si="17"/>
        <v>0</v>
      </c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72">
        <f t="shared" si="18"/>
        <v>0</v>
      </c>
      <c r="AT39" s="70">
        <f t="shared" si="19"/>
        <v>0</v>
      </c>
      <c r="AU39" s="70">
        <f t="shared" si="20"/>
        <v>0</v>
      </c>
      <c r="AV39" s="122"/>
      <c r="AW39" s="108"/>
      <c r="AX39" s="108"/>
      <c r="AY39" s="108"/>
      <c r="AZ39" s="108"/>
      <c r="BA39" s="70">
        <f t="shared" si="21"/>
        <v>0</v>
      </c>
      <c r="BB39" s="76"/>
      <c r="BC39" s="121"/>
      <c r="BD39" s="55" t="str">
        <f t="shared" si="22"/>
        <v>正确</v>
      </c>
    </row>
    <row r="40" s="1" customFormat="1" ht="33" customHeight="1" spans="1:56">
      <c r="A40" s="78">
        <f t="shared" si="14"/>
        <v>36</v>
      </c>
      <c r="B40" s="103"/>
      <c r="C40" s="116"/>
      <c r="D40" s="104"/>
      <c r="E40" s="103"/>
      <c r="F40" s="81">
        <f t="shared" si="15"/>
        <v>31</v>
      </c>
      <c r="G40" s="117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65">
        <f t="shared" si="16"/>
        <v>0</v>
      </c>
      <c r="T40" s="118"/>
      <c r="U40" s="110"/>
      <c r="V40" s="119"/>
      <c r="W40" s="120"/>
      <c r="X40" s="120"/>
      <c r="Y40" s="120"/>
      <c r="Z40" s="120"/>
      <c r="AA40" s="120"/>
      <c r="AB40" s="107"/>
      <c r="AC40" s="70">
        <f t="shared" si="17"/>
        <v>0</v>
      </c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72">
        <f t="shared" si="18"/>
        <v>0</v>
      </c>
      <c r="AT40" s="70">
        <f t="shared" si="19"/>
        <v>0</v>
      </c>
      <c r="AU40" s="70">
        <f t="shared" si="20"/>
        <v>0</v>
      </c>
      <c r="AV40" s="122"/>
      <c r="AW40" s="108"/>
      <c r="AX40" s="108"/>
      <c r="AY40" s="108"/>
      <c r="AZ40" s="108"/>
      <c r="BA40" s="70">
        <f t="shared" si="21"/>
        <v>0</v>
      </c>
      <c r="BB40" s="76"/>
      <c r="BC40" s="121"/>
      <c r="BD40" s="55" t="str">
        <f t="shared" si="22"/>
        <v>正确</v>
      </c>
    </row>
    <row r="41" s="1" customFormat="1" ht="33" customHeight="1" spans="1:56">
      <c r="A41" s="78">
        <f t="shared" si="14"/>
        <v>37</v>
      </c>
      <c r="B41" s="103"/>
      <c r="C41" s="116"/>
      <c r="D41" s="104"/>
      <c r="E41" s="103"/>
      <c r="F41" s="81">
        <f t="shared" si="15"/>
        <v>31</v>
      </c>
      <c r="G41" s="117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65">
        <f t="shared" si="16"/>
        <v>0</v>
      </c>
      <c r="T41" s="118"/>
      <c r="U41" s="110"/>
      <c r="V41" s="119"/>
      <c r="W41" s="120"/>
      <c r="X41" s="120"/>
      <c r="Y41" s="120"/>
      <c r="Z41" s="120"/>
      <c r="AA41" s="120"/>
      <c r="AB41" s="107"/>
      <c r="AC41" s="70">
        <f t="shared" si="17"/>
        <v>0</v>
      </c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72">
        <f t="shared" si="18"/>
        <v>0</v>
      </c>
      <c r="AT41" s="70">
        <f t="shared" si="19"/>
        <v>0</v>
      </c>
      <c r="AU41" s="70">
        <f t="shared" si="20"/>
        <v>0</v>
      </c>
      <c r="AV41" s="122"/>
      <c r="AW41" s="108"/>
      <c r="AX41" s="108"/>
      <c r="AY41" s="108"/>
      <c r="AZ41" s="108"/>
      <c r="BA41" s="70">
        <f t="shared" si="21"/>
        <v>0</v>
      </c>
      <c r="BB41" s="76"/>
      <c r="BC41" s="121"/>
      <c r="BD41" s="55" t="str">
        <f t="shared" si="22"/>
        <v>正确</v>
      </c>
    </row>
    <row r="42" s="1" customFormat="1" ht="33" customHeight="1" spans="1:56">
      <c r="A42" s="78">
        <f t="shared" si="14"/>
        <v>38</v>
      </c>
      <c r="B42" s="103"/>
      <c r="C42" s="116"/>
      <c r="D42" s="104"/>
      <c r="E42" s="103"/>
      <c r="F42" s="81">
        <f t="shared" si="15"/>
        <v>31</v>
      </c>
      <c r="G42" s="117"/>
      <c r="H42" s="105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65">
        <f t="shared" si="16"/>
        <v>0</v>
      </c>
      <c r="T42" s="118"/>
      <c r="U42" s="110"/>
      <c r="V42" s="119"/>
      <c r="W42" s="120"/>
      <c r="X42" s="120"/>
      <c r="Y42" s="120"/>
      <c r="Z42" s="120"/>
      <c r="AA42" s="120"/>
      <c r="AB42" s="107"/>
      <c r="AC42" s="70">
        <f t="shared" si="17"/>
        <v>0</v>
      </c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72">
        <f t="shared" si="18"/>
        <v>0</v>
      </c>
      <c r="AT42" s="70">
        <f t="shared" si="19"/>
        <v>0</v>
      </c>
      <c r="AU42" s="70">
        <f t="shared" si="20"/>
        <v>0</v>
      </c>
      <c r="AV42" s="122"/>
      <c r="AW42" s="108"/>
      <c r="AX42" s="108"/>
      <c r="AY42" s="108"/>
      <c r="AZ42" s="108"/>
      <c r="BA42" s="70">
        <f t="shared" si="21"/>
        <v>0</v>
      </c>
      <c r="BB42" s="76"/>
      <c r="BC42" s="121"/>
      <c r="BD42" s="55" t="str">
        <f t="shared" si="22"/>
        <v>正确</v>
      </c>
    </row>
    <row r="43" s="1" customFormat="1" ht="33" customHeight="1" spans="1:56">
      <c r="A43" s="78">
        <f t="shared" si="14"/>
        <v>39</v>
      </c>
      <c r="B43" s="103"/>
      <c r="C43" s="116"/>
      <c r="D43" s="104"/>
      <c r="E43" s="103"/>
      <c r="F43" s="81">
        <f t="shared" si="15"/>
        <v>31</v>
      </c>
      <c r="G43" s="117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65">
        <f t="shared" si="16"/>
        <v>0</v>
      </c>
      <c r="T43" s="118"/>
      <c r="U43" s="110"/>
      <c r="V43" s="119"/>
      <c r="W43" s="120"/>
      <c r="X43" s="120"/>
      <c r="Y43" s="120"/>
      <c r="Z43" s="120"/>
      <c r="AA43" s="120"/>
      <c r="AB43" s="107"/>
      <c r="AC43" s="70">
        <f t="shared" si="17"/>
        <v>0</v>
      </c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72">
        <f t="shared" si="18"/>
        <v>0</v>
      </c>
      <c r="AT43" s="70">
        <f t="shared" si="19"/>
        <v>0</v>
      </c>
      <c r="AU43" s="70">
        <f t="shared" si="20"/>
        <v>0</v>
      </c>
      <c r="AV43" s="122"/>
      <c r="AW43" s="108"/>
      <c r="AX43" s="108"/>
      <c r="AY43" s="108"/>
      <c r="AZ43" s="108"/>
      <c r="BA43" s="70">
        <f t="shared" si="21"/>
        <v>0</v>
      </c>
      <c r="BB43" s="76"/>
      <c r="BC43" s="121"/>
      <c r="BD43" s="55" t="str">
        <f t="shared" si="22"/>
        <v>正确</v>
      </c>
    </row>
    <row r="44" s="1" customFormat="1" ht="33" customHeight="1" spans="1:56">
      <c r="A44" s="78">
        <f t="shared" si="14"/>
        <v>40</v>
      </c>
      <c r="B44" s="103"/>
      <c r="C44" s="116"/>
      <c r="D44" s="104"/>
      <c r="E44" s="103"/>
      <c r="F44" s="81">
        <f t="shared" si="15"/>
        <v>31</v>
      </c>
      <c r="G44" s="117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65">
        <f t="shared" si="16"/>
        <v>0</v>
      </c>
      <c r="T44" s="118"/>
      <c r="U44" s="110"/>
      <c r="V44" s="119"/>
      <c r="W44" s="120"/>
      <c r="X44" s="120"/>
      <c r="Y44" s="120"/>
      <c r="Z44" s="120"/>
      <c r="AA44" s="120"/>
      <c r="AB44" s="107"/>
      <c r="AC44" s="70">
        <f t="shared" si="17"/>
        <v>0</v>
      </c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72">
        <f t="shared" si="18"/>
        <v>0</v>
      </c>
      <c r="AT44" s="70">
        <f t="shared" si="19"/>
        <v>0</v>
      </c>
      <c r="AU44" s="70">
        <f t="shared" si="20"/>
        <v>0</v>
      </c>
      <c r="AV44" s="122"/>
      <c r="AW44" s="108"/>
      <c r="AX44" s="108"/>
      <c r="AY44" s="108"/>
      <c r="AZ44" s="108"/>
      <c r="BA44" s="70">
        <f t="shared" si="21"/>
        <v>0</v>
      </c>
      <c r="BB44" s="76"/>
      <c r="BC44" s="121"/>
      <c r="BD44" s="55" t="str">
        <f t="shared" si="22"/>
        <v>正确</v>
      </c>
    </row>
    <row r="45" s="1" customFormat="1" ht="33" customHeight="1" spans="1:56">
      <c r="A45" s="78">
        <f t="shared" si="14"/>
        <v>41</v>
      </c>
      <c r="B45" s="103"/>
      <c r="C45" s="116"/>
      <c r="D45" s="104"/>
      <c r="E45" s="103"/>
      <c r="F45" s="81">
        <f t="shared" si="15"/>
        <v>31</v>
      </c>
      <c r="G45" s="117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65">
        <f t="shared" si="16"/>
        <v>0</v>
      </c>
      <c r="T45" s="118"/>
      <c r="U45" s="110"/>
      <c r="V45" s="119"/>
      <c r="W45" s="120"/>
      <c r="X45" s="120"/>
      <c r="Y45" s="120"/>
      <c r="Z45" s="120"/>
      <c r="AA45" s="120"/>
      <c r="AB45" s="107"/>
      <c r="AC45" s="70">
        <f t="shared" si="17"/>
        <v>0</v>
      </c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72">
        <f t="shared" si="18"/>
        <v>0</v>
      </c>
      <c r="AT45" s="70">
        <f t="shared" si="19"/>
        <v>0</v>
      </c>
      <c r="AU45" s="70">
        <f t="shared" si="20"/>
        <v>0</v>
      </c>
      <c r="AV45" s="122"/>
      <c r="AW45" s="108"/>
      <c r="AX45" s="108"/>
      <c r="AY45" s="108"/>
      <c r="AZ45" s="108"/>
      <c r="BA45" s="70">
        <f t="shared" si="21"/>
        <v>0</v>
      </c>
      <c r="BB45" s="76"/>
      <c r="BC45" s="121"/>
      <c r="BD45" s="55" t="str">
        <f t="shared" si="22"/>
        <v>正确</v>
      </c>
    </row>
    <row r="46" s="1" customFormat="1" ht="33" customHeight="1" spans="1:56">
      <c r="A46" s="78">
        <f t="shared" ref="A46:A55" si="23">ROW()-4</f>
        <v>42</v>
      </c>
      <c r="B46" s="103"/>
      <c r="C46" s="116"/>
      <c r="D46" s="104"/>
      <c r="E46" s="103"/>
      <c r="F46" s="81">
        <f t="shared" si="15"/>
        <v>31</v>
      </c>
      <c r="G46" s="117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65">
        <f t="shared" si="16"/>
        <v>0</v>
      </c>
      <c r="T46" s="118"/>
      <c r="U46" s="110"/>
      <c r="V46" s="119"/>
      <c r="W46" s="120"/>
      <c r="X46" s="120"/>
      <c r="Y46" s="120"/>
      <c r="Z46" s="120"/>
      <c r="AA46" s="120"/>
      <c r="AB46" s="107"/>
      <c r="AC46" s="70">
        <f t="shared" si="17"/>
        <v>0</v>
      </c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72">
        <f t="shared" si="18"/>
        <v>0</v>
      </c>
      <c r="AT46" s="70">
        <f t="shared" si="19"/>
        <v>0</v>
      </c>
      <c r="AU46" s="70">
        <f t="shared" si="20"/>
        <v>0</v>
      </c>
      <c r="AV46" s="122"/>
      <c r="AW46" s="108"/>
      <c r="AX46" s="108"/>
      <c r="AY46" s="108"/>
      <c r="AZ46" s="108"/>
      <c r="BA46" s="70">
        <f t="shared" si="21"/>
        <v>0</v>
      </c>
      <c r="BB46" s="76"/>
      <c r="BC46" s="121"/>
      <c r="BD46" s="55" t="str">
        <f t="shared" si="22"/>
        <v>正确</v>
      </c>
    </row>
    <row r="47" s="1" customFormat="1" ht="33" customHeight="1" spans="1:56">
      <c r="A47" s="78">
        <f t="shared" si="23"/>
        <v>43</v>
      </c>
      <c r="B47" s="103"/>
      <c r="C47" s="116"/>
      <c r="D47" s="104"/>
      <c r="E47" s="103"/>
      <c r="F47" s="81">
        <f t="shared" si="15"/>
        <v>31</v>
      </c>
      <c r="G47" s="117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65">
        <f t="shared" si="16"/>
        <v>0</v>
      </c>
      <c r="T47" s="118"/>
      <c r="U47" s="110"/>
      <c r="V47" s="119"/>
      <c r="W47" s="120"/>
      <c r="X47" s="120"/>
      <c r="Y47" s="120"/>
      <c r="Z47" s="120"/>
      <c r="AA47" s="120"/>
      <c r="AB47" s="107"/>
      <c r="AC47" s="70">
        <f t="shared" si="17"/>
        <v>0</v>
      </c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72">
        <f t="shared" si="18"/>
        <v>0</v>
      </c>
      <c r="AT47" s="70">
        <f t="shared" si="19"/>
        <v>0</v>
      </c>
      <c r="AU47" s="70">
        <f t="shared" si="20"/>
        <v>0</v>
      </c>
      <c r="AV47" s="122"/>
      <c r="AW47" s="108"/>
      <c r="AX47" s="108"/>
      <c r="AY47" s="108"/>
      <c r="AZ47" s="108"/>
      <c r="BA47" s="70">
        <f t="shared" si="21"/>
        <v>0</v>
      </c>
      <c r="BB47" s="76"/>
      <c r="BC47" s="121"/>
      <c r="BD47" s="55" t="str">
        <f t="shared" si="22"/>
        <v>正确</v>
      </c>
    </row>
    <row r="48" s="1" customFormat="1" ht="33" customHeight="1" spans="1:56">
      <c r="A48" s="78">
        <f t="shared" si="23"/>
        <v>44</v>
      </c>
      <c r="B48" s="103"/>
      <c r="C48" s="116"/>
      <c r="D48" s="104"/>
      <c r="E48" s="103"/>
      <c r="F48" s="81">
        <f t="shared" si="15"/>
        <v>31</v>
      </c>
      <c r="G48" s="117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65">
        <f t="shared" si="16"/>
        <v>0</v>
      </c>
      <c r="T48" s="118"/>
      <c r="U48" s="110"/>
      <c r="V48" s="119"/>
      <c r="W48" s="120"/>
      <c r="X48" s="120"/>
      <c r="Y48" s="120"/>
      <c r="Z48" s="120"/>
      <c r="AA48" s="120"/>
      <c r="AB48" s="107"/>
      <c r="AC48" s="70">
        <f t="shared" si="17"/>
        <v>0</v>
      </c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72">
        <f t="shared" si="18"/>
        <v>0</v>
      </c>
      <c r="AT48" s="70">
        <f t="shared" si="19"/>
        <v>0</v>
      </c>
      <c r="AU48" s="70">
        <f t="shared" si="20"/>
        <v>0</v>
      </c>
      <c r="AV48" s="122"/>
      <c r="AW48" s="108"/>
      <c r="AX48" s="108"/>
      <c r="AY48" s="108"/>
      <c r="AZ48" s="108"/>
      <c r="BA48" s="70">
        <f t="shared" si="21"/>
        <v>0</v>
      </c>
      <c r="BB48" s="76"/>
      <c r="BC48" s="121"/>
      <c r="BD48" s="55" t="str">
        <f t="shared" si="22"/>
        <v>正确</v>
      </c>
    </row>
    <row r="49" s="1" customFormat="1" ht="33" customHeight="1" spans="1:56">
      <c r="A49" s="78">
        <f t="shared" si="23"/>
        <v>45</v>
      </c>
      <c r="B49" s="103"/>
      <c r="C49" s="116"/>
      <c r="D49" s="104"/>
      <c r="E49" s="103"/>
      <c r="F49" s="81">
        <f t="shared" si="15"/>
        <v>31</v>
      </c>
      <c r="G49" s="117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65">
        <f t="shared" si="16"/>
        <v>0</v>
      </c>
      <c r="T49" s="118"/>
      <c r="U49" s="110"/>
      <c r="V49" s="119"/>
      <c r="W49" s="120"/>
      <c r="X49" s="120"/>
      <c r="Y49" s="120"/>
      <c r="Z49" s="120"/>
      <c r="AA49" s="120"/>
      <c r="AB49" s="107"/>
      <c r="AC49" s="70">
        <f t="shared" si="17"/>
        <v>0</v>
      </c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72">
        <f t="shared" si="18"/>
        <v>0</v>
      </c>
      <c r="AT49" s="70">
        <f t="shared" si="19"/>
        <v>0</v>
      </c>
      <c r="AU49" s="70">
        <f t="shared" si="20"/>
        <v>0</v>
      </c>
      <c r="AV49" s="122"/>
      <c r="AW49" s="108"/>
      <c r="AX49" s="108"/>
      <c r="AY49" s="108"/>
      <c r="AZ49" s="108"/>
      <c r="BA49" s="70">
        <f t="shared" si="21"/>
        <v>0</v>
      </c>
      <c r="BB49" s="76"/>
      <c r="BC49" s="121"/>
      <c r="BD49" s="55" t="str">
        <f t="shared" si="22"/>
        <v>正确</v>
      </c>
    </row>
    <row r="50" s="1" customFormat="1" ht="33" customHeight="1" spans="1:56">
      <c r="A50" s="78">
        <f t="shared" si="23"/>
        <v>46</v>
      </c>
      <c r="B50" s="103"/>
      <c r="C50" s="116"/>
      <c r="D50" s="104"/>
      <c r="E50" s="103"/>
      <c r="F50" s="81">
        <f t="shared" si="15"/>
        <v>31</v>
      </c>
      <c r="G50" s="117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65">
        <f t="shared" si="16"/>
        <v>0</v>
      </c>
      <c r="T50" s="118"/>
      <c r="U50" s="110"/>
      <c r="V50" s="119"/>
      <c r="W50" s="120"/>
      <c r="X50" s="120"/>
      <c r="Y50" s="120"/>
      <c r="Z50" s="120"/>
      <c r="AA50" s="120"/>
      <c r="AB50" s="107"/>
      <c r="AC50" s="70">
        <f t="shared" si="17"/>
        <v>0</v>
      </c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72">
        <f t="shared" si="18"/>
        <v>0</v>
      </c>
      <c r="AT50" s="70">
        <f t="shared" si="19"/>
        <v>0</v>
      </c>
      <c r="AU50" s="70">
        <f t="shared" si="20"/>
        <v>0</v>
      </c>
      <c r="AV50" s="122"/>
      <c r="AW50" s="108"/>
      <c r="AX50" s="108"/>
      <c r="AY50" s="108"/>
      <c r="AZ50" s="108"/>
      <c r="BA50" s="70">
        <f t="shared" si="21"/>
        <v>0</v>
      </c>
      <c r="BB50" s="76"/>
      <c r="BC50" s="121"/>
      <c r="BD50" s="55" t="str">
        <f t="shared" si="22"/>
        <v>正确</v>
      </c>
    </row>
    <row r="51" s="1" customFormat="1" ht="33" customHeight="1" spans="1:56">
      <c r="A51" s="78">
        <f t="shared" si="23"/>
        <v>47</v>
      </c>
      <c r="B51" s="103"/>
      <c r="C51" s="116"/>
      <c r="D51" s="104"/>
      <c r="E51" s="103"/>
      <c r="F51" s="81">
        <f t="shared" si="15"/>
        <v>31</v>
      </c>
      <c r="G51" s="117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65">
        <f t="shared" si="16"/>
        <v>0</v>
      </c>
      <c r="T51" s="118"/>
      <c r="U51" s="110"/>
      <c r="V51" s="119"/>
      <c r="W51" s="120"/>
      <c r="X51" s="120"/>
      <c r="Y51" s="120"/>
      <c r="Z51" s="120"/>
      <c r="AA51" s="120"/>
      <c r="AB51" s="107"/>
      <c r="AC51" s="70">
        <f t="shared" si="17"/>
        <v>0</v>
      </c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72">
        <f t="shared" si="18"/>
        <v>0</v>
      </c>
      <c r="AT51" s="70">
        <f t="shared" si="19"/>
        <v>0</v>
      </c>
      <c r="AU51" s="70">
        <f t="shared" si="20"/>
        <v>0</v>
      </c>
      <c r="AV51" s="122"/>
      <c r="AW51" s="108"/>
      <c r="AX51" s="108"/>
      <c r="AY51" s="108"/>
      <c r="AZ51" s="108"/>
      <c r="BA51" s="70">
        <f t="shared" si="21"/>
        <v>0</v>
      </c>
      <c r="BB51" s="76"/>
      <c r="BC51" s="121"/>
      <c r="BD51" s="55" t="str">
        <f t="shared" si="22"/>
        <v>正确</v>
      </c>
    </row>
    <row r="52" s="1" customFormat="1" ht="33" customHeight="1" spans="1:56">
      <c r="A52" s="78">
        <f t="shared" si="23"/>
        <v>48</v>
      </c>
      <c r="B52" s="103"/>
      <c r="C52" s="116"/>
      <c r="D52" s="104"/>
      <c r="E52" s="103"/>
      <c r="F52" s="81">
        <f t="shared" si="15"/>
        <v>31</v>
      </c>
      <c r="G52" s="117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65">
        <f t="shared" si="16"/>
        <v>0</v>
      </c>
      <c r="T52" s="118"/>
      <c r="U52" s="110"/>
      <c r="V52" s="119"/>
      <c r="W52" s="120"/>
      <c r="X52" s="120"/>
      <c r="Y52" s="120"/>
      <c r="Z52" s="120"/>
      <c r="AA52" s="120"/>
      <c r="AB52" s="107"/>
      <c r="AC52" s="70">
        <f t="shared" si="17"/>
        <v>0</v>
      </c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72">
        <f t="shared" si="18"/>
        <v>0</v>
      </c>
      <c r="AT52" s="70">
        <f t="shared" si="19"/>
        <v>0</v>
      </c>
      <c r="AU52" s="70">
        <f t="shared" si="20"/>
        <v>0</v>
      </c>
      <c r="AV52" s="122"/>
      <c r="AW52" s="108"/>
      <c r="AX52" s="108"/>
      <c r="AY52" s="108"/>
      <c r="AZ52" s="108"/>
      <c r="BA52" s="70">
        <f t="shared" si="21"/>
        <v>0</v>
      </c>
      <c r="BB52" s="76"/>
      <c r="BC52" s="121"/>
      <c r="BD52" s="55" t="str">
        <f t="shared" si="22"/>
        <v>正确</v>
      </c>
    </row>
    <row r="53" s="1" customFormat="1" ht="33" customHeight="1" spans="1:56">
      <c r="A53" s="78">
        <f t="shared" si="23"/>
        <v>49</v>
      </c>
      <c r="B53" s="103"/>
      <c r="C53" s="116"/>
      <c r="D53" s="104"/>
      <c r="E53" s="103"/>
      <c r="F53" s="81">
        <f t="shared" si="15"/>
        <v>31</v>
      </c>
      <c r="G53" s="117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65">
        <f t="shared" si="16"/>
        <v>0</v>
      </c>
      <c r="T53" s="118"/>
      <c r="U53" s="110"/>
      <c r="V53" s="119"/>
      <c r="W53" s="120"/>
      <c r="X53" s="120"/>
      <c r="Y53" s="120"/>
      <c r="Z53" s="120"/>
      <c r="AA53" s="120"/>
      <c r="AB53" s="107"/>
      <c r="AC53" s="70">
        <f t="shared" si="17"/>
        <v>0</v>
      </c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72">
        <f t="shared" si="18"/>
        <v>0</v>
      </c>
      <c r="AT53" s="70">
        <f t="shared" si="19"/>
        <v>0</v>
      </c>
      <c r="AU53" s="70">
        <f t="shared" si="20"/>
        <v>0</v>
      </c>
      <c r="AV53" s="122"/>
      <c r="AW53" s="108"/>
      <c r="AX53" s="108"/>
      <c r="AY53" s="108"/>
      <c r="AZ53" s="108"/>
      <c r="BA53" s="70">
        <f t="shared" si="21"/>
        <v>0</v>
      </c>
      <c r="BB53" s="76"/>
      <c r="BC53" s="121"/>
      <c r="BD53" s="55" t="str">
        <f t="shared" si="22"/>
        <v>正确</v>
      </c>
    </row>
    <row r="54" s="1" customFormat="1" ht="33" customHeight="1" spans="1:56">
      <c r="A54" s="78">
        <f t="shared" si="23"/>
        <v>50</v>
      </c>
      <c r="B54" s="103"/>
      <c r="C54" s="116"/>
      <c r="D54" s="104"/>
      <c r="E54" s="103"/>
      <c r="F54" s="81">
        <f t="shared" si="15"/>
        <v>31</v>
      </c>
      <c r="G54" s="117"/>
      <c r="H54" s="105"/>
      <c r="I54" s="105"/>
      <c r="J54" s="105"/>
      <c r="K54" s="105"/>
      <c r="L54" s="105"/>
      <c r="M54" s="105"/>
      <c r="N54" s="105"/>
      <c r="O54" s="105"/>
      <c r="P54" s="105"/>
      <c r="Q54" s="105"/>
      <c r="R54" s="105"/>
      <c r="S54" s="65">
        <f t="shared" si="16"/>
        <v>0</v>
      </c>
      <c r="T54" s="118"/>
      <c r="U54" s="110"/>
      <c r="V54" s="119"/>
      <c r="W54" s="120"/>
      <c r="X54" s="120"/>
      <c r="Y54" s="120"/>
      <c r="Z54" s="120"/>
      <c r="AA54" s="120"/>
      <c r="AB54" s="107"/>
      <c r="AC54" s="70">
        <f t="shared" si="17"/>
        <v>0</v>
      </c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72">
        <f t="shared" si="18"/>
        <v>0</v>
      </c>
      <c r="AT54" s="70">
        <f t="shared" si="19"/>
        <v>0</v>
      </c>
      <c r="AU54" s="70">
        <f t="shared" si="20"/>
        <v>0</v>
      </c>
      <c r="AV54" s="122"/>
      <c r="AW54" s="108"/>
      <c r="AX54" s="108"/>
      <c r="AY54" s="108"/>
      <c r="AZ54" s="108"/>
      <c r="BA54" s="70">
        <f t="shared" si="21"/>
        <v>0</v>
      </c>
      <c r="BB54" s="76"/>
      <c r="BC54" s="121"/>
      <c r="BD54" s="55" t="str">
        <f t="shared" si="22"/>
        <v>正确</v>
      </c>
    </row>
    <row r="55" s="1" customFormat="1" ht="33" customHeight="1" spans="1:56">
      <c r="A55" s="78">
        <f t="shared" si="23"/>
        <v>51</v>
      </c>
      <c r="B55" s="103"/>
      <c r="C55" s="116"/>
      <c r="D55" s="104"/>
      <c r="E55" s="103"/>
      <c r="F55" s="81">
        <f t="shared" si="15"/>
        <v>31</v>
      </c>
      <c r="G55" s="117"/>
      <c r="H55" s="105"/>
      <c r="I55" s="105"/>
      <c r="J55" s="105"/>
      <c r="K55" s="105"/>
      <c r="L55" s="105"/>
      <c r="M55" s="105"/>
      <c r="N55" s="105"/>
      <c r="O55" s="105"/>
      <c r="P55" s="105"/>
      <c r="Q55" s="105"/>
      <c r="R55" s="105"/>
      <c r="S55" s="65">
        <f t="shared" si="16"/>
        <v>0</v>
      </c>
      <c r="T55" s="118"/>
      <c r="U55" s="110"/>
      <c r="V55" s="119"/>
      <c r="W55" s="120"/>
      <c r="X55" s="120"/>
      <c r="Y55" s="120"/>
      <c r="Z55" s="120"/>
      <c r="AA55" s="120"/>
      <c r="AB55" s="107"/>
      <c r="AC55" s="70">
        <f t="shared" si="17"/>
        <v>0</v>
      </c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72">
        <f t="shared" si="18"/>
        <v>0</v>
      </c>
      <c r="AT55" s="70">
        <f t="shared" si="19"/>
        <v>0</v>
      </c>
      <c r="AU55" s="70">
        <f t="shared" si="20"/>
        <v>0</v>
      </c>
      <c r="AV55" s="122"/>
      <c r="AW55" s="108"/>
      <c r="AX55" s="108"/>
      <c r="AY55" s="108"/>
      <c r="AZ55" s="108"/>
      <c r="BA55" s="70">
        <f t="shared" si="21"/>
        <v>0</v>
      </c>
      <c r="BB55" s="76"/>
      <c r="BC55" s="121"/>
      <c r="BD55" s="55" t="str">
        <f t="shared" si="22"/>
        <v>正确</v>
      </c>
    </row>
    <row r="56" s="1" customFormat="1" ht="33" customHeight="1" spans="1:56">
      <c r="A56" s="78">
        <f t="shared" ref="A56:A65" si="24">ROW()-4</f>
        <v>52</v>
      </c>
      <c r="B56" s="103"/>
      <c r="C56" s="116"/>
      <c r="D56" s="104"/>
      <c r="E56" s="103"/>
      <c r="F56" s="81">
        <f t="shared" si="15"/>
        <v>31</v>
      </c>
      <c r="G56" s="117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65">
        <f t="shared" si="16"/>
        <v>0</v>
      </c>
      <c r="T56" s="118"/>
      <c r="U56" s="110"/>
      <c r="V56" s="119"/>
      <c r="W56" s="120"/>
      <c r="X56" s="120"/>
      <c r="Y56" s="120"/>
      <c r="Z56" s="120"/>
      <c r="AA56" s="120"/>
      <c r="AB56" s="107"/>
      <c r="AC56" s="70">
        <f t="shared" si="17"/>
        <v>0</v>
      </c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72">
        <f t="shared" si="18"/>
        <v>0</v>
      </c>
      <c r="AT56" s="70">
        <f t="shared" si="19"/>
        <v>0</v>
      </c>
      <c r="AU56" s="70">
        <f t="shared" si="20"/>
        <v>0</v>
      </c>
      <c r="AV56" s="122"/>
      <c r="AW56" s="108"/>
      <c r="AX56" s="108"/>
      <c r="AY56" s="108"/>
      <c r="AZ56" s="108"/>
      <c r="BA56" s="70">
        <f t="shared" si="21"/>
        <v>0</v>
      </c>
      <c r="BB56" s="76"/>
      <c r="BC56" s="121"/>
      <c r="BD56" s="55" t="str">
        <f t="shared" si="22"/>
        <v>正确</v>
      </c>
    </row>
    <row r="57" s="1" customFormat="1" ht="33" customHeight="1" spans="1:56">
      <c r="A57" s="78">
        <f t="shared" si="24"/>
        <v>53</v>
      </c>
      <c r="B57" s="103"/>
      <c r="C57" s="116"/>
      <c r="D57" s="104"/>
      <c r="E57" s="103"/>
      <c r="F57" s="81">
        <f t="shared" si="15"/>
        <v>31</v>
      </c>
      <c r="G57" s="117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65">
        <f t="shared" si="16"/>
        <v>0</v>
      </c>
      <c r="T57" s="118"/>
      <c r="U57" s="110"/>
      <c r="V57" s="119"/>
      <c r="W57" s="120"/>
      <c r="X57" s="120"/>
      <c r="Y57" s="120"/>
      <c r="Z57" s="120"/>
      <c r="AA57" s="120"/>
      <c r="AB57" s="107"/>
      <c r="AC57" s="70">
        <f t="shared" si="17"/>
        <v>0</v>
      </c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72">
        <f t="shared" si="18"/>
        <v>0</v>
      </c>
      <c r="AT57" s="70">
        <f t="shared" si="19"/>
        <v>0</v>
      </c>
      <c r="AU57" s="70">
        <f t="shared" si="20"/>
        <v>0</v>
      </c>
      <c r="AV57" s="122"/>
      <c r="AW57" s="108"/>
      <c r="AX57" s="108"/>
      <c r="AY57" s="108"/>
      <c r="AZ57" s="108"/>
      <c r="BA57" s="70">
        <f t="shared" si="21"/>
        <v>0</v>
      </c>
      <c r="BB57" s="76"/>
      <c r="BC57" s="121"/>
      <c r="BD57" s="55" t="str">
        <f t="shared" si="22"/>
        <v>正确</v>
      </c>
    </row>
    <row r="58" s="1" customFormat="1" ht="33" customHeight="1" spans="1:56">
      <c r="A58" s="78">
        <f t="shared" si="24"/>
        <v>54</v>
      </c>
      <c r="B58" s="103"/>
      <c r="C58" s="116"/>
      <c r="D58" s="104"/>
      <c r="E58" s="103"/>
      <c r="F58" s="81">
        <f t="shared" si="15"/>
        <v>31</v>
      </c>
      <c r="G58" s="117"/>
      <c r="H58" s="105"/>
      <c r="I58" s="105"/>
      <c r="J58" s="105"/>
      <c r="K58" s="105"/>
      <c r="L58" s="105"/>
      <c r="M58" s="105"/>
      <c r="N58" s="105"/>
      <c r="O58" s="105"/>
      <c r="P58" s="105"/>
      <c r="Q58" s="105"/>
      <c r="R58" s="105"/>
      <c r="S58" s="65">
        <f t="shared" si="16"/>
        <v>0</v>
      </c>
      <c r="T58" s="118"/>
      <c r="U58" s="110"/>
      <c r="V58" s="119"/>
      <c r="W58" s="120"/>
      <c r="X58" s="120"/>
      <c r="Y58" s="120"/>
      <c r="Z58" s="120"/>
      <c r="AA58" s="120"/>
      <c r="AB58" s="107"/>
      <c r="AC58" s="70">
        <f t="shared" si="17"/>
        <v>0</v>
      </c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72">
        <f t="shared" si="18"/>
        <v>0</v>
      </c>
      <c r="AT58" s="70">
        <f t="shared" si="19"/>
        <v>0</v>
      </c>
      <c r="AU58" s="70">
        <f t="shared" si="20"/>
        <v>0</v>
      </c>
      <c r="AV58" s="122"/>
      <c r="AW58" s="108"/>
      <c r="AX58" s="108"/>
      <c r="AY58" s="108"/>
      <c r="AZ58" s="108"/>
      <c r="BA58" s="70">
        <f t="shared" si="21"/>
        <v>0</v>
      </c>
      <c r="BB58" s="76"/>
      <c r="BC58" s="121"/>
      <c r="BD58" s="55" t="str">
        <f t="shared" si="22"/>
        <v>正确</v>
      </c>
    </row>
    <row r="59" s="1" customFormat="1" ht="33" customHeight="1" spans="1:56">
      <c r="A59" s="78">
        <f t="shared" si="24"/>
        <v>55</v>
      </c>
      <c r="B59" s="103"/>
      <c r="C59" s="116"/>
      <c r="D59" s="104"/>
      <c r="E59" s="103"/>
      <c r="F59" s="81">
        <f t="shared" si="15"/>
        <v>31</v>
      </c>
      <c r="G59" s="117"/>
      <c r="H59" s="105"/>
      <c r="I59" s="105"/>
      <c r="J59" s="105"/>
      <c r="K59" s="105"/>
      <c r="L59" s="105"/>
      <c r="M59" s="105"/>
      <c r="N59" s="105"/>
      <c r="O59" s="105"/>
      <c r="P59" s="105"/>
      <c r="Q59" s="105"/>
      <c r="R59" s="105"/>
      <c r="S59" s="65">
        <f t="shared" si="16"/>
        <v>0</v>
      </c>
      <c r="T59" s="118"/>
      <c r="U59" s="110"/>
      <c r="V59" s="119"/>
      <c r="W59" s="120"/>
      <c r="X59" s="120"/>
      <c r="Y59" s="120"/>
      <c r="Z59" s="120"/>
      <c r="AA59" s="120"/>
      <c r="AB59" s="107"/>
      <c r="AC59" s="70">
        <f t="shared" si="17"/>
        <v>0</v>
      </c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72">
        <f t="shared" si="18"/>
        <v>0</v>
      </c>
      <c r="AT59" s="70">
        <f t="shared" si="19"/>
        <v>0</v>
      </c>
      <c r="AU59" s="70">
        <f t="shared" si="20"/>
        <v>0</v>
      </c>
      <c r="AV59" s="122"/>
      <c r="AW59" s="108"/>
      <c r="AX59" s="108"/>
      <c r="AY59" s="108"/>
      <c r="AZ59" s="108"/>
      <c r="BA59" s="70">
        <f t="shared" si="21"/>
        <v>0</v>
      </c>
      <c r="BB59" s="76"/>
      <c r="BC59" s="121"/>
      <c r="BD59" s="55" t="str">
        <f t="shared" si="22"/>
        <v>正确</v>
      </c>
    </row>
    <row r="60" s="1" customFormat="1" ht="33" customHeight="1" spans="1:56">
      <c r="A60" s="78">
        <f t="shared" si="24"/>
        <v>56</v>
      </c>
      <c r="B60" s="103"/>
      <c r="C60" s="116"/>
      <c r="D60" s="104"/>
      <c r="E60" s="103"/>
      <c r="F60" s="81">
        <f t="shared" si="15"/>
        <v>31</v>
      </c>
      <c r="G60" s="117"/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65">
        <f t="shared" si="16"/>
        <v>0</v>
      </c>
      <c r="T60" s="118"/>
      <c r="U60" s="110"/>
      <c r="V60" s="119"/>
      <c r="W60" s="120"/>
      <c r="X60" s="120"/>
      <c r="Y60" s="120"/>
      <c r="Z60" s="120"/>
      <c r="AA60" s="120"/>
      <c r="AB60" s="107"/>
      <c r="AC60" s="70">
        <f t="shared" si="17"/>
        <v>0</v>
      </c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72">
        <f t="shared" si="18"/>
        <v>0</v>
      </c>
      <c r="AT60" s="70">
        <f t="shared" si="19"/>
        <v>0</v>
      </c>
      <c r="AU60" s="70">
        <f t="shared" si="20"/>
        <v>0</v>
      </c>
      <c r="AV60" s="122"/>
      <c r="AW60" s="108"/>
      <c r="AX60" s="108"/>
      <c r="AY60" s="108"/>
      <c r="AZ60" s="108"/>
      <c r="BA60" s="70">
        <f t="shared" si="21"/>
        <v>0</v>
      </c>
      <c r="BB60" s="76"/>
      <c r="BC60" s="121"/>
      <c r="BD60" s="55" t="str">
        <f t="shared" si="22"/>
        <v>正确</v>
      </c>
    </row>
    <row r="61" s="1" customFormat="1" ht="33" customHeight="1" spans="1:56">
      <c r="A61" s="78">
        <f t="shared" si="24"/>
        <v>57</v>
      </c>
      <c r="B61" s="103"/>
      <c r="C61" s="116"/>
      <c r="D61" s="104"/>
      <c r="E61" s="103"/>
      <c r="F61" s="81">
        <f t="shared" si="15"/>
        <v>31</v>
      </c>
      <c r="G61" s="117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65">
        <f t="shared" si="16"/>
        <v>0</v>
      </c>
      <c r="T61" s="118"/>
      <c r="U61" s="110"/>
      <c r="V61" s="119"/>
      <c r="W61" s="120"/>
      <c r="X61" s="120"/>
      <c r="Y61" s="120"/>
      <c r="Z61" s="120"/>
      <c r="AA61" s="120"/>
      <c r="AB61" s="107"/>
      <c r="AC61" s="70">
        <f t="shared" si="17"/>
        <v>0</v>
      </c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72">
        <f t="shared" si="18"/>
        <v>0</v>
      </c>
      <c r="AT61" s="70">
        <f t="shared" si="19"/>
        <v>0</v>
      </c>
      <c r="AU61" s="70">
        <f t="shared" si="20"/>
        <v>0</v>
      </c>
      <c r="AV61" s="122"/>
      <c r="AW61" s="108"/>
      <c r="AX61" s="108"/>
      <c r="AY61" s="108"/>
      <c r="AZ61" s="108"/>
      <c r="BA61" s="70">
        <f t="shared" si="21"/>
        <v>0</v>
      </c>
      <c r="BB61" s="76"/>
      <c r="BC61" s="121"/>
      <c r="BD61" s="55" t="str">
        <f t="shared" si="22"/>
        <v>正确</v>
      </c>
    </row>
    <row r="62" s="1" customFormat="1" ht="33" customHeight="1" spans="1:56">
      <c r="A62" s="78">
        <f t="shared" si="24"/>
        <v>58</v>
      </c>
      <c r="B62" s="103"/>
      <c r="C62" s="116"/>
      <c r="D62" s="104"/>
      <c r="E62" s="103"/>
      <c r="F62" s="81">
        <f t="shared" si="15"/>
        <v>31</v>
      </c>
      <c r="G62" s="117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65">
        <f t="shared" si="16"/>
        <v>0</v>
      </c>
      <c r="T62" s="118"/>
      <c r="U62" s="110"/>
      <c r="V62" s="119"/>
      <c r="W62" s="120"/>
      <c r="X62" s="120"/>
      <c r="Y62" s="120"/>
      <c r="Z62" s="120"/>
      <c r="AA62" s="120"/>
      <c r="AB62" s="107"/>
      <c r="AC62" s="70">
        <f t="shared" si="17"/>
        <v>0</v>
      </c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72">
        <f t="shared" si="18"/>
        <v>0</v>
      </c>
      <c r="AT62" s="70">
        <f t="shared" si="19"/>
        <v>0</v>
      </c>
      <c r="AU62" s="70">
        <f t="shared" si="20"/>
        <v>0</v>
      </c>
      <c r="AV62" s="122"/>
      <c r="AW62" s="108"/>
      <c r="AX62" s="108"/>
      <c r="AY62" s="108"/>
      <c r="AZ62" s="108"/>
      <c r="BA62" s="70">
        <f t="shared" si="21"/>
        <v>0</v>
      </c>
      <c r="BB62" s="76"/>
      <c r="BC62" s="121"/>
      <c r="BD62" s="55" t="str">
        <f t="shared" si="22"/>
        <v>正确</v>
      </c>
    </row>
    <row r="63" s="1" customFormat="1" ht="33" customHeight="1" spans="1:56">
      <c r="A63" s="78">
        <f t="shared" si="24"/>
        <v>59</v>
      </c>
      <c r="B63" s="103"/>
      <c r="C63" s="116"/>
      <c r="D63" s="104"/>
      <c r="E63" s="103"/>
      <c r="F63" s="81">
        <f t="shared" si="15"/>
        <v>31</v>
      </c>
      <c r="G63" s="117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65">
        <f t="shared" si="16"/>
        <v>0</v>
      </c>
      <c r="T63" s="118"/>
      <c r="U63" s="110"/>
      <c r="V63" s="119"/>
      <c r="W63" s="120"/>
      <c r="X63" s="120"/>
      <c r="Y63" s="120"/>
      <c r="Z63" s="120"/>
      <c r="AA63" s="120"/>
      <c r="AB63" s="107"/>
      <c r="AC63" s="70">
        <f t="shared" si="17"/>
        <v>0</v>
      </c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72">
        <f t="shared" si="18"/>
        <v>0</v>
      </c>
      <c r="AT63" s="70">
        <f t="shared" si="19"/>
        <v>0</v>
      </c>
      <c r="AU63" s="70">
        <f t="shared" si="20"/>
        <v>0</v>
      </c>
      <c r="AV63" s="122"/>
      <c r="AW63" s="108"/>
      <c r="AX63" s="108"/>
      <c r="AY63" s="108"/>
      <c r="AZ63" s="108"/>
      <c r="BA63" s="70">
        <f t="shared" si="21"/>
        <v>0</v>
      </c>
      <c r="BB63" s="76"/>
      <c r="BC63" s="121"/>
      <c r="BD63" s="55" t="str">
        <f t="shared" si="22"/>
        <v>正确</v>
      </c>
    </row>
    <row r="64" s="1" customFormat="1" ht="33" customHeight="1" spans="1:56">
      <c r="A64" s="78">
        <f t="shared" si="24"/>
        <v>60</v>
      </c>
      <c r="B64" s="103"/>
      <c r="C64" s="116"/>
      <c r="D64" s="104"/>
      <c r="E64" s="103"/>
      <c r="F64" s="81">
        <f t="shared" si="15"/>
        <v>31</v>
      </c>
      <c r="G64" s="117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65">
        <f t="shared" si="16"/>
        <v>0</v>
      </c>
      <c r="T64" s="118"/>
      <c r="U64" s="110"/>
      <c r="V64" s="119"/>
      <c r="W64" s="120"/>
      <c r="X64" s="120"/>
      <c r="Y64" s="120"/>
      <c r="Z64" s="120"/>
      <c r="AA64" s="120"/>
      <c r="AB64" s="107"/>
      <c r="AC64" s="70">
        <f t="shared" si="17"/>
        <v>0</v>
      </c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72">
        <f t="shared" si="18"/>
        <v>0</v>
      </c>
      <c r="AT64" s="70">
        <f t="shared" si="19"/>
        <v>0</v>
      </c>
      <c r="AU64" s="70">
        <f t="shared" si="20"/>
        <v>0</v>
      </c>
      <c r="AV64" s="122"/>
      <c r="AW64" s="108"/>
      <c r="AX64" s="108"/>
      <c r="AY64" s="108"/>
      <c r="AZ64" s="108"/>
      <c r="BA64" s="70">
        <f t="shared" si="21"/>
        <v>0</v>
      </c>
      <c r="BB64" s="76"/>
      <c r="BC64" s="121"/>
      <c r="BD64" s="55" t="str">
        <f t="shared" si="22"/>
        <v>正确</v>
      </c>
    </row>
    <row r="65" s="1" customFormat="1" ht="33" customHeight="1" spans="1:56">
      <c r="A65" s="78">
        <f t="shared" si="24"/>
        <v>61</v>
      </c>
      <c r="B65" s="103"/>
      <c r="C65" s="116"/>
      <c r="D65" s="104"/>
      <c r="E65" s="103"/>
      <c r="F65" s="81">
        <f t="shared" si="15"/>
        <v>31</v>
      </c>
      <c r="G65" s="117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65">
        <f t="shared" si="16"/>
        <v>0</v>
      </c>
      <c r="T65" s="118"/>
      <c r="U65" s="110"/>
      <c r="V65" s="119"/>
      <c r="W65" s="120"/>
      <c r="X65" s="120"/>
      <c r="Y65" s="120"/>
      <c r="Z65" s="120"/>
      <c r="AA65" s="120"/>
      <c r="AB65" s="107"/>
      <c r="AC65" s="70">
        <f t="shared" si="17"/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72">
        <f t="shared" si="18"/>
        <v>0</v>
      </c>
      <c r="AT65" s="70">
        <f t="shared" si="19"/>
        <v>0</v>
      </c>
      <c r="AU65" s="70">
        <f t="shared" si="20"/>
        <v>0</v>
      </c>
      <c r="AV65" s="122"/>
      <c r="AW65" s="108"/>
      <c r="AX65" s="108"/>
      <c r="AY65" s="108"/>
      <c r="AZ65" s="108"/>
      <c r="BA65" s="70">
        <f t="shared" si="21"/>
        <v>0</v>
      </c>
      <c r="BB65" s="76"/>
      <c r="BC65" s="121"/>
      <c r="BD65" s="55" t="str">
        <f t="shared" si="22"/>
        <v>正确</v>
      </c>
    </row>
    <row r="66" s="1" customFormat="1" ht="33" customHeight="1" spans="1:56">
      <c r="A66" s="78">
        <f t="shared" ref="A66:A75" si="25">ROW()-4</f>
        <v>62</v>
      </c>
      <c r="B66" s="103"/>
      <c r="C66" s="116"/>
      <c r="D66" s="104"/>
      <c r="E66" s="103"/>
      <c r="F66" s="81">
        <f t="shared" si="15"/>
        <v>31</v>
      </c>
      <c r="G66" s="117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65">
        <f t="shared" si="16"/>
        <v>0</v>
      </c>
      <c r="T66" s="118"/>
      <c r="U66" s="110"/>
      <c r="V66" s="119"/>
      <c r="W66" s="120"/>
      <c r="X66" s="120"/>
      <c r="Y66" s="120"/>
      <c r="Z66" s="120"/>
      <c r="AA66" s="120"/>
      <c r="AB66" s="107"/>
      <c r="AC66" s="70">
        <f t="shared" si="17"/>
        <v>0</v>
      </c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72">
        <f t="shared" si="18"/>
        <v>0</v>
      </c>
      <c r="AT66" s="70">
        <f t="shared" si="19"/>
        <v>0</v>
      </c>
      <c r="AU66" s="70">
        <f t="shared" si="20"/>
        <v>0</v>
      </c>
      <c r="AV66" s="122"/>
      <c r="AW66" s="108"/>
      <c r="AX66" s="108"/>
      <c r="AY66" s="108"/>
      <c r="AZ66" s="108"/>
      <c r="BA66" s="70">
        <f t="shared" si="21"/>
        <v>0</v>
      </c>
      <c r="BB66" s="76"/>
      <c r="BC66" s="121"/>
      <c r="BD66" s="55" t="str">
        <f t="shared" si="22"/>
        <v>正确</v>
      </c>
    </row>
    <row r="67" s="1" customFormat="1" ht="33" customHeight="1" spans="1:56">
      <c r="A67" s="78">
        <f t="shared" si="25"/>
        <v>63</v>
      </c>
      <c r="B67" s="103"/>
      <c r="C67" s="116"/>
      <c r="D67" s="104"/>
      <c r="E67" s="103"/>
      <c r="F67" s="81">
        <f t="shared" si="15"/>
        <v>31</v>
      </c>
      <c r="G67" s="117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65">
        <f t="shared" si="16"/>
        <v>0</v>
      </c>
      <c r="T67" s="118"/>
      <c r="U67" s="110"/>
      <c r="V67" s="119"/>
      <c r="W67" s="120"/>
      <c r="X67" s="120"/>
      <c r="Y67" s="120"/>
      <c r="Z67" s="120"/>
      <c r="AA67" s="120"/>
      <c r="AB67" s="107"/>
      <c r="AC67" s="70">
        <f t="shared" si="17"/>
        <v>0</v>
      </c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72">
        <f t="shared" si="18"/>
        <v>0</v>
      </c>
      <c r="AT67" s="70">
        <f t="shared" si="19"/>
        <v>0</v>
      </c>
      <c r="AU67" s="70">
        <f t="shared" si="20"/>
        <v>0</v>
      </c>
      <c r="AV67" s="122"/>
      <c r="AW67" s="108"/>
      <c r="AX67" s="108"/>
      <c r="AY67" s="108"/>
      <c r="AZ67" s="108"/>
      <c r="BA67" s="70">
        <f t="shared" si="21"/>
        <v>0</v>
      </c>
      <c r="BB67" s="76"/>
      <c r="BC67" s="121"/>
      <c r="BD67" s="55" t="str">
        <f t="shared" si="22"/>
        <v>正确</v>
      </c>
    </row>
    <row r="68" s="1" customFormat="1" ht="33" customHeight="1" spans="1:56">
      <c r="A68" s="78">
        <f t="shared" si="25"/>
        <v>64</v>
      </c>
      <c r="B68" s="103"/>
      <c r="C68" s="116"/>
      <c r="D68" s="104"/>
      <c r="E68" s="103"/>
      <c r="F68" s="81">
        <f t="shared" si="15"/>
        <v>31</v>
      </c>
      <c r="G68" s="117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65">
        <f t="shared" si="16"/>
        <v>0</v>
      </c>
      <c r="T68" s="118"/>
      <c r="U68" s="110"/>
      <c r="V68" s="119"/>
      <c r="W68" s="120"/>
      <c r="X68" s="120"/>
      <c r="Y68" s="120"/>
      <c r="Z68" s="120"/>
      <c r="AA68" s="120"/>
      <c r="AB68" s="107"/>
      <c r="AC68" s="70">
        <f t="shared" si="17"/>
        <v>0</v>
      </c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72">
        <f t="shared" si="18"/>
        <v>0</v>
      </c>
      <c r="AT68" s="70">
        <f t="shared" si="19"/>
        <v>0</v>
      </c>
      <c r="AU68" s="70">
        <f t="shared" si="20"/>
        <v>0</v>
      </c>
      <c r="AV68" s="122"/>
      <c r="AW68" s="108"/>
      <c r="AX68" s="108"/>
      <c r="AY68" s="108"/>
      <c r="AZ68" s="108"/>
      <c r="BA68" s="70">
        <f t="shared" si="21"/>
        <v>0</v>
      </c>
      <c r="BB68" s="76"/>
      <c r="BC68" s="121"/>
      <c r="BD68" s="55" t="str">
        <f t="shared" si="22"/>
        <v>正确</v>
      </c>
    </row>
    <row r="69" s="1" customFormat="1" ht="33" customHeight="1" spans="1:56">
      <c r="A69" s="78">
        <f t="shared" si="25"/>
        <v>65</v>
      </c>
      <c r="B69" s="103"/>
      <c r="C69" s="116"/>
      <c r="D69" s="104"/>
      <c r="E69" s="103"/>
      <c r="F69" s="81">
        <f t="shared" si="15"/>
        <v>31</v>
      </c>
      <c r="G69" s="117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65">
        <f t="shared" si="16"/>
        <v>0</v>
      </c>
      <c r="T69" s="118"/>
      <c r="U69" s="110"/>
      <c r="V69" s="119"/>
      <c r="W69" s="120"/>
      <c r="X69" s="120"/>
      <c r="Y69" s="120"/>
      <c r="Z69" s="120"/>
      <c r="AA69" s="120"/>
      <c r="AB69" s="107"/>
      <c r="AC69" s="70">
        <f t="shared" si="17"/>
        <v>0</v>
      </c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72">
        <f t="shared" si="18"/>
        <v>0</v>
      </c>
      <c r="AT69" s="70">
        <f t="shared" si="19"/>
        <v>0</v>
      </c>
      <c r="AU69" s="70">
        <f t="shared" si="20"/>
        <v>0</v>
      </c>
      <c r="AV69" s="122"/>
      <c r="AW69" s="108"/>
      <c r="AX69" s="108"/>
      <c r="AY69" s="108"/>
      <c r="AZ69" s="108"/>
      <c r="BA69" s="70">
        <f t="shared" si="21"/>
        <v>0</v>
      </c>
      <c r="BB69" s="76"/>
      <c r="BC69" s="121"/>
      <c r="BD69" s="55" t="str">
        <f t="shared" si="22"/>
        <v>正确</v>
      </c>
    </row>
    <row r="70" s="1" customFormat="1" ht="33" customHeight="1" spans="1:56">
      <c r="A70" s="78">
        <f t="shared" si="25"/>
        <v>66</v>
      </c>
      <c r="B70" s="103"/>
      <c r="C70" s="116"/>
      <c r="D70" s="104"/>
      <c r="E70" s="103"/>
      <c r="F70" s="81">
        <f t="shared" ref="F70:F101" si="26">IF($C$2-D70+1&lt;$E$2,$C$2-D70+1,$E$2)</f>
        <v>31</v>
      </c>
      <c r="G70" s="117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65">
        <f t="shared" ref="S70:S101" si="27">P70+Q70-R70</f>
        <v>0</v>
      </c>
      <c r="T70" s="118"/>
      <c r="U70" s="110"/>
      <c r="V70" s="119"/>
      <c r="W70" s="120"/>
      <c r="X70" s="120"/>
      <c r="Y70" s="120"/>
      <c r="Z70" s="120"/>
      <c r="AA70" s="120"/>
      <c r="AB70" s="107"/>
      <c r="AC70" s="70">
        <f t="shared" ref="AC70:AC101" si="28">IF(G70="是",30,0)</f>
        <v>0</v>
      </c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72">
        <f t="shared" ref="AS70:AS101" si="29">IFERROR(U70/$E$2*2*H70+I70*2,0)</f>
        <v>0</v>
      </c>
      <c r="AT70" s="70">
        <f t="shared" ref="AT70:AT101" si="30">IFERROR(U70/$E$2*(J70+K70*0.2+L70+M70*0.5),0)</f>
        <v>0</v>
      </c>
      <c r="AU70" s="70">
        <f t="shared" ref="AU70:AU101" si="31">ROUND(SUM(V70:AP70)-SUM(AQ70:AT70),2)</f>
        <v>0</v>
      </c>
      <c r="AV70" s="122"/>
      <c r="AW70" s="108"/>
      <c r="AX70" s="108"/>
      <c r="AY70" s="108"/>
      <c r="AZ70" s="108"/>
      <c r="BA70" s="70">
        <f t="shared" ref="BA70:BA101" si="32">ROUND(AU70-SUM(AV70:AZ70),2)</f>
        <v>0</v>
      </c>
      <c r="BB70" s="76"/>
      <c r="BC70" s="121"/>
      <c r="BD70" s="55" t="str">
        <f t="shared" ref="BD70:BD101" si="33">IF(U70-SUM(V70:AB70)=0,"正确","错误")</f>
        <v>正确</v>
      </c>
    </row>
    <row r="71" s="1" customFormat="1" ht="33" customHeight="1" spans="1:56">
      <c r="A71" s="78">
        <f t="shared" si="25"/>
        <v>67</v>
      </c>
      <c r="B71" s="103"/>
      <c r="C71" s="116"/>
      <c r="D71" s="104"/>
      <c r="E71" s="103"/>
      <c r="F71" s="81">
        <f t="shared" si="26"/>
        <v>31</v>
      </c>
      <c r="G71" s="117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65">
        <f t="shared" si="27"/>
        <v>0</v>
      </c>
      <c r="T71" s="118"/>
      <c r="U71" s="110"/>
      <c r="V71" s="119"/>
      <c r="W71" s="120"/>
      <c r="X71" s="120"/>
      <c r="Y71" s="120"/>
      <c r="Z71" s="120"/>
      <c r="AA71" s="120"/>
      <c r="AB71" s="107"/>
      <c r="AC71" s="70">
        <f t="shared" si="28"/>
        <v>0</v>
      </c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72">
        <f t="shared" si="29"/>
        <v>0</v>
      </c>
      <c r="AT71" s="70">
        <f t="shared" si="30"/>
        <v>0</v>
      </c>
      <c r="AU71" s="70">
        <f t="shared" si="31"/>
        <v>0</v>
      </c>
      <c r="AV71" s="122"/>
      <c r="AW71" s="108"/>
      <c r="AX71" s="108"/>
      <c r="AY71" s="108"/>
      <c r="AZ71" s="108"/>
      <c r="BA71" s="70">
        <f t="shared" si="32"/>
        <v>0</v>
      </c>
      <c r="BB71" s="76"/>
      <c r="BC71" s="121"/>
      <c r="BD71" s="55" t="str">
        <f t="shared" si="33"/>
        <v>正确</v>
      </c>
    </row>
    <row r="72" s="1" customFormat="1" ht="33" customHeight="1" spans="1:56">
      <c r="A72" s="78">
        <f t="shared" si="25"/>
        <v>68</v>
      </c>
      <c r="B72" s="103"/>
      <c r="C72" s="116"/>
      <c r="D72" s="104"/>
      <c r="E72" s="103"/>
      <c r="F72" s="81">
        <f t="shared" si="26"/>
        <v>31</v>
      </c>
      <c r="G72" s="117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65">
        <f t="shared" si="27"/>
        <v>0</v>
      </c>
      <c r="T72" s="118"/>
      <c r="U72" s="110"/>
      <c r="V72" s="119"/>
      <c r="W72" s="120"/>
      <c r="X72" s="120"/>
      <c r="Y72" s="120"/>
      <c r="Z72" s="120"/>
      <c r="AA72" s="120"/>
      <c r="AB72" s="107"/>
      <c r="AC72" s="70">
        <f t="shared" si="28"/>
        <v>0</v>
      </c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72">
        <f t="shared" si="29"/>
        <v>0</v>
      </c>
      <c r="AT72" s="70">
        <f t="shared" si="30"/>
        <v>0</v>
      </c>
      <c r="AU72" s="70">
        <f t="shared" si="31"/>
        <v>0</v>
      </c>
      <c r="AV72" s="122"/>
      <c r="AW72" s="108"/>
      <c r="AX72" s="108"/>
      <c r="AY72" s="108"/>
      <c r="AZ72" s="108"/>
      <c r="BA72" s="70">
        <f t="shared" si="32"/>
        <v>0</v>
      </c>
      <c r="BB72" s="76"/>
      <c r="BC72" s="121"/>
      <c r="BD72" s="55" t="str">
        <f t="shared" si="33"/>
        <v>正确</v>
      </c>
    </row>
    <row r="73" s="1" customFormat="1" ht="33" customHeight="1" spans="1:56">
      <c r="A73" s="78">
        <f t="shared" si="25"/>
        <v>69</v>
      </c>
      <c r="B73" s="103"/>
      <c r="C73" s="116"/>
      <c r="D73" s="104"/>
      <c r="E73" s="103"/>
      <c r="F73" s="81">
        <f t="shared" si="26"/>
        <v>31</v>
      </c>
      <c r="G73" s="117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65">
        <f t="shared" si="27"/>
        <v>0</v>
      </c>
      <c r="T73" s="118"/>
      <c r="U73" s="110"/>
      <c r="V73" s="119"/>
      <c r="W73" s="120"/>
      <c r="X73" s="120"/>
      <c r="Y73" s="120"/>
      <c r="Z73" s="120"/>
      <c r="AA73" s="120"/>
      <c r="AB73" s="107"/>
      <c r="AC73" s="70">
        <f t="shared" si="28"/>
        <v>0</v>
      </c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72">
        <f t="shared" si="29"/>
        <v>0</v>
      </c>
      <c r="AT73" s="70">
        <f t="shared" si="30"/>
        <v>0</v>
      </c>
      <c r="AU73" s="70">
        <f t="shared" si="31"/>
        <v>0</v>
      </c>
      <c r="AV73" s="122"/>
      <c r="AW73" s="108"/>
      <c r="AX73" s="108"/>
      <c r="AY73" s="108"/>
      <c r="AZ73" s="108"/>
      <c r="BA73" s="70">
        <f t="shared" si="32"/>
        <v>0</v>
      </c>
      <c r="BB73" s="76"/>
      <c r="BC73" s="121"/>
      <c r="BD73" s="55" t="str">
        <f t="shared" si="33"/>
        <v>正确</v>
      </c>
    </row>
    <row r="74" s="1" customFormat="1" ht="33" customHeight="1" spans="1:56">
      <c r="A74" s="78">
        <f t="shared" si="25"/>
        <v>70</v>
      </c>
      <c r="B74" s="103"/>
      <c r="C74" s="116"/>
      <c r="D74" s="104"/>
      <c r="E74" s="103"/>
      <c r="F74" s="81">
        <f t="shared" si="26"/>
        <v>31</v>
      </c>
      <c r="G74" s="117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65">
        <f t="shared" si="27"/>
        <v>0</v>
      </c>
      <c r="T74" s="118"/>
      <c r="U74" s="110"/>
      <c r="V74" s="119"/>
      <c r="W74" s="120"/>
      <c r="X74" s="120"/>
      <c r="Y74" s="120"/>
      <c r="Z74" s="120"/>
      <c r="AA74" s="120"/>
      <c r="AB74" s="107"/>
      <c r="AC74" s="70">
        <f t="shared" si="28"/>
        <v>0</v>
      </c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72">
        <f t="shared" si="29"/>
        <v>0</v>
      </c>
      <c r="AT74" s="70">
        <f t="shared" si="30"/>
        <v>0</v>
      </c>
      <c r="AU74" s="70">
        <f t="shared" si="31"/>
        <v>0</v>
      </c>
      <c r="AV74" s="122"/>
      <c r="AW74" s="108"/>
      <c r="AX74" s="108"/>
      <c r="AY74" s="108"/>
      <c r="AZ74" s="108"/>
      <c r="BA74" s="70">
        <f t="shared" si="32"/>
        <v>0</v>
      </c>
      <c r="BB74" s="76"/>
      <c r="BC74" s="121"/>
      <c r="BD74" s="55" t="str">
        <f t="shared" si="33"/>
        <v>正确</v>
      </c>
    </row>
    <row r="75" s="1" customFormat="1" ht="33" customHeight="1" spans="1:56">
      <c r="A75" s="78">
        <f t="shared" si="25"/>
        <v>71</v>
      </c>
      <c r="B75" s="103"/>
      <c r="C75" s="116"/>
      <c r="D75" s="104"/>
      <c r="E75" s="103"/>
      <c r="F75" s="81">
        <f t="shared" si="26"/>
        <v>31</v>
      </c>
      <c r="G75" s="117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65">
        <f t="shared" si="27"/>
        <v>0</v>
      </c>
      <c r="T75" s="118"/>
      <c r="U75" s="110"/>
      <c r="V75" s="119"/>
      <c r="W75" s="120"/>
      <c r="X75" s="120"/>
      <c r="Y75" s="120"/>
      <c r="Z75" s="120"/>
      <c r="AA75" s="120"/>
      <c r="AB75" s="107"/>
      <c r="AC75" s="70">
        <f t="shared" si="28"/>
        <v>0</v>
      </c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72">
        <f t="shared" si="29"/>
        <v>0</v>
      </c>
      <c r="AT75" s="70">
        <f t="shared" si="30"/>
        <v>0</v>
      </c>
      <c r="AU75" s="70">
        <f t="shared" si="31"/>
        <v>0</v>
      </c>
      <c r="AV75" s="122"/>
      <c r="AW75" s="108"/>
      <c r="AX75" s="108"/>
      <c r="AY75" s="108"/>
      <c r="AZ75" s="108"/>
      <c r="BA75" s="70">
        <f t="shared" si="32"/>
        <v>0</v>
      </c>
      <c r="BB75" s="76"/>
      <c r="BC75" s="121"/>
      <c r="BD75" s="55" t="str">
        <f t="shared" si="33"/>
        <v>正确</v>
      </c>
    </row>
    <row r="76" s="1" customFormat="1" ht="33" customHeight="1" spans="1:56">
      <c r="A76" s="78">
        <f t="shared" ref="A76:A85" si="34">ROW()-4</f>
        <v>72</v>
      </c>
      <c r="B76" s="103"/>
      <c r="C76" s="116"/>
      <c r="D76" s="104"/>
      <c r="E76" s="103"/>
      <c r="F76" s="81">
        <f t="shared" si="26"/>
        <v>31</v>
      </c>
      <c r="G76" s="117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65">
        <f t="shared" si="27"/>
        <v>0</v>
      </c>
      <c r="T76" s="118"/>
      <c r="U76" s="110"/>
      <c r="V76" s="119"/>
      <c r="W76" s="120"/>
      <c r="X76" s="120"/>
      <c r="Y76" s="120"/>
      <c r="Z76" s="120"/>
      <c r="AA76" s="120"/>
      <c r="AB76" s="107"/>
      <c r="AC76" s="70">
        <f t="shared" si="28"/>
        <v>0</v>
      </c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72">
        <f t="shared" si="29"/>
        <v>0</v>
      </c>
      <c r="AT76" s="70">
        <f t="shared" si="30"/>
        <v>0</v>
      </c>
      <c r="AU76" s="70">
        <f t="shared" si="31"/>
        <v>0</v>
      </c>
      <c r="AV76" s="122"/>
      <c r="AW76" s="108"/>
      <c r="AX76" s="108"/>
      <c r="AY76" s="108"/>
      <c r="AZ76" s="108"/>
      <c r="BA76" s="70">
        <f t="shared" si="32"/>
        <v>0</v>
      </c>
      <c r="BB76" s="76"/>
      <c r="BC76" s="121"/>
      <c r="BD76" s="55" t="str">
        <f t="shared" si="33"/>
        <v>正确</v>
      </c>
    </row>
    <row r="77" s="1" customFormat="1" ht="33" customHeight="1" spans="1:56">
      <c r="A77" s="78">
        <f t="shared" si="34"/>
        <v>73</v>
      </c>
      <c r="B77" s="103"/>
      <c r="C77" s="116"/>
      <c r="D77" s="104"/>
      <c r="E77" s="103"/>
      <c r="F77" s="81">
        <f t="shared" si="26"/>
        <v>31</v>
      </c>
      <c r="G77" s="117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65">
        <f t="shared" si="27"/>
        <v>0</v>
      </c>
      <c r="T77" s="118"/>
      <c r="U77" s="110"/>
      <c r="V77" s="119"/>
      <c r="W77" s="120"/>
      <c r="X77" s="120"/>
      <c r="Y77" s="120"/>
      <c r="Z77" s="120"/>
      <c r="AA77" s="120"/>
      <c r="AB77" s="107"/>
      <c r="AC77" s="70">
        <f t="shared" si="28"/>
        <v>0</v>
      </c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72">
        <f t="shared" si="29"/>
        <v>0</v>
      </c>
      <c r="AT77" s="70">
        <f t="shared" si="30"/>
        <v>0</v>
      </c>
      <c r="AU77" s="70">
        <f t="shared" si="31"/>
        <v>0</v>
      </c>
      <c r="AV77" s="122"/>
      <c r="AW77" s="108"/>
      <c r="AX77" s="108"/>
      <c r="AY77" s="108"/>
      <c r="AZ77" s="108"/>
      <c r="BA77" s="70">
        <f t="shared" si="32"/>
        <v>0</v>
      </c>
      <c r="BB77" s="76"/>
      <c r="BC77" s="121"/>
      <c r="BD77" s="55" t="str">
        <f t="shared" si="33"/>
        <v>正确</v>
      </c>
    </row>
    <row r="78" s="1" customFormat="1" ht="33" customHeight="1" spans="1:56">
      <c r="A78" s="78">
        <f t="shared" si="34"/>
        <v>74</v>
      </c>
      <c r="B78" s="103"/>
      <c r="C78" s="116"/>
      <c r="D78" s="104"/>
      <c r="E78" s="103"/>
      <c r="F78" s="81">
        <f t="shared" si="26"/>
        <v>31</v>
      </c>
      <c r="G78" s="117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65">
        <f t="shared" si="27"/>
        <v>0</v>
      </c>
      <c r="T78" s="118"/>
      <c r="U78" s="110"/>
      <c r="V78" s="119"/>
      <c r="W78" s="120"/>
      <c r="X78" s="120"/>
      <c r="Y78" s="120"/>
      <c r="Z78" s="120"/>
      <c r="AA78" s="120"/>
      <c r="AB78" s="107"/>
      <c r="AC78" s="70">
        <f t="shared" si="28"/>
        <v>0</v>
      </c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72">
        <f t="shared" si="29"/>
        <v>0</v>
      </c>
      <c r="AT78" s="70">
        <f t="shared" si="30"/>
        <v>0</v>
      </c>
      <c r="AU78" s="70">
        <f t="shared" si="31"/>
        <v>0</v>
      </c>
      <c r="AV78" s="122"/>
      <c r="AW78" s="108"/>
      <c r="AX78" s="108"/>
      <c r="AY78" s="108"/>
      <c r="AZ78" s="108"/>
      <c r="BA78" s="70">
        <f t="shared" si="32"/>
        <v>0</v>
      </c>
      <c r="BB78" s="76"/>
      <c r="BC78" s="121"/>
      <c r="BD78" s="55" t="str">
        <f t="shared" si="33"/>
        <v>正确</v>
      </c>
    </row>
    <row r="79" s="1" customFormat="1" ht="33" customHeight="1" spans="1:56">
      <c r="A79" s="78">
        <f t="shared" si="34"/>
        <v>75</v>
      </c>
      <c r="B79" s="103"/>
      <c r="C79" s="116"/>
      <c r="D79" s="104"/>
      <c r="E79" s="103"/>
      <c r="F79" s="81">
        <f t="shared" si="26"/>
        <v>31</v>
      </c>
      <c r="G79" s="117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65">
        <f t="shared" si="27"/>
        <v>0</v>
      </c>
      <c r="T79" s="118"/>
      <c r="U79" s="110"/>
      <c r="V79" s="119"/>
      <c r="W79" s="120"/>
      <c r="X79" s="120"/>
      <c r="Y79" s="120"/>
      <c r="Z79" s="120"/>
      <c r="AA79" s="120"/>
      <c r="AB79" s="107"/>
      <c r="AC79" s="70">
        <f t="shared" si="28"/>
        <v>0</v>
      </c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72">
        <f t="shared" si="29"/>
        <v>0</v>
      </c>
      <c r="AT79" s="70">
        <f t="shared" si="30"/>
        <v>0</v>
      </c>
      <c r="AU79" s="70">
        <f t="shared" si="31"/>
        <v>0</v>
      </c>
      <c r="AV79" s="122"/>
      <c r="AW79" s="108"/>
      <c r="AX79" s="108"/>
      <c r="AY79" s="108"/>
      <c r="AZ79" s="108"/>
      <c r="BA79" s="70">
        <f t="shared" si="32"/>
        <v>0</v>
      </c>
      <c r="BB79" s="76"/>
      <c r="BC79" s="121"/>
      <c r="BD79" s="55" t="str">
        <f t="shared" si="33"/>
        <v>正确</v>
      </c>
    </row>
    <row r="80" s="1" customFormat="1" ht="33" customHeight="1" spans="1:56">
      <c r="A80" s="78">
        <f t="shared" si="34"/>
        <v>76</v>
      </c>
      <c r="B80" s="103"/>
      <c r="C80" s="116"/>
      <c r="D80" s="104"/>
      <c r="E80" s="103"/>
      <c r="F80" s="81">
        <f t="shared" si="26"/>
        <v>31</v>
      </c>
      <c r="G80" s="117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65">
        <f t="shared" si="27"/>
        <v>0</v>
      </c>
      <c r="T80" s="118"/>
      <c r="U80" s="110"/>
      <c r="V80" s="119"/>
      <c r="W80" s="120"/>
      <c r="X80" s="120"/>
      <c r="Y80" s="120"/>
      <c r="Z80" s="120"/>
      <c r="AA80" s="120"/>
      <c r="AB80" s="107"/>
      <c r="AC80" s="70">
        <f t="shared" si="28"/>
        <v>0</v>
      </c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72">
        <f t="shared" si="29"/>
        <v>0</v>
      </c>
      <c r="AT80" s="70">
        <f t="shared" si="30"/>
        <v>0</v>
      </c>
      <c r="AU80" s="70">
        <f t="shared" si="31"/>
        <v>0</v>
      </c>
      <c r="AV80" s="122"/>
      <c r="AW80" s="108"/>
      <c r="AX80" s="108"/>
      <c r="AY80" s="108"/>
      <c r="AZ80" s="108"/>
      <c r="BA80" s="70">
        <f t="shared" si="32"/>
        <v>0</v>
      </c>
      <c r="BB80" s="76"/>
      <c r="BC80" s="121"/>
      <c r="BD80" s="55" t="str">
        <f t="shared" si="33"/>
        <v>正确</v>
      </c>
    </row>
    <row r="81" s="1" customFormat="1" ht="33" customHeight="1" spans="1:56">
      <c r="A81" s="78">
        <f t="shared" si="34"/>
        <v>77</v>
      </c>
      <c r="B81" s="103"/>
      <c r="C81" s="116"/>
      <c r="D81" s="104"/>
      <c r="E81" s="103"/>
      <c r="F81" s="81">
        <f t="shared" si="26"/>
        <v>31</v>
      </c>
      <c r="G81" s="117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65">
        <f t="shared" si="27"/>
        <v>0</v>
      </c>
      <c r="T81" s="118"/>
      <c r="U81" s="110"/>
      <c r="V81" s="119"/>
      <c r="W81" s="120"/>
      <c r="X81" s="120"/>
      <c r="Y81" s="120"/>
      <c r="Z81" s="120"/>
      <c r="AA81" s="120"/>
      <c r="AB81" s="107"/>
      <c r="AC81" s="70">
        <f t="shared" si="28"/>
        <v>0</v>
      </c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72">
        <f t="shared" si="29"/>
        <v>0</v>
      </c>
      <c r="AT81" s="70">
        <f t="shared" si="30"/>
        <v>0</v>
      </c>
      <c r="AU81" s="70">
        <f t="shared" si="31"/>
        <v>0</v>
      </c>
      <c r="AV81" s="122"/>
      <c r="AW81" s="108"/>
      <c r="AX81" s="108"/>
      <c r="AY81" s="108"/>
      <c r="AZ81" s="108"/>
      <c r="BA81" s="70">
        <f t="shared" si="32"/>
        <v>0</v>
      </c>
      <c r="BB81" s="76"/>
      <c r="BC81" s="121"/>
      <c r="BD81" s="55" t="str">
        <f t="shared" si="33"/>
        <v>正确</v>
      </c>
    </row>
    <row r="82" s="1" customFormat="1" ht="33" customHeight="1" spans="1:56">
      <c r="A82" s="78">
        <f t="shared" si="34"/>
        <v>78</v>
      </c>
      <c r="B82" s="103"/>
      <c r="C82" s="116"/>
      <c r="D82" s="104"/>
      <c r="E82" s="103"/>
      <c r="F82" s="81">
        <f t="shared" si="26"/>
        <v>31</v>
      </c>
      <c r="G82" s="117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65">
        <f t="shared" si="27"/>
        <v>0</v>
      </c>
      <c r="T82" s="118"/>
      <c r="U82" s="110"/>
      <c r="V82" s="119"/>
      <c r="W82" s="120"/>
      <c r="X82" s="120"/>
      <c r="Y82" s="120"/>
      <c r="Z82" s="120"/>
      <c r="AA82" s="120"/>
      <c r="AB82" s="107"/>
      <c r="AC82" s="70">
        <f t="shared" si="28"/>
        <v>0</v>
      </c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72">
        <f t="shared" si="29"/>
        <v>0</v>
      </c>
      <c r="AT82" s="70">
        <f t="shared" si="30"/>
        <v>0</v>
      </c>
      <c r="AU82" s="70">
        <f t="shared" si="31"/>
        <v>0</v>
      </c>
      <c r="AV82" s="122"/>
      <c r="AW82" s="108"/>
      <c r="AX82" s="108"/>
      <c r="AY82" s="108"/>
      <c r="AZ82" s="108"/>
      <c r="BA82" s="70">
        <f t="shared" si="32"/>
        <v>0</v>
      </c>
      <c r="BB82" s="76"/>
      <c r="BC82" s="121"/>
      <c r="BD82" s="55" t="str">
        <f t="shared" si="33"/>
        <v>正确</v>
      </c>
    </row>
    <row r="83" s="1" customFormat="1" ht="33" customHeight="1" spans="1:56">
      <c r="A83" s="78">
        <f t="shared" si="34"/>
        <v>79</v>
      </c>
      <c r="B83" s="103"/>
      <c r="C83" s="116"/>
      <c r="D83" s="104"/>
      <c r="E83" s="103"/>
      <c r="F83" s="81">
        <f t="shared" si="26"/>
        <v>31</v>
      </c>
      <c r="G83" s="117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65">
        <f t="shared" si="27"/>
        <v>0</v>
      </c>
      <c r="T83" s="118"/>
      <c r="U83" s="110"/>
      <c r="V83" s="119"/>
      <c r="W83" s="120"/>
      <c r="X83" s="120"/>
      <c r="Y83" s="120"/>
      <c r="Z83" s="120"/>
      <c r="AA83" s="120"/>
      <c r="AB83" s="107"/>
      <c r="AC83" s="70">
        <f t="shared" si="28"/>
        <v>0</v>
      </c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72">
        <f t="shared" si="29"/>
        <v>0</v>
      </c>
      <c r="AT83" s="70">
        <f t="shared" si="30"/>
        <v>0</v>
      </c>
      <c r="AU83" s="70">
        <f t="shared" si="31"/>
        <v>0</v>
      </c>
      <c r="AV83" s="122"/>
      <c r="AW83" s="108"/>
      <c r="AX83" s="108"/>
      <c r="AY83" s="108"/>
      <c r="AZ83" s="108"/>
      <c r="BA83" s="70">
        <f t="shared" si="32"/>
        <v>0</v>
      </c>
      <c r="BB83" s="76"/>
      <c r="BC83" s="121"/>
      <c r="BD83" s="55" t="str">
        <f t="shared" si="33"/>
        <v>正确</v>
      </c>
    </row>
    <row r="84" s="1" customFormat="1" ht="33" customHeight="1" spans="1:56">
      <c r="A84" s="78">
        <f t="shared" si="34"/>
        <v>80</v>
      </c>
      <c r="B84" s="103"/>
      <c r="C84" s="116"/>
      <c r="D84" s="104"/>
      <c r="E84" s="103"/>
      <c r="F84" s="81">
        <f t="shared" si="26"/>
        <v>31</v>
      </c>
      <c r="G84" s="117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65">
        <f t="shared" si="27"/>
        <v>0</v>
      </c>
      <c r="T84" s="118"/>
      <c r="U84" s="110"/>
      <c r="V84" s="119"/>
      <c r="W84" s="120"/>
      <c r="X84" s="120"/>
      <c r="Y84" s="120"/>
      <c r="Z84" s="120"/>
      <c r="AA84" s="120"/>
      <c r="AB84" s="107"/>
      <c r="AC84" s="70">
        <f t="shared" si="28"/>
        <v>0</v>
      </c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72">
        <f t="shared" si="29"/>
        <v>0</v>
      </c>
      <c r="AT84" s="70">
        <f t="shared" si="30"/>
        <v>0</v>
      </c>
      <c r="AU84" s="70">
        <f t="shared" si="31"/>
        <v>0</v>
      </c>
      <c r="AV84" s="122"/>
      <c r="AW84" s="108"/>
      <c r="AX84" s="108"/>
      <c r="AY84" s="108"/>
      <c r="AZ84" s="108"/>
      <c r="BA84" s="70">
        <f t="shared" si="32"/>
        <v>0</v>
      </c>
      <c r="BB84" s="76"/>
      <c r="BC84" s="121"/>
      <c r="BD84" s="55" t="str">
        <f t="shared" si="33"/>
        <v>正确</v>
      </c>
    </row>
    <row r="85" s="1" customFormat="1" ht="33" customHeight="1" spans="1:56">
      <c r="A85" s="78">
        <f t="shared" si="34"/>
        <v>81</v>
      </c>
      <c r="B85" s="103"/>
      <c r="C85" s="116"/>
      <c r="D85" s="104"/>
      <c r="E85" s="103"/>
      <c r="F85" s="81">
        <f t="shared" si="26"/>
        <v>31</v>
      </c>
      <c r="G85" s="117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65">
        <f t="shared" si="27"/>
        <v>0</v>
      </c>
      <c r="T85" s="118"/>
      <c r="U85" s="110"/>
      <c r="V85" s="119"/>
      <c r="W85" s="120"/>
      <c r="X85" s="120"/>
      <c r="Y85" s="120"/>
      <c r="Z85" s="120"/>
      <c r="AA85" s="120"/>
      <c r="AB85" s="107"/>
      <c r="AC85" s="70">
        <f t="shared" si="28"/>
        <v>0</v>
      </c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72">
        <f t="shared" si="29"/>
        <v>0</v>
      </c>
      <c r="AT85" s="70">
        <f t="shared" si="30"/>
        <v>0</v>
      </c>
      <c r="AU85" s="70">
        <f t="shared" si="31"/>
        <v>0</v>
      </c>
      <c r="AV85" s="122"/>
      <c r="AW85" s="108"/>
      <c r="AX85" s="108"/>
      <c r="AY85" s="108"/>
      <c r="AZ85" s="108"/>
      <c r="BA85" s="70">
        <f t="shared" si="32"/>
        <v>0</v>
      </c>
      <c r="BB85" s="76"/>
      <c r="BC85" s="121"/>
      <c r="BD85" s="55" t="str">
        <f t="shared" si="33"/>
        <v>正确</v>
      </c>
    </row>
    <row r="86" s="1" customFormat="1" ht="33" customHeight="1" spans="1:56">
      <c r="A86" s="78">
        <f t="shared" ref="A86:A95" si="35">ROW()-4</f>
        <v>82</v>
      </c>
      <c r="B86" s="103"/>
      <c r="C86" s="116"/>
      <c r="D86" s="104"/>
      <c r="E86" s="103"/>
      <c r="F86" s="81">
        <f t="shared" si="26"/>
        <v>31</v>
      </c>
      <c r="G86" s="117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65">
        <f t="shared" si="27"/>
        <v>0</v>
      </c>
      <c r="T86" s="118"/>
      <c r="U86" s="110"/>
      <c r="V86" s="119"/>
      <c r="W86" s="120"/>
      <c r="X86" s="120"/>
      <c r="Y86" s="120"/>
      <c r="Z86" s="120"/>
      <c r="AA86" s="120"/>
      <c r="AB86" s="107"/>
      <c r="AC86" s="70">
        <f t="shared" si="28"/>
        <v>0</v>
      </c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72">
        <f t="shared" si="29"/>
        <v>0</v>
      </c>
      <c r="AT86" s="70">
        <f t="shared" si="30"/>
        <v>0</v>
      </c>
      <c r="AU86" s="70">
        <f t="shared" si="31"/>
        <v>0</v>
      </c>
      <c r="AV86" s="122"/>
      <c r="AW86" s="108"/>
      <c r="AX86" s="108"/>
      <c r="AY86" s="108"/>
      <c r="AZ86" s="108"/>
      <c r="BA86" s="70">
        <f t="shared" si="32"/>
        <v>0</v>
      </c>
      <c r="BB86" s="76"/>
      <c r="BC86" s="121"/>
      <c r="BD86" s="55" t="str">
        <f t="shared" si="33"/>
        <v>正确</v>
      </c>
    </row>
    <row r="87" s="1" customFormat="1" ht="33" customHeight="1" spans="1:56">
      <c r="A87" s="78">
        <f t="shared" si="35"/>
        <v>83</v>
      </c>
      <c r="B87" s="103"/>
      <c r="C87" s="116"/>
      <c r="D87" s="104"/>
      <c r="E87" s="103"/>
      <c r="F87" s="81">
        <f t="shared" si="26"/>
        <v>31</v>
      </c>
      <c r="G87" s="117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65">
        <f t="shared" si="27"/>
        <v>0</v>
      </c>
      <c r="T87" s="118"/>
      <c r="U87" s="110"/>
      <c r="V87" s="119"/>
      <c r="W87" s="120"/>
      <c r="X87" s="120"/>
      <c r="Y87" s="120"/>
      <c r="Z87" s="120"/>
      <c r="AA87" s="120"/>
      <c r="AB87" s="107"/>
      <c r="AC87" s="70">
        <f t="shared" si="28"/>
        <v>0</v>
      </c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72">
        <f t="shared" si="29"/>
        <v>0</v>
      </c>
      <c r="AT87" s="70">
        <f t="shared" si="30"/>
        <v>0</v>
      </c>
      <c r="AU87" s="70">
        <f t="shared" si="31"/>
        <v>0</v>
      </c>
      <c r="AV87" s="122"/>
      <c r="AW87" s="108"/>
      <c r="AX87" s="108"/>
      <c r="AY87" s="108"/>
      <c r="AZ87" s="108"/>
      <c r="BA87" s="70">
        <f t="shared" si="32"/>
        <v>0</v>
      </c>
      <c r="BB87" s="76"/>
      <c r="BC87" s="121"/>
      <c r="BD87" s="55" t="str">
        <f t="shared" si="33"/>
        <v>正确</v>
      </c>
    </row>
    <row r="88" s="1" customFormat="1" ht="33" customHeight="1" spans="1:56">
      <c r="A88" s="78">
        <f t="shared" si="35"/>
        <v>84</v>
      </c>
      <c r="B88" s="103"/>
      <c r="C88" s="116"/>
      <c r="D88" s="104"/>
      <c r="E88" s="103"/>
      <c r="F88" s="81">
        <f t="shared" si="26"/>
        <v>31</v>
      </c>
      <c r="G88" s="117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65">
        <f t="shared" si="27"/>
        <v>0</v>
      </c>
      <c r="T88" s="118"/>
      <c r="U88" s="110"/>
      <c r="V88" s="119"/>
      <c r="W88" s="120"/>
      <c r="X88" s="120"/>
      <c r="Y88" s="120"/>
      <c r="Z88" s="120"/>
      <c r="AA88" s="120"/>
      <c r="AB88" s="107"/>
      <c r="AC88" s="70">
        <f t="shared" si="28"/>
        <v>0</v>
      </c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72">
        <f t="shared" si="29"/>
        <v>0</v>
      </c>
      <c r="AT88" s="70">
        <f t="shared" si="30"/>
        <v>0</v>
      </c>
      <c r="AU88" s="70">
        <f t="shared" si="31"/>
        <v>0</v>
      </c>
      <c r="AV88" s="122"/>
      <c r="AW88" s="108"/>
      <c r="AX88" s="108"/>
      <c r="AY88" s="108"/>
      <c r="AZ88" s="108"/>
      <c r="BA88" s="70">
        <f t="shared" si="32"/>
        <v>0</v>
      </c>
      <c r="BB88" s="76"/>
      <c r="BC88" s="121"/>
      <c r="BD88" s="55" t="str">
        <f t="shared" si="33"/>
        <v>正确</v>
      </c>
    </row>
    <row r="89" s="1" customFormat="1" ht="33" customHeight="1" spans="1:56">
      <c r="A89" s="78">
        <f t="shared" si="35"/>
        <v>85</v>
      </c>
      <c r="B89" s="103"/>
      <c r="C89" s="116"/>
      <c r="D89" s="104"/>
      <c r="E89" s="103"/>
      <c r="F89" s="81">
        <f t="shared" si="26"/>
        <v>31</v>
      </c>
      <c r="G89" s="117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65">
        <f t="shared" si="27"/>
        <v>0</v>
      </c>
      <c r="T89" s="118"/>
      <c r="U89" s="110"/>
      <c r="V89" s="119"/>
      <c r="W89" s="120"/>
      <c r="X89" s="120"/>
      <c r="Y89" s="120"/>
      <c r="Z89" s="120"/>
      <c r="AA89" s="120"/>
      <c r="AB89" s="107"/>
      <c r="AC89" s="70">
        <f t="shared" si="28"/>
        <v>0</v>
      </c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72">
        <f t="shared" si="29"/>
        <v>0</v>
      </c>
      <c r="AT89" s="70">
        <f t="shared" si="30"/>
        <v>0</v>
      </c>
      <c r="AU89" s="70">
        <f t="shared" si="31"/>
        <v>0</v>
      </c>
      <c r="AV89" s="122"/>
      <c r="AW89" s="108"/>
      <c r="AX89" s="108"/>
      <c r="AY89" s="108"/>
      <c r="AZ89" s="108"/>
      <c r="BA89" s="70">
        <f t="shared" si="32"/>
        <v>0</v>
      </c>
      <c r="BB89" s="76"/>
      <c r="BC89" s="121"/>
      <c r="BD89" s="55" t="str">
        <f t="shared" si="33"/>
        <v>正确</v>
      </c>
    </row>
    <row r="90" s="1" customFormat="1" ht="33" customHeight="1" spans="1:56">
      <c r="A90" s="78">
        <f t="shared" si="35"/>
        <v>86</v>
      </c>
      <c r="B90" s="103"/>
      <c r="C90" s="116"/>
      <c r="D90" s="104"/>
      <c r="E90" s="103"/>
      <c r="F90" s="81">
        <f t="shared" si="26"/>
        <v>31</v>
      </c>
      <c r="G90" s="117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65">
        <f t="shared" si="27"/>
        <v>0</v>
      </c>
      <c r="T90" s="118"/>
      <c r="U90" s="110"/>
      <c r="V90" s="119"/>
      <c r="W90" s="120"/>
      <c r="X90" s="120"/>
      <c r="Y90" s="120"/>
      <c r="Z90" s="120"/>
      <c r="AA90" s="120"/>
      <c r="AB90" s="107"/>
      <c r="AC90" s="70">
        <f t="shared" si="28"/>
        <v>0</v>
      </c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72">
        <f t="shared" si="29"/>
        <v>0</v>
      </c>
      <c r="AT90" s="70">
        <f t="shared" si="30"/>
        <v>0</v>
      </c>
      <c r="AU90" s="70">
        <f t="shared" si="31"/>
        <v>0</v>
      </c>
      <c r="AV90" s="122"/>
      <c r="AW90" s="108"/>
      <c r="AX90" s="108"/>
      <c r="AY90" s="108"/>
      <c r="AZ90" s="108"/>
      <c r="BA90" s="70">
        <f t="shared" si="32"/>
        <v>0</v>
      </c>
      <c r="BB90" s="76"/>
      <c r="BC90" s="121"/>
      <c r="BD90" s="55" t="str">
        <f t="shared" si="33"/>
        <v>正确</v>
      </c>
    </row>
    <row r="91" s="1" customFormat="1" ht="33" customHeight="1" spans="1:56">
      <c r="A91" s="78">
        <f t="shared" si="35"/>
        <v>87</v>
      </c>
      <c r="B91" s="103"/>
      <c r="C91" s="116"/>
      <c r="D91" s="104"/>
      <c r="E91" s="103"/>
      <c r="F91" s="81">
        <f t="shared" si="26"/>
        <v>31</v>
      </c>
      <c r="G91" s="117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65">
        <f t="shared" si="27"/>
        <v>0</v>
      </c>
      <c r="T91" s="118"/>
      <c r="U91" s="110"/>
      <c r="V91" s="119"/>
      <c r="W91" s="120"/>
      <c r="X91" s="120"/>
      <c r="Y91" s="120"/>
      <c r="Z91" s="120"/>
      <c r="AA91" s="120"/>
      <c r="AB91" s="107"/>
      <c r="AC91" s="70">
        <f t="shared" si="28"/>
        <v>0</v>
      </c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72">
        <f t="shared" si="29"/>
        <v>0</v>
      </c>
      <c r="AT91" s="70">
        <f t="shared" si="30"/>
        <v>0</v>
      </c>
      <c r="AU91" s="70">
        <f t="shared" si="31"/>
        <v>0</v>
      </c>
      <c r="AV91" s="122"/>
      <c r="AW91" s="108"/>
      <c r="AX91" s="108"/>
      <c r="AY91" s="108"/>
      <c r="AZ91" s="108"/>
      <c r="BA91" s="70">
        <f t="shared" si="32"/>
        <v>0</v>
      </c>
      <c r="BB91" s="76"/>
      <c r="BC91" s="121"/>
      <c r="BD91" s="55" t="str">
        <f t="shared" si="33"/>
        <v>正确</v>
      </c>
    </row>
    <row r="92" s="1" customFormat="1" ht="33" customHeight="1" spans="1:56">
      <c r="A92" s="78">
        <f t="shared" si="35"/>
        <v>88</v>
      </c>
      <c r="B92" s="103"/>
      <c r="C92" s="116"/>
      <c r="D92" s="104"/>
      <c r="E92" s="103"/>
      <c r="F92" s="81">
        <f t="shared" si="26"/>
        <v>31</v>
      </c>
      <c r="G92" s="117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65">
        <f t="shared" si="27"/>
        <v>0</v>
      </c>
      <c r="T92" s="118"/>
      <c r="U92" s="110"/>
      <c r="V92" s="119"/>
      <c r="W92" s="120"/>
      <c r="X92" s="120"/>
      <c r="Y92" s="120"/>
      <c r="Z92" s="120"/>
      <c r="AA92" s="120"/>
      <c r="AB92" s="107"/>
      <c r="AC92" s="70">
        <f t="shared" si="28"/>
        <v>0</v>
      </c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72">
        <f t="shared" si="29"/>
        <v>0</v>
      </c>
      <c r="AT92" s="70">
        <f t="shared" si="30"/>
        <v>0</v>
      </c>
      <c r="AU92" s="70">
        <f t="shared" si="31"/>
        <v>0</v>
      </c>
      <c r="AV92" s="122"/>
      <c r="AW92" s="108"/>
      <c r="AX92" s="108"/>
      <c r="AY92" s="108"/>
      <c r="AZ92" s="108"/>
      <c r="BA92" s="70">
        <f t="shared" si="32"/>
        <v>0</v>
      </c>
      <c r="BB92" s="76"/>
      <c r="BC92" s="121"/>
      <c r="BD92" s="55" t="str">
        <f t="shared" si="33"/>
        <v>正确</v>
      </c>
    </row>
    <row r="93" s="1" customFormat="1" ht="33" customHeight="1" spans="1:56">
      <c r="A93" s="78">
        <f t="shared" si="35"/>
        <v>89</v>
      </c>
      <c r="B93" s="103"/>
      <c r="C93" s="116"/>
      <c r="D93" s="104"/>
      <c r="E93" s="103"/>
      <c r="F93" s="81">
        <f t="shared" si="26"/>
        <v>31</v>
      </c>
      <c r="G93" s="117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65">
        <f t="shared" si="27"/>
        <v>0</v>
      </c>
      <c r="T93" s="118"/>
      <c r="U93" s="110"/>
      <c r="V93" s="119"/>
      <c r="W93" s="120"/>
      <c r="X93" s="120"/>
      <c r="Y93" s="120"/>
      <c r="Z93" s="120"/>
      <c r="AA93" s="120"/>
      <c r="AB93" s="107"/>
      <c r="AC93" s="70">
        <f t="shared" si="28"/>
        <v>0</v>
      </c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72">
        <f t="shared" si="29"/>
        <v>0</v>
      </c>
      <c r="AT93" s="70">
        <f t="shared" si="30"/>
        <v>0</v>
      </c>
      <c r="AU93" s="70">
        <f t="shared" si="31"/>
        <v>0</v>
      </c>
      <c r="AV93" s="122"/>
      <c r="AW93" s="108"/>
      <c r="AX93" s="108"/>
      <c r="AY93" s="108"/>
      <c r="AZ93" s="108"/>
      <c r="BA93" s="70">
        <f t="shared" si="32"/>
        <v>0</v>
      </c>
      <c r="BB93" s="76"/>
      <c r="BC93" s="121"/>
      <c r="BD93" s="55" t="str">
        <f t="shared" si="33"/>
        <v>正确</v>
      </c>
    </row>
    <row r="94" s="1" customFormat="1" ht="33" customHeight="1" spans="1:56">
      <c r="A94" s="78">
        <f t="shared" si="35"/>
        <v>90</v>
      </c>
      <c r="B94" s="103"/>
      <c r="C94" s="116"/>
      <c r="D94" s="104"/>
      <c r="E94" s="103"/>
      <c r="F94" s="81">
        <f t="shared" si="26"/>
        <v>31</v>
      </c>
      <c r="G94" s="117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65">
        <f t="shared" si="27"/>
        <v>0</v>
      </c>
      <c r="T94" s="118"/>
      <c r="U94" s="110"/>
      <c r="V94" s="119"/>
      <c r="W94" s="120"/>
      <c r="X94" s="120"/>
      <c r="Y94" s="120"/>
      <c r="Z94" s="120"/>
      <c r="AA94" s="120"/>
      <c r="AB94" s="107"/>
      <c r="AC94" s="70">
        <f t="shared" si="28"/>
        <v>0</v>
      </c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72">
        <f t="shared" si="29"/>
        <v>0</v>
      </c>
      <c r="AT94" s="70">
        <f t="shared" si="30"/>
        <v>0</v>
      </c>
      <c r="AU94" s="70">
        <f t="shared" si="31"/>
        <v>0</v>
      </c>
      <c r="AV94" s="122"/>
      <c r="AW94" s="108"/>
      <c r="AX94" s="108"/>
      <c r="AY94" s="108"/>
      <c r="AZ94" s="108"/>
      <c r="BA94" s="70">
        <f t="shared" si="32"/>
        <v>0</v>
      </c>
      <c r="BB94" s="76"/>
      <c r="BC94" s="121"/>
      <c r="BD94" s="55" t="str">
        <f t="shared" si="33"/>
        <v>正确</v>
      </c>
    </row>
    <row r="95" s="1" customFormat="1" ht="33" customHeight="1" spans="1:56">
      <c r="A95" s="78">
        <f t="shared" si="35"/>
        <v>91</v>
      </c>
      <c r="B95" s="103"/>
      <c r="C95" s="116"/>
      <c r="D95" s="104"/>
      <c r="E95" s="103"/>
      <c r="F95" s="81">
        <f t="shared" si="26"/>
        <v>31</v>
      </c>
      <c r="G95" s="117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65">
        <f t="shared" si="27"/>
        <v>0</v>
      </c>
      <c r="T95" s="118"/>
      <c r="U95" s="110"/>
      <c r="V95" s="119"/>
      <c r="W95" s="120"/>
      <c r="X95" s="120"/>
      <c r="Y95" s="120"/>
      <c r="Z95" s="120"/>
      <c r="AA95" s="120"/>
      <c r="AB95" s="107"/>
      <c r="AC95" s="70">
        <f t="shared" si="28"/>
        <v>0</v>
      </c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72">
        <f t="shared" si="29"/>
        <v>0</v>
      </c>
      <c r="AT95" s="70">
        <f t="shared" si="30"/>
        <v>0</v>
      </c>
      <c r="AU95" s="70">
        <f t="shared" si="31"/>
        <v>0</v>
      </c>
      <c r="AV95" s="122"/>
      <c r="AW95" s="108"/>
      <c r="AX95" s="108"/>
      <c r="AY95" s="108"/>
      <c r="AZ95" s="108"/>
      <c r="BA95" s="70">
        <f t="shared" si="32"/>
        <v>0</v>
      </c>
      <c r="BB95" s="76"/>
      <c r="BC95" s="121"/>
      <c r="BD95" s="55" t="str">
        <f t="shared" si="33"/>
        <v>正确</v>
      </c>
    </row>
    <row r="96" s="1" customFormat="1" ht="33" customHeight="1" spans="1:56">
      <c r="A96" s="78">
        <f t="shared" ref="A96:A105" si="36">ROW()-4</f>
        <v>92</v>
      </c>
      <c r="B96" s="103"/>
      <c r="C96" s="116"/>
      <c r="D96" s="104"/>
      <c r="E96" s="103"/>
      <c r="F96" s="81">
        <f t="shared" si="26"/>
        <v>31</v>
      </c>
      <c r="G96" s="117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65">
        <f t="shared" si="27"/>
        <v>0</v>
      </c>
      <c r="T96" s="118"/>
      <c r="U96" s="110"/>
      <c r="V96" s="119"/>
      <c r="W96" s="120"/>
      <c r="X96" s="120"/>
      <c r="Y96" s="120"/>
      <c r="Z96" s="120"/>
      <c r="AA96" s="120"/>
      <c r="AB96" s="107"/>
      <c r="AC96" s="70">
        <f t="shared" si="28"/>
        <v>0</v>
      </c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72">
        <f t="shared" si="29"/>
        <v>0</v>
      </c>
      <c r="AT96" s="70">
        <f t="shared" si="30"/>
        <v>0</v>
      </c>
      <c r="AU96" s="70">
        <f t="shared" si="31"/>
        <v>0</v>
      </c>
      <c r="AV96" s="122"/>
      <c r="AW96" s="108"/>
      <c r="AX96" s="108"/>
      <c r="AY96" s="108"/>
      <c r="AZ96" s="108"/>
      <c r="BA96" s="70">
        <f t="shared" si="32"/>
        <v>0</v>
      </c>
      <c r="BB96" s="76"/>
      <c r="BC96" s="121"/>
      <c r="BD96" s="55" t="str">
        <f t="shared" si="33"/>
        <v>正确</v>
      </c>
    </row>
    <row r="97" s="1" customFormat="1" ht="33" customHeight="1" spans="1:56">
      <c r="A97" s="78">
        <f t="shared" si="36"/>
        <v>93</v>
      </c>
      <c r="B97" s="103"/>
      <c r="C97" s="116"/>
      <c r="D97" s="104"/>
      <c r="E97" s="103"/>
      <c r="F97" s="81">
        <f t="shared" si="26"/>
        <v>31</v>
      </c>
      <c r="G97" s="117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65">
        <f t="shared" si="27"/>
        <v>0</v>
      </c>
      <c r="T97" s="118"/>
      <c r="U97" s="110"/>
      <c r="V97" s="119"/>
      <c r="W97" s="120"/>
      <c r="X97" s="120"/>
      <c r="Y97" s="120"/>
      <c r="Z97" s="120"/>
      <c r="AA97" s="120"/>
      <c r="AB97" s="107"/>
      <c r="AC97" s="70">
        <f t="shared" si="28"/>
        <v>0</v>
      </c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72">
        <f t="shared" si="29"/>
        <v>0</v>
      </c>
      <c r="AT97" s="70">
        <f t="shared" si="30"/>
        <v>0</v>
      </c>
      <c r="AU97" s="70">
        <f t="shared" si="31"/>
        <v>0</v>
      </c>
      <c r="AV97" s="122"/>
      <c r="AW97" s="108"/>
      <c r="AX97" s="108"/>
      <c r="AY97" s="108"/>
      <c r="AZ97" s="108"/>
      <c r="BA97" s="70">
        <f t="shared" si="32"/>
        <v>0</v>
      </c>
      <c r="BB97" s="76"/>
      <c r="BC97" s="121"/>
      <c r="BD97" s="55" t="str">
        <f t="shared" si="33"/>
        <v>正确</v>
      </c>
    </row>
    <row r="98" s="1" customFormat="1" ht="33" customHeight="1" spans="1:56">
      <c r="A98" s="78">
        <f t="shared" si="36"/>
        <v>94</v>
      </c>
      <c r="B98" s="103"/>
      <c r="C98" s="116"/>
      <c r="D98" s="104"/>
      <c r="E98" s="103"/>
      <c r="F98" s="81">
        <f t="shared" si="26"/>
        <v>31</v>
      </c>
      <c r="G98" s="117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65">
        <f t="shared" si="27"/>
        <v>0</v>
      </c>
      <c r="T98" s="118"/>
      <c r="U98" s="110"/>
      <c r="V98" s="119"/>
      <c r="W98" s="120"/>
      <c r="X98" s="120"/>
      <c r="Y98" s="120"/>
      <c r="Z98" s="120"/>
      <c r="AA98" s="120"/>
      <c r="AB98" s="107"/>
      <c r="AC98" s="70">
        <f t="shared" si="28"/>
        <v>0</v>
      </c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72">
        <f t="shared" si="29"/>
        <v>0</v>
      </c>
      <c r="AT98" s="70">
        <f t="shared" si="30"/>
        <v>0</v>
      </c>
      <c r="AU98" s="70">
        <f t="shared" si="31"/>
        <v>0</v>
      </c>
      <c r="AV98" s="122"/>
      <c r="AW98" s="108"/>
      <c r="AX98" s="108"/>
      <c r="AY98" s="108"/>
      <c r="AZ98" s="108"/>
      <c r="BA98" s="70">
        <f t="shared" si="32"/>
        <v>0</v>
      </c>
      <c r="BB98" s="76"/>
      <c r="BC98" s="121"/>
      <c r="BD98" s="55" t="str">
        <f t="shared" si="33"/>
        <v>正确</v>
      </c>
    </row>
    <row r="99" s="1" customFormat="1" ht="33" customHeight="1" spans="1:56">
      <c r="A99" s="78">
        <f t="shared" si="36"/>
        <v>95</v>
      </c>
      <c r="B99" s="103"/>
      <c r="C99" s="116"/>
      <c r="D99" s="104"/>
      <c r="E99" s="103"/>
      <c r="F99" s="81">
        <f t="shared" si="26"/>
        <v>31</v>
      </c>
      <c r="G99" s="117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65">
        <f t="shared" si="27"/>
        <v>0</v>
      </c>
      <c r="T99" s="118"/>
      <c r="U99" s="110"/>
      <c r="V99" s="119"/>
      <c r="W99" s="120"/>
      <c r="X99" s="120"/>
      <c r="Y99" s="120"/>
      <c r="Z99" s="120"/>
      <c r="AA99" s="120"/>
      <c r="AB99" s="107"/>
      <c r="AC99" s="70">
        <f t="shared" si="28"/>
        <v>0</v>
      </c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72">
        <f t="shared" si="29"/>
        <v>0</v>
      </c>
      <c r="AT99" s="70">
        <f t="shared" si="30"/>
        <v>0</v>
      </c>
      <c r="AU99" s="70">
        <f t="shared" si="31"/>
        <v>0</v>
      </c>
      <c r="AV99" s="122"/>
      <c r="AW99" s="108"/>
      <c r="AX99" s="108"/>
      <c r="AY99" s="108"/>
      <c r="AZ99" s="108"/>
      <c r="BA99" s="70">
        <f t="shared" si="32"/>
        <v>0</v>
      </c>
      <c r="BB99" s="76"/>
      <c r="BC99" s="121"/>
      <c r="BD99" s="55" t="str">
        <f t="shared" si="33"/>
        <v>正确</v>
      </c>
    </row>
    <row r="100" s="1" customFormat="1" ht="33" customHeight="1" spans="1:56">
      <c r="A100" s="78">
        <f t="shared" si="36"/>
        <v>96</v>
      </c>
      <c r="B100" s="103"/>
      <c r="C100" s="116"/>
      <c r="D100" s="104"/>
      <c r="E100" s="103"/>
      <c r="F100" s="81">
        <f t="shared" si="26"/>
        <v>31</v>
      </c>
      <c r="G100" s="117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65">
        <f t="shared" si="27"/>
        <v>0</v>
      </c>
      <c r="T100" s="118"/>
      <c r="U100" s="110"/>
      <c r="V100" s="119"/>
      <c r="W100" s="120"/>
      <c r="X100" s="120"/>
      <c r="Y100" s="120"/>
      <c r="Z100" s="120"/>
      <c r="AA100" s="120"/>
      <c r="AB100" s="107"/>
      <c r="AC100" s="70">
        <f t="shared" si="28"/>
        <v>0</v>
      </c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72">
        <f t="shared" si="29"/>
        <v>0</v>
      </c>
      <c r="AT100" s="70">
        <f t="shared" si="30"/>
        <v>0</v>
      </c>
      <c r="AU100" s="70">
        <f t="shared" si="31"/>
        <v>0</v>
      </c>
      <c r="AV100" s="122"/>
      <c r="AW100" s="108"/>
      <c r="AX100" s="108"/>
      <c r="AY100" s="108"/>
      <c r="AZ100" s="108"/>
      <c r="BA100" s="70">
        <f t="shared" si="32"/>
        <v>0</v>
      </c>
      <c r="BB100" s="76"/>
      <c r="BC100" s="121"/>
      <c r="BD100" s="55" t="str">
        <f t="shared" si="33"/>
        <v>正确</v>
      </c>
    </row>
    <row r="101" s="1" customFormat="1" ht="33" customHeight="1" spans="1:56">
      <c r="A101" s="78">
        <f t="shared" si="36"/>
        <v>97</v>
      </c>
      <c r="B101" s="103"/>
      <c r="C101" s="116"/>
      <c r="D101" s="104"/>
      <c r="E101" s="103"/>
      <c r="F101" s="81">
        <f t="shared" si="26"/>
        <v>31</v>
      </c>
      <c r="G101" s="117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65">
        <f t="shared" si="27"/>
        <v>0</v>
      </c>
      <c r="T101" s="118"/>
      <c r="U101" s="110"/>
      <c r="V101" s="119"/>
      <c r="W101" s="120"/>
      <c r="X101" s="120"/>
      <c r="Y101" s="120"/>
      <c r="Z101" s="120"/>
      <c r="AA101" s="120"/>
      <c r="AB101" s="107"/>
      <c r="AC101" s="70">
        <f t="shared" si="28"/>
        <v>0</v>
      </c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72">
        <f t="shared" si="29"/>
        <v>0</v>
      </c>
      <c r="AT101" s="70">
        <f t="shared" si="30"/>
        <v>0</v>
      </c>
      <c r="AU101" s="70">
        <f t="shared" si="31"/>
        <v>0</v>
      </c>
      <c r="AV101" s="122"/>
      <c r="AW101" s="108"/>
      <c r="AX101" s="108"/>
      <c r="AY101" s="108"/>
      <c r="AZ101" s="108"/>
      <c r="BA101" s="70">
        <f t="shared" si="32"/>
        <v>0</v>
      </c>
      <c r="BB101" s="76"/>
      <c r="BC101" s="121"/>
      <c r="BD101" s="55" t="str">
        <f t="shared" si="33"/>
        <v>正确</v>
      </c>
    </row>
    <row r="102" s="1" customFormat="1" ht="33" customHeight="1" spans="1:56">
      <c r="A102" s="78">
        <f t="shared" si="36"/>
        <v>98</v>
      </c>
      <c r="B102" s="103"/>
      <c r="C102" s="116"/>
      <c r="D102" s="104"/>
      <c r="E102" s="103"/>
      <c r="F102" s="81">
        <f t="shared" ref="F102:F133" si="37">IF($C$2-D102+1&lt;$E$2,$C$2-D102+1,$E$2)</f>
        <v>31</v>
      </c>
      <c r="G102" s="117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65">
        <f t="shared" ref="S102:S133" si="38">P102+Q102-R102</f>
        <v>0</v>
      </c>
      <c r="T102" s="118"/>
      <c r="U102" s="110"/>
      <c r="V102" s="119"/>
      <c r="W102" s="120"/>
      <c r="X102" s="120"/>
      <c r="Y102" s="120"/>
      <c r="Z102" s="120"/>
      <c r="AA102" s="120"/>
      <c r="AB102" s="107"/>
      <c r="AC102" s="70">
        <f t="shared" ref="AC102:AC133" si="39">IF(G102="是",30,0)</f>
        <v>0</v>
      </c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72">
        <f t="shared" ref="AS102:AS133" si="40">IFERROR(U102/$E$2*2*H102+I102*2,0)</f>
        <v>0</v>
      </c>
      <c r="AT102" s="70">
        <f t="shared" ref="AT102:AT133" si="41">IFERROR(U102/$E$2*(J102+K102*0.2+L102+M102*0.5),0)</f>
        <v>0</v>
      </c>
      <c r="AU102" s="70">
        <f t="shared" ref="AU102:AU133" si="42">ROUND(SUM(V102:AP102)-SUM(AQ102:AT102),2)</f>
        <v>0</v>
      </c>
      <c r="AV102" s="122"/>
      <c r="AW102" s="108"/>
      <c r="AX102" s="108"/>
      <c r="AY102" s="108"/>
      <c r="AZ102" s="108"/>
      <c r="BA102" s="70">
        <f t="shared" ref="BA102:BA133" si="43">ROUND(AU102-SUM(AV102:AZ102),2)</f>
        <v>0</v>
      </c>
      <c r="BB102" s="76"/>
      <c r="BC102" s="121"/>
      <c r="BD102" s="55" t="str">
        <f t="shared" ref="BD102:BD133" si="44">IF(U102-SUM(V102:AB102)=0,"正确","错误")</f>
        <v>正确</v>
      </c>
    </row>
    <row r="103" s="1" customFormat="1" ht="33" customHeight="1" spans="1:56">
      <c r="A103" s="78">
        <f t="shared" si="36"/>
        <v>99</v>
      </c>
      <c r="B103" s="103"/>
      <c r="C103" s="116"/>
      <c r="D103" s="104"/>
      <c r="E103" s="103"/>
      <c r="F103" s="81">
        <f t="shared" si="37"/>
        <v>31</v>
      </c>
      <c r="G103" s="117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65">
        <f t="shared" si="38"/>
        <v>0</v>
      </c>
      <c r="T103" s="118"/>
      <c r="U103" s="110"/>
      <c r="V103" s="119"/>
      <c r="W103" s="120"/>
      <c r="X103" s="120"/>
      <c r="Y103" s="120"/>
      <c r="Z103" s="120"/>
      <c r="AA103" s="120"/>
      <c r="AB103" s="107"/>
      <c r="AC103" s="70">
        <f t="shared" si="39"/>
        <v>0</v>
      </c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72">
        <f t="shared" si="40"/>
        <v>0</v>
      </c>
      <c r="AT103" s="70">
        <f t="shared" si="41"/>
        <v>0</v>
      </c>
      <c r="AU103" s="70">
        <f t="shared" si="42"/>
        <v>0</v>
      </c>
      <c r="AV103" s="122"/>
      <c r="AW103" s="108"/>
      <c r="AX103" s="108"/>
      <c r="AY103" s="108"/>
      <c r="AZ103" s="108"/>
      <c r="BA103" s="70">
        <f t="shared" si="43"/>
        <v>0</v>
      </c>
      <c r="BB103" s="76"/>
      <c r="BC103" s="121"/>
      <c r="BD103" s="55" t="str">
        <f t="shared" si="44"/>
        <v>正确</v>
      </c>
    </row>
    <row r="104" s="1" customFormat="1" ht="33" customHeight="1" spans="1:56">
      <c r="A104" s="78">
        <f t="shared" si="36"/>
        <v>100</v>
      </c>
      <c r="B104" s="103"/>
      <c r="C104" s="116"/>
      <c r="D104" s="104"/>
      <c r="E104" s="103"/>
      <c r="F104" s="81">
        <f t="shared" si="37"/>
        <v>31</v>
      </c>
      <c r="G104" s="117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65">
        <f t="shared" si="38"/>
        <v>0</v>
      </c>
      <c r="T104" s="118"/>
      <c r="U104" s="110"/>
      <c r="V104" s="119"/>
      <c r="W104" s="120"/>
      <c r="X104" s="120"/>
      <c r="Y104" s="120"/>
      <c r="Z104" s="120"/>
      <c r="AA104" s="120"/>
      <c r="AB104" s="107"/>
      <c r="AC104" s="70">
        <f t="shared" si="39"/>
        <v>0</v>
      </c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72">
        <f t="shared" si="40"/>
        <v>0</v>
      </c>
      <c r="AT104" s="70">
        <f t="shared" si="41"/>
        <v>0</v>
      </c>
      <c r="AU104" s="70">
        <f t="shared" si="42"/>
        <v>0</v>
      </c>
      <c r="AV104" s="122"/>
      <c r="AW104" s="108"/>
      <c r="AX104" s="108"/>
      <c r="AY104" s="108"/>
      <c r="AZ104" s="108"/>
      <c r="BA104" s="70">
        <f t="shared" si="43"/>
        <v>0</v>
      </c>
      <c r="BB104" s="76"/>
      <c r="BC104" s="121"/>
      <c r="BD104" s="55" t="str">
        <f t="shared" si="44"/>
        <v>正确</v>
      </c>
    </row>
    <row r="105" s="1" customFormat="1" ht="33" customHeight="1" spans="1:56">
      <c r="A105" s="78">
        <f t="shared" si="36"/>
        <v>101</v>
      </c>
      <c r="B105" s="103"/>
      <c r="C105" s="116"/>
      <c r="D105" s="104"/>
      <c r="E105" s="103"/>
      <c r="F105" s="81">
        <f t="shared" si="37"/>
        <v>31</v>
      </c>
      <c r="G105" s="117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65">
        <f t="shared" si="38"/>
        <v>0</v>
      </c>
      <c r="T105" s="118"/>
      <c r="U105" s="110"/>
      <c r="V105" s="119"/>
      <c r="W105" s="120"/>
      <c r="X105" s="120"/>
      <c r="Y105" s="120"/>
      <c r="Z105" s="120"/>
      <c r="AA105" s="120"/>
      <c r="AB105" s="107"/>
      <c r="AC105" s="70">
        <f t="shared" si="39"/>
        <v>0</v>
      </c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72">
        <f t="shared" si="40"/>
        <v>0</v>
      </c>
      <c r="AT105" s="70">
        <f t="shared" si="41"/>
        <v>0</v>
      </c>
      <c r="AU105" s="70">
        <f t="shared" si="42"/>
        <v>0</v>
      </c>
      <c r="AV105" s="122"/>
      <c r="AW105" s="108"/>
      <c r="AX105" s="108"/>
      <c r="AY105" s="108"/>
      <c r="AZ105" s="108"/>
      <c r="BA105" s="70">
        <f t="shared" si="43"/>
        <v>0</v>
      </c>
      <c r="BB105" s="76"/>
      <c r="BC105" s="121"/>
      <c r="BD105" s="55" t="str">
        <f t="shared" si="44"/>
        <v>正确</v>
      </c>
    </row>
    <row r="106" s="1" customFormat="1" ht="33" customHeight="1" spans="1:56">
      <c r="A106" s="78">
        <f t="shared" ref="A106:A115" si="45">ROW()-4</f>
        <v>102</v>
      </c>
      <c r="B106" s="103"/>
      <c r="C106" s="116"/>
      <c r="D106" s="104"/>
      <c r="E106" s="103"/>
      <c r="F106" s="81">
        <f t="shared" si="37"/>
        <v>31</v>
      </c>
      <c r="G106" s="117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65">
        <f t="shared" si="38"/>
        <v>0</v>
      </c>
      <c r="T106" s="118"/>
      <c r="U106" s="110"/>
      <c r="V106" s="119"/>
      <c r="W106" s="120"/>
      <c r="X106" s="120"/>
      <c r="Y106" s="120"/>
      <c r="Z106" s="120"/>
      <c r="AA106" s="120"/>
      <c r="AB106" s="107"/>
      <c r="AC106" s="70">
        <f t="shared" si="39"/>
        <v>0</v>
      </c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72">
        <f t="shared" si="40"/>
        <v>0</v>
      </c>
      <c r="AT106" s="70">
        <f t="shared" si="41"/>
        <v>0</v>
      </c>
      <c r="AU106" s="70">
        <f t="shared" si="42"/>
        <v>0</v>
      </c>
      <c r="AV106" s="122"/>
      <c r="AW106" s="108"/>
      <c r="AX106" s="108"/>
      <c r="AY106" s="108"/>
      <c r="AZ106" s="108"/>
      <c r="BA106" s="70">
        <f t="shared" si="43"/>
        <v>0</v>
      </c>
      <c r="BB106" s="76"/>
      <c r="BC106" s="121"/>
      <c r="BD106" s="55" t="str">
        <f t="shared" si="44"/>
        <v>正确</v>
      </c>
    </row>
    <row r="107" s="1" customFormat="1" ht="33" customHeight="1" spans="1:56">
      <c r="A107" s="78">
        <f t="shared" si="45"/>
        <v>103</v>
      </c>
      <c r="B107" s="103"/>
      <c r="C107" s="116"/>
      <c r="D107" s="104"/>
      <c r="E107" s="103"/>
      <c r="F107" s="81">
        <f t="shared" si="37"/>
        <v>31</v>
      </c>
      <c r="G107" s="117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65">
        <f t="shared" si="38"/>
        <v>0</v>
      </c>
      <c r="T107" s="118"/>
      <c r="U107" s="110"/>
      <c r="V107" s="119"/>
      <c r="W107" s="120"/>
      <c r="X107" s="120"/>
      <c r="Y107" s="120"/>
      <c r="Z107" s="120"/>
      <c r="AA107" s="120"/>
      <c r="AB107" s="107"/>
      <c r="AC107" s="70">
        <f t="shared" si="39"/>
        <v>0</v>
      </c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72">
        <f t="shared" si="40"/>
        <v>0</v>
      </c>
      <c r="AT107" s="70">
        <f t="shared" si="41"/>
        <v>0</v>
      </c>
      <c r="AU107" s="70">
        <f t="shared" si="42"/>
        <v>0</v>
      </c>
      <c r="AV107" s="122"/>
      <c r="AW107" s="108"/>
      <c r="AX107" s="108"/>
      <c r="AY107" s="108"/>
      <c r="AZ107" s="108"/>
      <c r="BA107" s="70">
        <f t="shared" si="43"/>
        <v>0</v>
      </c>
      <c r="BB107" s="76"/>
      <c r="BC107" s="121"/>
      <c r="BD107" s="55" t="str">
        <f t="shared" si="44"/>
        <v>正确</v>
      </c>
    </row>
    <row r="108" s="1" customFormat="1" ht="33" customHeight="1" spans="1:56">
      <c r="A108" s="78">
        <f t="shared" si="45"/>
        <v>104</v>
      </c>
      <c r="B108" s="103"/>
      <c r="C108" s="116"/>
      <c r="D108" s="104"/>
      <c r="E108" s="103"/>
      <c r="F108" s="81">
        <f t="shared" si="37"/>
        <v>31</v>
      </c>
      <c r="G108" s="117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65">
        <f t="shared" si="38"/>
        <v>0</v>
      </c>
      <c r="T108" s="118"/>
      <c r="U108" s="110"/>
      <c r="V108" s="119"/>
      <c r="W108" s="120"/>
      <c r="X108" s="120"/>
      <c r="Y108" s="120"/>
      <c r="Z108" s="120"/>
      <c r="AA108" s="120"/>
      <c r="AB108" s="107"/>
      <c r="AC108" s="70">
        <f t="shared" si="39"/>
        <v>0</v>
      </c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72">
        <f t="shared" si="40"/>
        <v>0</v>
      </c>
      <c r="AT108" s="70">
        <f t="shared" si="41"/>
        <v>0</v>
      </c>
      <c r="AU108" s="70">
        <f t="shared" si="42"/>
        <v>0</v>
      </c>
      <c r="AV108" s="122"/>
      <c r="AW108" s="108"/>
      <c r="AX108" s="108"/>
      <c r="AY108" s="108"/>
      <c r="AZ108" s="108"/>
      <c r="BA108" s="70">
        <f t="shared" si="43"/>
        <v>0</v>
      </c>
      <c r="BB108" s="76"/>
      <c r="BC108" s="121"/>
      <c r="BD108" s="55" t="str">
        <f t="shared" si="44"/>
        <v>正确</v>
      </c>
    </row>
    <row r="109" s="1" customFormat="1" ht="33" customHeight="1" spans="1:56">
      <c r="A109" s="78">
        <f t="shared" si="45"/>
        <v>105</v>
      </c>
      <c r="B109" s="103"/>
      <c r="C109" s="116"/>
      <c r="D109" s="104"/>
      <c r="E109" s="103"/>
      <c r="F109" s="81">
        <f t="shared" si="37"/>
        <v>31</v>
      </c>
      <c r="G109" s="117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65">
        <f t="shared" si="38"/>
        <v>0</v>
      </c>
      <c r="T109" s="118"/>
      <c r="U109" s="110"/>
      <c r="V109" s="119"/>
      <c r="W109" s="120"/>
      <c r="X109" s="120"/>
      <c r="Y109" s="120"/>
      <c r="Z109" s="120"/>
      <c r="AA109" s="120"/>
      <c r="AB109" s="107"/>
      <c r="AC109" s="70">
        <f t="shared" si="39"/>
        <v>0</v>
      </c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72">
        <f t="shared" si="40"/>
        <v>0</v>
      </c>
      <c r="AT109" s="70">
        <f t="shared" si="41"/>
        <v>0</v>
      </c>
      <c r="AU109" s="70">
        <f t="shared" si="42"/>
        <v>0</v>
      </c>
      <c r="AV109" s="122"/>
      <c r="AW109" s="108"/>
      <c r="AX109" s="108"/>
      <c r="AY109" s="108"/>
      <c r="AZ109" s="108"/>
      <c r="BA109" s="70">
        <f t="shared" si="43"/>
        <v>0</v>
      </c>
      <c r="BB109" s="76"/>
      <c r="BC109" s="121"/>
      <c r="BD109" s="55" t="str">
        <f t="shared" si="44"/>
        <v>正确</v>
      </c>
    </row>
    <row r="110" s="1" customFormat="1" ht="33" customHeight="1" spans="1:56">
      <c r="A110" s="78">
        <f t="shared" si="45"/>
        <v>106</v>
      </c>
      <c r="B110" s="103"/>
      <c r="C110" s="116"/>
      <c r="D110" s="104"/>
      <c r="E110" s="103"/>
      <c r="F110" s="81">
        <f t="shared" si="37"/>
        <v>31</v>
      </c>
      <c r="G110" s="117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65">
        <f t="shared" si="38"/>
        <v>0</v>
      </c>
      <c r="T110" s="118"/>
      <c r="U110" s="110"/>
      <c r="V110" s="119"/>
      <c r="W110" s="120"/>
      <c r="X110" s="120"/>
      <c r="Y110" s="120"/>
      <c r="Z110" s="120"/>
      <c r="AA110" s="120"/>
      <c r="AB110" s="107"/>
      <c r="AC110" s="70">
        <f t="shared" si="39"/>
        <v>0</v>
      </c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72">
        <f t="shared" si="40"/>
        <v>0</v>
      </c>
      <c r="AT110" s="70">
        <f t="shared" si="41"/>
        <v>0</v>
      </c>
      <c r="AU110" s="70">
        <f t="shared" si="42"/>
        <v>0</v>
      </c>
      <c r="AV110" s="122"/>
      <c r="AW110" s="108"/>
      <c r="AX110" s="108"/>
      <c r="AY110" s="108"/>
      <c r="AZ110" s="108"/>
      <c r="BA110" s="70">
        <f t="shared" si="43"/>
        <v>0</v>
      </c>
      <c r="BB110" s="76"/>
      <c r="BC110" s="121"/>
      <c r="BD110" s="55" t="str">
        <f t="shared" si="44"/>
        <v>正确</v>
      </c>
    </row>
    <row r="111" s="1" customFormat="1" ht="33" customHeight="1" spans="1:56">
      <c r="A111" s="78">
        <f t="shared" si="45"/>
        <v>107</v>
      </c>
      <c r="B111" s="103"/>
      <c r="C111" s="116"/>
      <c r="D111" s="104"/>
      <c r="E111" s="103"/>
      <c r="F111" s="81">
        <f t="shared" si="37"/>
        <v>31</v>
      </c>
      <c r="G111" s="117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65">
        <f t="shared" si="38"/>
        <v>0</v>
      </c>
      <c r="T111" s="118"/>
      <c r="U111" s="110"/>
      <c r="V111" s="119"/>
      <c r="W111" s="120"/>
      <c r="X111" s="120"/>
      <c r="Y111" s="120"/>
      <c r="Z111" s="120"/>
      <c r="AA111" s="120"/>
      <c r="AB111" s="107"/>
      <c r="AC111" s="70">
        <f t="shared" si="39"/>
        <v>0</v>
      </c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72">
        <f t="shared" si="40"/>
        <v>0</v>
      </c>
      <c r="AT111" s="70">
        <f t="shared" si="41"/>
        <v>0</v>
      </c>
      <c r="AU111" s="70">
        <f t="shared" si="42"/>
        <v>0</v>
      </c>
      <c r="AV111" s="122"/>
      <c r="AW111" s="108"/>
      <c r="AX111" s="108"/>
      <c r="AY111" s="108"/>
      <c r="AZ111" s="108"/>
      <c r="BA111" s="70">
        <f t="shared" si="43"/>
        <v>0</v>
      </c>
      <c r="BB111" s="76"/>
      <c r="BC111" s="121"/>
      <c r="BD111" s="55" t="str">
        <f t="shared" si="44"/>
        <v>正确</v>
      </c>
    </row>
    <row r="112" s="1" customFormat="1" ht="33" customHeight="1" spans="1:56">
      <c r="A112" s="78">
        <f t="shared" si="45"/>
        <v>108</v>
      </c>
      <c r="B112" s="103"/>
      <c r="C112" s="116"/>
      <c r="D112" s="104"/>
      <c r="E112" s="103"/>
      <c r="F112" s="81">
        <f t="shared" si="37"/>
        <v>31</v>
      </c>
      <c r="G112" s="117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65">
        <f t="shared" si="38"/>
        <v>0</v>
      </c>
      <c r="T112" s="118"/>
      <c r="U112" s="110"/>
      <c r="V112" s="119"/>
      <c r="W112" s="120"/>
      <c r="X112" s="120"/>
      <c r="Y112" s="120"/>
      <c r="Z112" s="120"/>
      <c r="AA112" s="120"/>
      <c r="AB112" s="107"/>
      <c r="AC112" s="70">
        <f t="shared" si="39"/>
        <v>0</v>
      </c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72">
        <f t="shared" si="40"/>
        <v>0</v>
      </c>
      <c r="AT112" s="70">
        <f t="shared" si="41"/>
        <v>0</v>
      </c>
      <c r="AU112" s="70">
        <f t="shared" si="42"/>
        <v>0</v>
      </c>
      <c r="AV112" s="122"/>
      <c r="AW112" s="108"/>
      <c r="AX112" s="108"/>
      <c r="AY112" s="108"/>
      <c r="AZ112" s="108"/>
      <c r="BA112" s="70">
        <f t="shared" si="43"/>
        <v>0</v>
      </c>
      <c r="BB112" s="76"/>
      <c r="BC112" s="121"/>
      <c r="BD112" s="55" t="str">
        <f t="shared" si="44"/>
        <v>正确</v>
      </c>
    </row>
    <row r="113" s="1" customFormat="1" ht="33" customHeight="1" spans="1:56">
      <c r="A113" s="78">
        <f t="shared" si="45"/>
        <v>109</v>
      </c>
      <c r="B113" s="103"/>
      <c r="C113" s="116"/>
      <c r="D113" s="104"/>
      <c r="E113" s="103"/>
      <c r="F113" s="81">
        <f t="shared" si="37"/>
        <v>31</v>
      </c>
      <c r="G113" s="117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65">
        <f t="shared" si="38"/>
        <v>0</v>
      </c>
      <c r="T113" s="118"/>
      <c r="U113" s="110"/>
      <c r="V113" s="119"/>
      <c r="W113" s="120"/>
      <c r="X113" s="120"/>
      <c r="Y113" s="120"/>
      <c r="Z113" s="120"/>
      <c r="AA113" s="120"/>
      <c r="AB113" s="107"/>
      <c r="AC113" s="70">
        <f t="shared" si="39"/>
        <v>0</v>
      </c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72">
        <f t="shared" si="40"/>
        <v>0</v>
      </c>
      <c r="AT113" s="70">
        <f t="shared" si="41"/>
        <v>0</v>
      </c>
      <c r="AU113" s="70">
        <f t="shared" si="42"/>
        <v>0</v>
      </c>
      <c r="AV113" s="122"/>
      <c r="AW113" s="108"/>
      <c r="AX113" s="108"/>
      <c r="AY113" s="108"/>
      <c r="AZ113" s="108"/>
      <c r="BA113" s="70">
        <f t="shared" si="43"/>
        <v>0</v>
      </c>
      <c r="BB113" s="76"/>
      <c r="BC113" s="121"/>
      <c r="BD113" s="55" t="str">
        <f t="shared" si="44"/>
        <v>正确</v>
      </c>
    </row>
    <row r="114" s="1" customFormat="1" ht="33" customHeight="1" spans="1:56">
      <c r="A114" s="78">
        <f t="shared" si="45"/>
        <v>110</v>
      </c>
      <c r="B114" s="103"/>
      <c r="C114" s="116"/>
      <c r="D114" s="104"/>
      <c r="E114" s="103"/>
      <c r="F114" s="81">
        <f t="shared" si="37"/>
        <v>31</v>
      </c>
      <c r="G114" s="117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65">
        <f t="shared" si="38"/>
        <v>0</v>
      </c>
      <c r="T114" s="118"/>
      <c r="U114" s="110"/>
      <c r="V114" s="119"/>
      <c r="W114" s="120"/>
      <c r="X114" s="120"/>
      <c r="Y114" s="120"/>
      <c r="Z114" s="120"/>
      <c r="AA114" s="120"/>
      <c r="AB114" s="107"/>
      <c r="AC114" s="70">
        <f t="shared" si="39"/>
        <v>0</v>
      </c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72">
        <f t="shared" si="40"/>
        <v>0</v>
      </c>
      <c r="AT114" s="70">
        <f t="shared" si="41"/>
        <v>0</v>
      </c>
      <c r="AU114" s="70">
        <f t="shared" si="42"/>
        <v>0</v>
      </c>
      <c r="AV114" s="122"/>
      <c r="AW114" s="108"/>
      <c r="AX114" s="108"/>
      <c r="AY114" s="108"/>
      <c r="AZ114" s="108"/>
      <c r="BA114" s="70">
        <f t="shared" si="43"/>
        <v>0</v>
      </c>
      <c r="BB114" s="76"/>
      <c r="BC114" s="121"/>
      <c r="BD114" s="55" t="str">
        <f t="shared" si="44"/>
        <v>正确</v>
      </c>
    </row>
    <row r="115" s="1" customFormat="1" ht="33" customHeight="1" spans="1:56">
      <c r="A115" s="78">
        <f t="shared" si="45"/>
        <v>111</v>
      </c>
      <c r="B115" s="103"/>
      <c r="C115" s="116"/>
      <c r="D115" s="104"/>
      <c r="E115" s="103"/>
      <c r="F115" s="81">
        <f t="shared" si="37"/>
        <v>31</v>
      </c>
      <c r="G115" s="117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65">
        <f t="shared" si="38"/>
        <v>0</v>
      </c>
      <c r="T115" s="118"/>
      <c r="U115" s="110"/>
      <c r="V115" s="119"/>
      <c r="W115" s="120"/>
      <c r="X115" s="120"/>
      <c r="Y115" s="120"/>
      <c r="Z115" s="120"/>
      <c r="AA115" s="120"/>
      <c r="AB115" s="107"/>
      <c r="AC115" s="70">
        <f t="shared" si="39"/>
        <v>0</v>
      </c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72">
        <f t="shared" si="40"/>
        <v>0</v>
      </c>
      <c r="AT115" s="70">
        <f t="shared" si="41"/>
        <v>0</v>
      </c>
      <c r="AU115" s="70">
        <f t="shared" si="42"/>
        <v>0</v>
      </c>
      <c r="AV115" s="122"/>
      <c r="AW115" s="108"/>
      <c r="AX115" s="108"/>
      <c r="AY115" s="108"/>
      <c r="AZ115" s="108"/>
      <c r="BA115" s="70">
        <f t="shared" si="43"/>
        <v>0</v>
      </c>
      <c r="BB115" s="76"/>
      <c r="BC115" s="121"/>
      <c r="BD115" s="55" t="str">
        <f t="shared" si="44"/>
        <v>正确</v>
      </c>
    </row>
    <row r="116" s="1" customFormat="1" ht="33" customHeight="1" spans="1:56">
      <c r="A116" s="78">
        <f t="shared" ref="A116:A125" si="46">ROW()-4</f>
        <v>112</v>
      </c>
      <c r="B116" s="103"/>
      <c r="C116" s="116"/>
      <c r="D116" s="104"/>
      <c r="E116" s="103"/>
      <c r="F116" s="81">
        <f t="shared" si="37"/>
        <v>31</v>
      </c>
      <c r="G116" s="117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65">
        <f t="shared" si="38"/>
        <v>0</v>
      </c>
      <c r="T116" s="118"/>
      <c r="U116" s="110"/>
      <c r="V116" s="119"/>
      <c r="W116" s="120"/>
      <c r="X116" s="120"/>
      <c r="Y116" s="120"/>
      <c r="Z116" s="120"/>
      <c r="AA116" s="120"/>
      <c r="AB116" s="107"/>
      <c r="AC116" s="70">
        <f t="shared" si="39"/>
        <v>0</v>
      </c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72">
        <f t="shared" si="40"/>
        <v>0</v>
      </c>
      <c r="AT116" s="70">
        <f t="shared" si="41"/>
        <v>0</v>
      </c>
      <c r="AU116" s="70">
        <f t="shared" si="42"/>
        <v>0</v>
      </c>
      <c r="AV116" s="122"/>
      <c r="AW116" s="108"/>
      <c r="AX116" s="108"/>
      <c r="AY116" s="108"/>
      <c r="AZ116" s="108"/>
      <c r="BA116" s="70">
        <f t="shared" si="43"/>
        <v>0</v>
      </c>
      <c r="BB116" s="76"/>
      <c r="BC116" s="121"/>
      <c r="BD116" s="55" t="str">
        <f t="shared" si="44"/>
        <v>正确</v>
      </c>
    </row>
    <row r="117" s="1" customFormat="1" ht="33" customHeight="1" spans="1:56">
      <c r="A117" s="78">
        <f t="shared" si="46"/>
        <v>113</v>
      </c>
      <c r="B117" s="103"/>
      <c r="C117" s="116"/>
      <c r="D117" s="104"/>
      <c r="E117" s="103"/>
      <c r="F117" s="81">
        <f t="shared" si="37"/>
        <v>31</v>
      </c>
      <c r="G117" s="117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65">
        <f t="shared" si="38"/>
        <v>0</v>
      </c>
      <c r="T117" s="118"/>
      <c r="U117" s="110"/>
      <c r="V117" s="119"/>
      <c r="W117" s="120"/>
      <c r="X117" s="120"/>
      <c r="Y117" s="120"/>
      <c r="Z117" s="120"/>
      <c r="AA117" s="120"/>
      <c r="AB117" s="107"/>
      <c r="AC117" s="70">
        <f t="shared" si="39"/>
        <v>0</v>
      </c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72">
        <f t="shared" si="40"/>
        <v>0</v>
      </c>
      <c r="AT117" s="70">
        <f t="shared" si="41"/>
        <v>0</v>
      </c>
      <c r="AU117" s="70">
        <f t="shared" si="42"/>
        <v>0</v>
      </c>
      <c r="AV117" s="122"/>
      <c r="AW117" s="108"/>
      <c r="AX117" s="108"/>
      <c r="AY117" s="108"/>
      <c r="AZ117" s="108"/>
      <c r="BA117" s="70">
        <f t="shared" si="43"/>
        <v>0</v>
      </c>
      <c r="BB117" s="76"/>
      <c r="BC117" s="121"/>
      <c r="BD117" s="55" t="str">
        <f t="shared" si="44"/>
        <v>正确</v>
      </c>
    </row>
    <row r="118" s="1" customFormat="1" ht="33" customHeight="1" spans="1:56">
      <c r="A118" s="78">
        <f t="shared" si="46"/>
        <v>114</v>
      </c>
      <c r="B118" s="103"/>
      <c r="C118" s="116"/>
      <c r="D118" s="104"/>
      <c r="E118" s="103"/>
      <c r="F118" s="81">
        <f t="shared" si="37"/>
        <v>31</v>
      </c>
      <c r="G118" s="117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65">
        <f t="shared" si="38"/>
        <v>0</v>
      </c>
      <c r="T118" s="118"/>
      <c r="U118" s="110"/>
      <c r="V118" s="119"/>
      <c r="W118" s="120"/>
      <c r="X118" s="120"/>
      <c r="Y118" s="120"/>
      <c r="Z118" s="120"/>
      <c r="AA118" s="120"/>
      <c r="AB118" s="107"/>
      <c r="AC118" s="70">
        <f t="shared" si="39"/>
        <v>0</v>
      </c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72">
        <f t="shared" si="40"/>
        <v>0</v>
      </c>
      <c r="AT118" s="70">
        <f t="shared" si="41"/>
        <v>0</v>
      </c>
      <c r="AU118" s="70">
        <f t="shared" si="42"/>
        <v>0</v>
      </c>
      <c r="AV118" s="122"/>
      <c r="AW118" s="108"/>
      <c r="AX118" s="108"/>
      <c r="AY118" s="108"/>
      <c r="AZ118" s="108"/>
      <c r="BA118" s="70">
        <f t="shared" si="43"/>
        <v>0</v>
      </c>
      <c r="BB118" s="76"/>
      <c r="BC118" s="121"/>
      <c r="BD118" s="55" t="str">
        <f t="shared" si="44"/>
        <v>正确</v>
      </c>
    </row>
    <row r="119" s="1" customFormat="1" ht="33" customHeight="1" spans="1:56">
      <c r="A119" s="78">
        <f t="shared" si="46"/>
        <v>115</v>
      </c>
      <c r="B119" s="103"/>
      <c r="C119" s="116"/>
      <c r="D119" s="104"/>
      <c r="E119" s="103"/>
      <c r="F119" s="81">
        <f t="shared" si="37"/>
        <v>31</v>
      </c>
      <c r="G119" s="117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65">
        <f t="shared" si="38"/>
        <v>0</v>
      </c>
      <c r="T119" s="118"/>
      <c r="U119" s="110"/>
      <c r="V119" s="119"/>
      <c r="W119" s="120"/>
      <c r="X119" s="120"/>
      <c r="Y119" s="120"/>
      <c r="Z119" s="120"/>
      <c r="AA119" s="120"/>
      <c r="AB119" s="107"/>
      <c r="AC119" s="70">
        <f t="shared" si="39"/>
        <v>0</v>
      </c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72">
        <f t="shared" si="40"/>
        <v>0</v>
      </c>
      <c r="AT119" s="70">
        <f t="shared" si="41"/>
        <v>0</v>
      </c>
      <c r="AU119" s="70">
        <f t="shared" si="42"/>
        <v>0</v>
      </c>
      <c r="AV119" s="122"/>
      <c r="AW119" s="108"/>
      <c r="AX119" s="108"/>
      <c r="AY119" s="108"/>
      <c r="AZ119" s="108"/>
      <c r="BA119" s="70">
        <f t="shared" si="43"/>
        <v>0</v>
      </c>
      <c r="BB119" s="76"/>
      <c r="BC119" s="121"/>
      <c r="BD119" s="55" t="str">
        <f t="shared" si="44"/>
        <v>正确</v>
      </c>
    </row>
    <row r="120" s="1" customFormat="1" ht="33" customHeight="1" spans="1:56">
      <c r="A120" s="78">
        <f t="shared" si="46"/>
        <v>116</v>
      </c>
      <c r="B120" s="103"/>
      <c r="C120" s="116"/>
      <c r="D120" s="104"/>
      <c r="E120" s="103"/>
      <c r="F120" s="81">
        <f t="shared" si="37"/>
        <v>31</v>
      </c>
      <c r="G120" s="117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65">
        <f t="shared" si="38"/>
        <v>0</v>
      </c>
      <c r="T120" s="118"/>
      <c r="U120" s="110"/>
      <c r="V120" s="119"/>
      <c r="W120" s="120"/>
      <c r="X120" s="120"/>
      <c r="Y120" s="120"/>
      <c r="Z120" s="120"/>
      <c r="AA120" s="120"/>
      <c r="AB120" s="107"/>
      <c r="AC120" s="70">
        <f t="shared" si="39"/>
        <v>0</v>
      </c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72">
        <f t="shared" si="40"/>
        <v>0</v>
      </c>
      <c r="AT120" s="70">
        <f t="shared" si="41"/>
        <v>0</v>
      </c>
      <c r="AU120" s="70">
        <f t="shared" si="42"/>
        <v>0</v>
      </c>
      <c r="AV120" s="122"/>
      <c r="AW120" s="108"/>
      <c r="AX120" s="108"/>
      <c r="AY120" s="108"/>
      <c r="AZ120" s="108"/>
      <c r="BA120" s="70">
        <f t="shared" si="43"/>
        <v>0</v>
      </c>
      <c r="BB120" s="76"/>
      <c r="BC120" s="121"/>
      <c r="BD120" s="55" t="str">
        <f t="shared" si="44"/>
        <v>正确</v>
      </c>
    </row>
    <row r="121" s="1" customFormat="1" ht="33" customHeight="1" spans="1:56">
      <c r="A121" s="78">
        <f t="shared" si="46"/>
        <v>117</v>
      </c>
      <c r="B121" s="103"/>
      <c r="C121" s="116"/>
      <c r="D121" s="104"/>
      <c r="E121" s="103"/>
      <c r="F121" s="81">
        <f t="shared" si="37"/>
        <v>31</v>
      </c>
      <c r="G121" s="117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65">
        <f t="shared" si="38"/>
        <v>0</v>
      </c>
      <c r="T121" s="118"/>
      <c r="U121" s="110"/>
      <c r="V121" s="119"/>
      <c r="W121" s="120"/>
      <c r="X121" s="120"/>
      <c r="Y121" s="120"/>
      <c r="Z121" s="120"/>
      <c r="AA121" s="120"/>
      <c r="AB121" s="107"/>
      <c r="AC121" s="70">
        <f t="shared" si="39"/>
        <v>0</v>
      </c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72">
        <f t="shared" si="40"/>
        <v>0</v>
      </c>
      <c r="AT121" s="70">
        <f t="shared" si="41"/>
        <v>0</v>
      </c>
      <c r="AU121" s="70">
        <f t="shared" si="42"/>
        <v>0</v>
      </c>
      <c r="AV121" s="122"/>
      <c r="AW121" s="108"/>
      <c r="AX121" s="108"/>
      <c r="AY121" s="108"/>
      <c r="AZ121" s="108"/>
      <c r="BA121" s="70">
        <f t="shared" si="43"/>
        <v>0</v>
      </c>
      <c r="BB121" s="76"/>
      <c r="BC121" s="121"/>
      <c r="BD121" s="55" t="str">
        <f t="shared" si="44"/>
        <v>正确</v>
      </c>
    </row>
    <row r="122" s="1" customFormat="1" ht="33" customHeight="1" spans="1:56">
      <c r="A122" s="78">
        <f t="shared" si="46"/>
        <v>118</v>
      </c>
      <c r="B122" s="103"/>
      <c r="C122" s="116"/>
      <c r="D122" s="104"/>
      <c r="E122" s="103"/>
      <c r="F122" s="81">
        <f t="shared" si="37"/>
        <v>31</v>
      </c>
      <c r="G122" s="117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65">
        <f t="shared" si="38"/>
        <v>0</v>
      </c>
      <c r="T122" s="118"/>
      <c r="U122" s="110"/>
      <c r="V122" s="119"/>
      <c r="W122" s="120"/>
      <c r="X122" s="120"/>
      <c r="Y122" s="120"/>
      <c r="Z122" s="120"/>
      <c r="AA122" s="120"/>
      <c r="AB122" s="107"/>
      <c r="AC122" s="70">
        <f t="shared" si="39"/>
        <v>0</v>
      </c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72">
        <f t="shared" si="40"/>
        <v>0</v>
      </c>
      <c r="AT122" s="70">
        <f t="shared" si="41"/>
        <v>0</v>
      </c>
      <c r="AU122" s="70">
        <f t="shared" si="42"/>
        <v>0</v>
      </c>
      <c r="AV122" s="122"/>
      <c r="AW122" s="108"/>
      <c r="AX122" s="108"/>
      <c r="AY122" s="108"/>
      <c r="AZ122" s="108"/>
      <c r="BA122" s="70">
        <f t="shared" si="43"/>
        <v>0</v>
      </c>
      <c r="BB122" s="76"/>
      <c r="BC122" s="121"/>
      <c r="BD122" s="55" t="str">
        <f t="shared" si="44"/>
        <v>正确</v>
      </c>
    </row>
    <row r="123" s="1" customFormat="1" ht="33" customHeight="1" spans="1:56">
      <c r="A123" s="78">
        <f t="shared" si="46"/>
        <v>119</v>
      </c>
      <c r="B123" s="103"/>
      <c r="C123" s="116"/>
      <c r="D123" s="104"/>
      <c r="E123" s="103"/>
      <c r="F123" s="81">
        <f t="shared" si="37"/>
        <v>31</v>
      </c>
      <c r="G123" s="117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65">
        <f t="shared" si="38"/>
        <v>0</v>
      </c>
      <c r="T123" s="118"/>
      <c r="U123" s="110"/>
      <c r="V123" s="119"/>
      <c r="W123" s="120"/>
      <c r="X123" s="120"/>
      <c r="Y123" s="120"/>
      <c r="Z123" s="120"/>
      <c r="AA123" s="120"/>
      <c r="AB123" s="107"/>
      <c r="AC123" s="70">
        <f t="shared" si="39"/>
        <v>0</v>
      </c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72">
        <f t="shared" si="40"/>
        <v>0</v>
      </c>
      <c r="AT123" s="70">
        <f t="shared" si="41"/>
        <v>0</v>
      </c>
      <c r="AU123" s="70">
        <f t="shared" si="42"/>
        <v>0</v>
      </c>
      <c r="AV123" s="122"/>
      <c r="AW123" s="108"/>
      <c r="AX123" s="108"/>
      <c r="AY123" s="108"/>
      <c r="AZ123" s="108"/>
      <c r="BA123" s="70">
        <f t="shared" si="43"/>
        <v>0</v>
      </c>
      <c r="BB123" s="76"/>
      <c r="BC123" s="121"/>
      <c r="BD123" s="55" t="str">
        <f t="shared" si="44"/>
        <v>正确</v>
      </c>
    </row>
    <row r="124" s="1" customFormat="1" ht="33" customHeight="1" spans="1:56">
      <c r="A124" s="78">
        <f t="shared" si="46"/>
        <v>120</v>
      </c>
      <c r="B124" s="103"/>
      <c r="C124" s="116"/>
      <c r="D124" s="104"/>
      <c r="E124" s="103"/>
      <c r="F124" s="81">
        <f t="shared" si="37"/>
        <v>31</v>
      </c>
      <c r="G124" s="117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65">
        <f t="shared" si="38"/>
        <v>0</v>
      </c>
      <c r="T124" s="118"/>
      <c r="U124" s="110"/>
      <c r="V124" s="119"/>
      <c r="W124" s="120"/>
      <c r="X124" s="120"/>
      <c r="Y124" s="120"/>
      <c r="Z124" s="120"/>
      <c r="AA124" s="120"/>
      <c r="AB124" s="107"/>
      <c r="AC124" s="70">
        <f t="shared" si="39"/>
        <v>0</v>
      </c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72">
        <f t="shared" si="40"/>
        <v>0</v>
      </c>
      <c r="AT124" s="70">
        <f t="shared" si="41"/>
        <v>0</v>
      </c>
      <c r="AU124" s="70">
        <f t="shared" si="42"/>
        <v>0</v>
      </c>
      <c r="AV124" s="122"/>
      <c r="AW124" s="108"/>
      <c r="AX124" s="108"/>
      <c r="AY124" s="108"/>
      <c r="AZ124" s="108"/>
      <c r="BA124" s="70">
        <f t="shared" si="43"/>
        <v>0</v>
      </c>
      <c r="BB124" s="76"/>
      <c r="BC124" s="121"/>
      <c r="BD124" s="55" t="str">
        <f t="shared" si="44"/>
        <v>正确</v>
      </c>
    </row>
    <row r="125" s="1" customFormat="1" ht="33" customHeight="1" spans="1:56">
      <c r="A125" s="78">
        <f t="shared" si="46"/>
        <v>121</v>
      </c>
      <c r="B125" s="103"/>
      <c r="C125" s="116"/>
      <c r="D125" s="104"/>
      <c r="E125" s="103"/>
      <c r="F125" s="81">
        <f t="shared" si="37"/>
        <v>31</v>
      </c>
      <c r="G125" s="117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65">
        <f t="shared" si="38"/>
        <v>0</v>
      </c>
      <c r="T125" s="118"/>
      <c r="U125" s="110"/>
      <c r="V125" s="119"/>
      <c r="W125" s="120"/>
      <c r="X125" s="120"/>
      <c r="Y125" s="120"/>
      <c r="Z125" s="120"/>
      <c r="AA125" s="120"/>
      <c r="AB125" s="107"/>
      <c r="AC125" s="70">
        <f t="shared" si="39"/>
        <v>0</v>
      </c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72">
        <f t="shared" si="40"/>
        <v>0</v>
      </c>
      <c r="AT125" s="70">
        <f t="shared" si="41"/>
        <v>0</v>
      </c>
      <c r="AU125" s="70">
        <f t="shared" si="42"/>
        <v>0</v>
      </c>
      <c r="AV125" s="122"/>
      <c r="AW125" s="108"/>
      <c r="AX125" s="108"/>
      <c r="AY125" s="108"/>
      <c r="AZ125" s="108"/>
      <c r="BA125" s="70">
        <f t="shared" si="43"/>
        <v>0</v>
      </c>
      <c r="BB125" s="76"/>
      <c r="BC125" s="121"/>
      <c r="BD125" s="55" t="str">
        <f t="shared" si="44"/>
        <v>正确</v>
      </c>
    </row>
    <row r="126" s="1" customFormat="1" ht="33" customHeight="1" spans="1:56">
      <c r="A126" s="78">
        <f t="shared" ref="A126:A135" si="47">ROW()-4</f>
        <v>122</v>
      </c>
      <c r="B126" s="103"/>
      <c r="C126" s="116"/>
      <c r="D126" s="104"/>
      <c r="E126" s="103"/>
      <c r="F126" s="81">
        <f t="shared" si="37"/>
        <v>31</v>
      </c>
      <c r="G126" s="117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65">
        <f t="shared" si="38"/>
        <v>0</v>
      </c>
      <c r="T126" s="118"/>
      <c r="U126" s="110"/>
      <c r="V126" s="119"/>
      <c r="W126" s="120"/>
      <c r="X126" s="120"/>
      <c r="Y126" s="120"/>
      <c r="Z126" s="120"/>
      <c r="AA126" s="120"/>
      <c r="AB126" s="107"/>
      <c r="AC126" s="70">
        <f t="shared" si="39"/>
        <v>0</v>
      </c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72">
        <f t="shared" si="40"/>
        <v>0</v>
      </c>
      <c r="AT126" s="70">
        <f t="shared" si="41"/>
        <v>0</v>
      </c>
      <c r="AU126" s="70">
        <f t="shared" si="42"/>
        <v>0</v>
      </c>
      <c r="AV126" s="122"/>
      <c r="AW126" s="108"/>
      <c r="AX126" s="108"/>
      <c r="AY126" s="108"/>
      <c r="AZ126" s="108"/>
      <c r="BA126" s="70">
        <f t="shared" si="43"/>
        <v>0</v>
      </c>
      <c r="BB126" s="76"/>
      <c r="BC126" s="121"/>
      <c r="BD126" s="55" t="str">
        <f t="shared" si="44"/>
        <v>正确</v>
      </c>
    </row>
    <row r="127" s="1" customFormat="1" ht="33" customHeight="1" spans="1:56">
      <c r="A127" s="78">
        <f t="shared" si="47"/>
        <v>123</v>
      </c>
      <c r="B127" s="103"/>
      <c r="C127" s="116"/>
      <c r="D127" s="104"/>
      <c r="E127" s="103"/>
      <c r="F127" s="81">
        <f t="shared" si="37"/>
        <v>31</v>
      </c>
      <c r="G127" s="117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65">
        <f t="shared" si="38"/>
        <v>0</v>
      </c>
      <c r="T127" s="118"/>
      <c r="U127" s="110"/>
      <c r="V127" s="119"/>
      <c r="W127" s="120"/>
      <c r="X127" s="120"/>
      <c r="Y127" s="120"/>
      <c r="Z127" s="120"/>
      <c r="AA127" s="120"/>
      <c r="AB127" s="107"/>
      <c r="AC127" s="70">
        <f t="shared" si="39"/>
        <v>0</v>
      </c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72">
        <f t="shared" si="40"/>
        <v>0</v>
      </c>
      <c r="AT127" s="70">
        <f t="shared" si="41"/>
        <v>0</v>
      </c>
      <c r="AU127" s="70">
        <f t="shared" si="42"/>
        <v>0</v>
      </c>
      <c r="AV127" s="122"/>
      <c r="AW127" s="108"/>
      <c r="AX127" s="108"/>
      <c r="AY127" s="108"/>
      <c r="AZ127" s="108"/>
      <c r="BA127" s="70">
        <f t="shared" si="43"/>
        <v>0</v>
      </c>
      <c r="BB127" s="76"/>
      <c r="BC127" s="121"/>
      <c r="BD127" s="55" t="str">
        <f t="shared" si="44"/>
        <v>正确</v>
      </c>
    </row>
    <row r="128" s="1" customFormat="1" ht="33" customHeight="1" spans="1:56">
      <c r="A128" s="78">
        <f t="shared" si="47"/>
        <v>124</v>
      </c>
      <c r="B128" s="103"/>
      <c r="C128" s="116"/>
      <c r="D128" s="104"/>
      <c r="E128" s="103"/>
      <c r="F128" s="81">
        <f t="shared" si="37"/>
        <v>31</v>
      </c>
      <c r="G128" s="117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65">
        <f t="shared" si="38"/>
        <v>0</v>
      </c>
      <c r="T128" s="118"/>
      <c r="U128" s="110"/>
      <c r="V128" s="119"/>
      <c r="W128" s="120"/>
      <c r="X128" s="120"/>
      <c r="Y128" s="120"/>
      <c r="Z128" s="120"/>
      <c r="AA128" s="120"/>
      <c r="AB128" s="107"/>
      <c r="AC128" s="70">
        <f t="shared" si="39"/>
        <v>0</v>
      </c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72">
        <f t="shared" si="40"/>
        <v>0</v>
      </c>
      <c r="AT128" s="70">
        <f t="shared" si="41"/>
        <v>0</v>
      </c>
      <c r="AU128" s="70">
        <f t="shared" si="42"/>
        <v>0</v>
      </c>
      <c r="AV128" s="122"/>
      <c r="AW128" s="108"/>
      <c r="AX128" s="108"/>
      <c r="AY128" s="108"/>
      <c r="AZ128" s="108"/>
      <c r="BA128" s="70">
        <f t="shared" si="43"/>
        <v>0</v>
      </c>
      <c r="BB128" s="76"/>
      <c r="BC128" s="121"/>
      <c r="BD128" s="55" t="str">
        <f t="shared" si="44"/>
        <v>正确</v>
      </c>
    </row>
    <row r="129" s="1" customFormat="1" ht="33" customHeight="1" spans="1:56">
      <c r="A129" s="78">
        <f t="shared" si="47"/>
        <v>125</v>
      </c>
      <c r="B129" s="103"/>
      <c r="C129" s="116"/>
      <c r="D129" s="104"/>
      <c r="E129" s="103"/>
      <c r="F129" s="81">
        <f t="shared" si="37"/>
        <v>31</v>
      </c>
      <c r="G129" s="117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65">
        <f t="shared" si="38"/>
        <v>0</v>
      </c>
      <c r="T129" s="118"/>
      <c r="U129" s="110"/>
      <c r="V129" s="119"/>
      <c r="W129" s="120"/>
      <c r="X129" s="120"/>
      <c r="Y129" s="120"/>
      <c r="Z129" s="120"/>
      <c r="AA129" s="120"/>
      <c r="AB129" s="107"/>
      <c r="AC129" s="70">
        <f t="shared" si="39"/>
        <v>0</v>
      </c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72">
        <f t="shared" si="40"/>
        <v>0</v>
      </c>
      <c r="AT129" s="70">
        <f t="shared" si="41"/>
        <v>0</v>
      </c>
      <c r="AU129" s="70">
        <f t="shared" si="42"/>
        <v>0</v>
      </c>
      <c r="AV129" s="122"/>
      <c r="AW129" s="108"/>
      <c r="AX129" s="108"/>
      <c r="AY129" s="108"/>
      <c r="AZ129" s="108"/>
      <c r="BA129" s="70">
        <f t="shared" si="43"/>
        <v>0</v>
      </c>
      <c r="BB129" s="76"/>
      <c r="BC129" s="121"/>
      <c r="BD129" s="55" t="str">
        <f t="shared" si="44"/>
        <v>正确</v>
      </c>
    </row>
    <row r="130" s="1" customFormat="1" ht="33" customHeight="1" spans="1:56">
      <c r="A130" s="78">
        <f t="shared" si="47"/>
        <v>126</v>
      </c>
      <c r="B130" s="103"/>
      <c r="C130" s="116"/>
      <c r="D130" s="104"/>
      <c r="E130" s="103"/>
      <c r="F130" s="81">
        <f t="shared" si="37"/>
        <v>31</v>
      </c>
      <c r="G130" s="117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65">
        <f t="shared" si="38"/>
        <v>0</v>
      </c>
      <c r="T130" s="118"/>
      <c r="U130" s="110"/>
      <c r="V130" s="119"/>
      <c r="W130" s="120"/>
      <c r="X130" s="120"/>
      <c r="Y130" s="120"/>
      <c r="Z130" s="120"/>
      <c r="AA130" s="120"/>
      <c r="AB130" s="107"/>
      <c r="AC130" s="70">
        <f t="shared" si="39"/>
        <v>0</v>
      </c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72">
        <f t="shared" si="40"/>
        <v>0</v>
      </c>
      <c r="AT130" s="70">
        <f t="shared" si="41"/>
        <v>0</v>
      </c>
      <c r="AU130" s="70">
        <f t="shared" si="42"/>
        <v>0</v>
      </c>
      <c r="AV130" s="122"/>
      <c r="AW130" s="108"/>
      <c r="AX130" s="108"/>
      <c r="AY130" s="108"/>
      <c r="AZ130" s="108"/>
      <c r="BA130" s="70">
        <f t="shared" si="43"/>
        <v>0</v>
      </c>
      <c r="BB130" s="76"/>
      <c r="BC130" s="121"/>
      <c r="BD130" s="55" t="str">
        <f t="shared" si="44"/>
        <v>正确</v>
      </c>
    </row>
    <row r="131" s="1" customFormat="1" ht="33" customHeight="1" spans="1:56">
      <c r="A131" s="78">
        <f t="shared" si="47"/>
        <v>127</v>
      </c>
      <c r="B131" s="103"/>
      <c r="C131" s="116"/>
      <c r="D131" s="104"/>
      <c r="E131" s="103"/>
      <c r="F131" s="81">
        <f t="shared" si="37"/>
        <v>31</v>
      </c>
      <c r="G131" s="117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65">
        <f t="shared" si="38"/>
        <v>0</v>
      </c>
      <c r="T131" s="118"/>
      <c r="U131" s="110"/>
      <c r="V131" s="119"/>
      <c r="W131" s="120"/>
      <c r="X131" s="120"/>
      <c r="Y131" s="120"/>
      <c r="Z131" s="120"/>
      <c r="AA131" s="120"/>
      <c r="AB131" s="107"/>
      <c r="AC131" s="70">
        <f t="shared" si="39"/>
        <v>0</v>
      </c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72">
        <f t="shared" si="40"/>
        <v>0</v>
      </c>
      <c r="AT131" s="70">
        <f t="shared" si="41"/>
        <v>0</v>
      </c>
      <c r="AU131" s="70">
        <f t="shared" si="42"/>
        <v>0</v>
      </c>
      <c r="AV131" s="122"/>
      <c r="AW131" s="108"/>
      <c r="AX131" s="108"/>
      <c r="AY131" s="108"/>
      <c r="AZ131" s="108"/>
      <c r="BA131" s="70">
        <f t="shared" si="43"/>
        <v>0</v>
      </c>
      <c r="BB131" s="76"/>
      <c r="BC131" s="121"/>
      <c r="BD131" s="55" t="str">
        <f t="shared" si="44"/>
        <v>正确</v>
      </c>
    </row>
    <row r="132" s="1" customFormat="1" ht="33" customHeight="1" spans="1:56">
      <c r="A132" s="78">
        <f t="shared" si="47"/>
        <v>128</v>
      </c>
      <c r="B132" s="103"/>
      <c r="C132" s="116"/>
      <c r="D132" s="104"/>
      <c r="E132" s="103"/>
      <c r="F132" s="81">
        <f t="shared" si="37"/>
        <v>31</v>
      </c>
      <c r="G132" s="117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65">
        <f t="shared" si="38"/>
        <v>0</v>
      </c>
      <c r="T132" s="118"/>
      <c r="U132" s="110"/>
      <c r="V132" s="119"/>
      <c r="W132" s="120"/>
      <c r="X132" s="120"/>
      <c r="Y132" s="120"/>
      <c r="Z132" s="120"/>
      <c r="AA132" s="120"/>
      <c r="AB132" s="107"/>
      <c r="AC132" s="70">
        <f t="shared" si="39"/>
        <v>0</v>
      </c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72">
        <f t="shared" si="40"/>
        <v>0</v>
      </c>
      <c r="AT132" s="70">
        <f t="shared" si="41"/>
        <v>0</v>
      </c>
      <c r="AU132" s="70">
        <f t="shared" si="42"/>
        <v>0</v>
      </c>
      <c r="AV132" s="122"/>
      <c r="AW132" s="108"/>
      <c r="AX132" s="108"/>
      <c r="AY132" s="108"/>
      <c r="AZ132" s="108"/>
      <c r="BA132" s="70">
        <f t="shared" si="43"/>
        <v>0</v>
      </c>
      <c r="BB132" s="76"/>
      <c r="BC132" s="121"/>
      <c r="BD132" s="55" t="str">
        <f t="shared" si="44"/>
        <v>正确</v>
      </c>
    </row>
    <row r="133" s="1" customFormat="1" ht="33" customHeight="1" spans="1:56">
      <c r="A133" s="78">
        <f t="shared" si="47"/>
        <v>129</v>
      </c>
      <c r="B133" s="103"/>
      <c r="C133" s="116"/>
      <c r="D133" s="104"/>
      <c r="E133" s="103"/>
      <c r="F133" s="81">
        <f t="shared" si="37"/>
        <v>31</v>
      </c>
      <c r="G133" s="117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65">
        <f t="shared" si="38"/>
        <v>0</v>
      </c>
      <c r="T133" s="118"/>
      <c r="U133" s="110"/>
      <c r="V133" s="119"/>
      <c r="W133" s="120"/>
      <c r="X133" s="120"/>
      <c r="Y133" s="120"/>
      <c r="Z133" s="120"/>
      <c r="AA133" s="120"/>
      <c r="AB133" s="107"/>
      <c r="AC133" s="70">
        <f t="shared" si="39"/>
        <v>0</v>
      </c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72">
        <f t="shared" si="40"/>
        <v>0</v>
      </c>
      <c r="AT133" s="70">
        <f t="shared" si="41"/>
        <v>0</v>
      </c>
      <c r="AU133" s="70">
        <f t="shared" si="42"/>
        <v>0</v>
      </c>
      <c r="AV133" s="122"/>
      <c r="AW133" s="108"/>
      <c r="AX133" s="108"/>
      <c r="AY133" s="108"/>
      <c r="AZ133" s="108"/>
      <c r="BA133" s="70">
        <f t="shared" si="43"/>
        <v>0</v>
      </c>
      <c r="BB133" s="76"/>
      <c r="BC133" s="121"/>
      <c r="BD133" s="55" t="str">
        <f t="shared" si="44"/>
        <v>正确</v>
      </c>
    </row>
    <row r="134" s="1" customFormat="1" ht="33" customHeight="1" spans="1:56">
      <c r="A134" s="78">
        <f t="shared" si="47"/>
        <v>130</v>
      </c>
      <c r="B134" s="103"/>
      <c r="C134" s="116"/>
      <c r="D134" s="104"/>
      <c r="E134" s="103"/>
      <c r="F134" s="81">
        <f t="shared" ref="F134:F164" si="48">IF($C$2-D134+1&lt;$E$2,$C$2-D134+1,$E$2)</f>
        <v>31</v>
      </c>
      <c r="G134" s="117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65">
        <f t="shared" ref="S134:S164" si="49">P134+Q134-R134</f>
        <v>0</v>
      </c>
      <c r="T134" s="118"/>
      <c r="U134" s="110"/>
      <c r="V134" s="119"/>
      <c r="W134" s="120"/>
      <c r="X134" s="120"/>
      <c r="Y134" s="120"/>
      <c r="Z134" s="120"/>
      <c r="AA134" s="120"/>
      <c r="AB134" s="107"/>
      <c r="AC134" s="70">
        <f t="shared" ref="AC134:AC164" si="50">IF(G134="是",30,0)</f>
        <v>0</v>
      </c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72">
        <f t="shared" ref="AS134:AS164" si="51">IFERROR(U134/$E$2*2*H134+I134*2,0)</f>
        <v>0</v>
      </c>
      <c r="AT134" s="70">
        <f t="shared" ref="AT134:AT164" si="52">IFERROR(U134/$E$2*(J134+K134*0.2+L134+M134*0.5),0)</f>
        <v>0</v>
      </c>
      <c r="AU134" s="70">
        <f t="shared" ref="AU134:AU164" si="53">ROUND(SUM(V134:AP134)-SUM(AQ134:AT134),2)</f>
        <v>0</v>
      </c>
      <c r="AV134" s="122"/>
      <c r="AW134" s="108"/>
      <c r="AX134" s="108"/>
      <c r="AY134" s="108"/>
      <c r="AZ134" s="108"/>
      <c r="BA134" s="70">
        <f t="shared" ref="BA134:BA164" si="54">ROUND(AU134-SUM(AV134:AZ134),2)</f>
        <v>0</v>
      </c>
      <c r="BB134" s="76"/>
      <c r="BC134" s="121"/>
      <c r="BD134" s="55" t="str">
        <f t="shared" ref="BD134:BD164" si="55">IF(U134-SUM(V134:AB134)=0,"正确","错误")</f>
        <v>正确</v>
      </c>
    </row>
    <row r="135" s="1" customFormat="1" ht="33" customHeight="1" spans="1:56">
      <c r="A135" s="78">
        <f t="shared" si="47"/>
        <v>131</v>
      </c>
      <c r="B135" s="103"/>
      <c r="C135" s="116"/>
      <c r="D135" s="104"/>
      <c r="E135" s="103"/>
      <c r="F135" s="81">
        <f t="shared" si="48"/>
        <v>31</v>
      </c>
      <c r="G135" s="117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65">
        <f t="shared" si="49"/>
        <v>0</v>
      </c>
      <c r="T135" s="118"/>
      <c r="U135" s="110"/>
      <c r="V135" s="119"/>
      <c r="W135" s="120"/>
      <c r="X135" s="120"/>
      <c r="Y135" s="120"/>
      <c r="Z135" s="120"/>
      <c r="AA135" s="120"/>
      <c r="AB135" s="107"/>
      <c r="AC135" s="70">
        <f t="shared" si="50"/>
        <v>0</v>
      </c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72">
        <f t="shared" si="51"/>
        <v>0</v>
      </c>
      <c r="AT135" s="70">
        <f t="shared" si="52"/>
        <v>0</v>
      </c>
      <c r="AU135" s="70">
        <f t="shared" si="53"/>
        <v>0</v>
      </c>
      <c r="AV135" s="122"/>
      <c r="AW135" s="108"/>
      <c r="AX135" s="108"/>
      <c r="AY135" s="108"/>
      <c r="AZ135" s="108"/>
      <c r="BA135" s="70">
        <f t="shared" si="54"/>
        <v>0</v>
      </c>
      <c r="BB135" s="76"/>
      <c r="BC135" s="121"/>
      <c r="BD135" s="55" t="str">
        <f t="shared" si="55"/>
        <v>正确</v>
      </c>
    </row>
    <row r="136" s="1" customFormat="1" ht="33" customHeight="1" spans="1:56">
      <c r="A136" s="78">
        <f t="shared" ref="A136:A145" si="56">ROW()-4</f>
        <v>132</v>
      </c>
      <c r="B136" s="103"/>
      <c r="C136" s="116"/>
      <c r="D136" s="104"/>
      <c r="E136" s="103"/>
      <c r="F136" s="81">
        <f t="shared" si="48"/>
        <v>31</v>
      </c>
      <c r="G136" s="117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65">
        <f t="shared" si="49"/>
        <v>0</v>
      </c>
      <c r="T136" s="118"/>
      <c r="U136" s="110"/>
      <c r="V136" s="119"/>
      <c r="W136" s="120"/>
      <c r="X136" s="120"/>
      <c r="Y136" s="120"/>
      <c r="Z136" s="120"/>
      <c r="AA136" s="120"/>
      <c r="AB136" s="107"/>
      <c r="AC136" s="70">
        <f t="shared" si="50"/>
        <v>0</v>
      </c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72">
        <f t="shared" si="51"/>
        <v>0</v>
      </c>
      <c r="AT136" s="70">
        <f t="shared" si="52"/>
        <v>0</v>
      </c>
      <c r="AU136" s="70">
        <f t="shared" si="53"/>
        <v>0</v>
      </c>
      <c r="AV136" s="122"/>
      <c r="AW136" s="108"/>
      <c r="AX136" s="108"/>
      <c r="AY136" s="108"/>
      <c r="AZ136" s="108"/>
      <c r="BA136" s="70">
        <f t="shared" si="54"/>
        <v>0</v>
      </c>
      <c r="BB136" s="76"/>
      <c r="BC136" s="121"/>
      <c r="BD136" s="55" t="str">
        <f t="shared" si="55"/>
        <v>正确</v>
      </c>
    </row>
    <row r="137" s="1" customFormat="1" ht="33" customHeight="1" spans="1:56">
      <c r="A137" s="78">
        <f t="shared" si="56"/>
        <v>133</v>
      </c>
      <c r="B137" s="103"/>
      <c r="C137" s="116"/>
      <c r="D137" s="104"/>
      <c r="E137" s="103"/>
      <c r="F137" s="81">
        <f t="shared" si="48"/>
        <v>31</v>
      </c>
      <c r="G137" s="117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65">
        <f t="shared" si="49"/>
        <v>0</v>
      </c>
      <c r="T137" s="118"/>
      <c r="U137" s="110"/>
      <c r="V137" s="119"/>
      <c r="W137" s="120"/>
      <c r="X137" s="120"/>
      <c r="Y137" s="120"/>
      <c r="Z137" s="120"/>
      <c r="AA137" s="120"/>
      <c r="AB137" s="107"/>
      <c r="AC137" s="70">
        <f t="shared" si="50"/>
        <v>0</v>
      </c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72">
        <f t="shared" si="51"/>
        <v>0</v>
      </c>
      <c r="AT137" s="70">
        <f t="shared" si="52"/>
        <v>0</v>
      </c>
      <c r="AU137" s="70">
        <f t="shared" si="53"/>
        <v>0</v>
      </c>
      <c r="AV137" s="122"/>
      <c r="AW137" s="108"/>
      <c r="AX137" s="108"/>
      <c r="AY137" s="108"/>
      <c r="AZ137" s="108"/>
      <c r="BA137" s="70">
        <f t="shared" si="54"/>
        <v>0</v>
      </c>
      <c r="BB137" s="76"/>
      <c r="BC137" s="121"/>
      <c r="BD137" s="55" t="str">
        <f t="shared" si="55"/>
        <v>正确</v>
      </c>
    </row>
    <row r="138" s="1" customFormat="1" ht="33" customHeight="1" spans="1:56">
      <c r="A138" s="78">
        <f t="shared" si="56"/>
        <v>134</v>
      </c>
      <c r="B138" s="103"/>
      <c r="C138" s="116"/>
      <c r="D138" s="104"/>
      <c r="E138" s="103"/>
      <c r="F138" s="81">
        <f t="shared" si="48"/>
        <v>31</v>
      </c>
      <c r="G138" s="117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65">
        <f t="shared" si="49"/>
        <v>0</v>
      </c>
      <c r="T138" s="118"/>
      <c r="U138" s="110"/>
      <c r="V138" s="119"/>
      <c r="W138" s="120"/>
      <c r="X138" s="120"/>
      <c r="Y138" s="120"/>
      <c r="Z138" s="120"/>
      <c r="AA138" s="120"/>
      <c r="AB138" s="107"/>
      <c r="AC138" s="70">
        <f t="shared" si="50"/>
        <v>0</v>
      </c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72">
        <f t="shared" si="51"/>
        <v>0</v>
      </c>
      <c r="AT138" s="70">
        <f t="shared" si="52"/>
        <v>0</v>
      </c>
      <c r="AU138" s="70">
        <f t="shared" si="53"/>
        <v>0</v>
      </c>
      <c r="AV138" s="122"/>
      <c r="AW138" s="108"/>
      <c r="AX138" s="108"/>
      <c r="AY138" s="108"/>
      <c r="AZ138" s="108"/>
      <c r="BA138" s="70">
        <f t="shared" si="54"/>
        <v>0</v>
      </c>
      <c r="BB138" s="76"/>
      <c r="BC138" s="121"/>
      <c r="BD138" s="55" t="str">
        <f t="shared" si="55"/>
        <v>正确</v>
      </c>
    </row>
    <row r="139" s="1" customFormat="1" ht="33" customHeight="1" spans="1:56">
      <c r="A139" s="78">
        <f t="shared" si="56"/>
        <v>135</v>
      </c>
      <c r="B139" s="103"/>
      <c r="C139" s="116"/>
      <c r="D139" s="104"/>
      <c r="E139" s="103"/>
      <c r="F139" s="81">
        <f t="shared" si="48"/>
        <v>31</v>
      </c>
      <c r="G139" s="117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65">
        <f t="shared" si="49"/>
        <v>0</v>
      </c>
      <c r="T139" s="118"/>
      <c r="U139" s="110"/>
      <c r="V139" s="119"/>
      <c r="W139" s="120"/>
      <c r="X139" s="120"/>
      <c r="Y139" s="120"/>
      <c r="Z139" s="120"/>
      <c r="AA139" s="120"/>
      <c r="AB139" s="107"/>
      <c r="AC139" s="70">
        <f t="shared" si="50"/>
        <v>0</v>
      </c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72">
        <f t="shared" si="51"/>
        <v>0</v>
      </c>
      <c r="AT139" s="70">
        <f t="shared" si="52"/>
        <v>0</v>
      </c>
      <c r="AU139" s="70">
        <f t="shared" si="53"/>
        <v>0</v>
      </c>
      <c r="AV139" s="122"/>
      <c r="AW139" s="108"/>
      <c r="AX139" s="108"/>
      <c r="AY139" s="108"/>
      <c r="AZ139" s="108"/>
      <c r="BA139" s="70">
        <f t="shared" si="54"/>
        <v>0</v>
      </c>
      <c r="BB139" s="76"/>
      <c r="BC139" s="121"/>
      <c r="BD139" s="55" t="str">
        <f t="shared" si="55"/>
        <v>正确</v>
      </c>
    </row>
    <row r="140" s="1" customFormat="1" ht="33" customHeight="1" spans="1:56">
      <c r="A140" s="78">
        <f t="shared" si="56"/>
        <v>136</v>
      </c>
      <c r="B140" s="103"/>
      <c r="C140" s="116"/>
      <c r="D140" s="104"/>
      <c r="E140" s="103"/>
      <c r="F140" s="81">
        <f t="shared" si="48"/>
        <v>31</v>
      </c>
      <c r="G140" s="117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65">
        <f t="shared" si="49"/>
        <v>0</v>
      </c>
      <c r="T140" s="118"/>
      <c r="U140" s="110"/>
      <c r="V140" s="119"/>
      <c r="W140" s="120"/>
      <c r="X140" s="120"/>
      <c r="Y140" s="120"/>
      <c r="Z140" s="120"/>
      <c r="AA140" s="120"/>
      <c r="AB140" s="107"/>
      <c r="AC140" s="70">
        <f t="shared" si="50"/>
        <v>0</v>
      </c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72">
        <f t="shared" si="51"/>
        <v>0</v>
      </c>
      <c r="AT140" s="70">
        <f t="shared" si="52"/>
        <v>0</v>
      </c>
      <c r="AU140" s="70">
        <f t="shared" si="53"/>
        <v>0</v>
      </c>
      <c r="AV140" s="122"/>
      <c r="AW140" s="108"/>
      <c r="AX140" s="108"/>
      <c r="AY140" s="108"/>
      <c r="AZ140" s="108"/>
      <c r="BA140" s="70">
        <f t="shared" si="54"/>
        <v>0</v>
      </c>
      <c r="BB140" s="76"/>
      <c r="BC140" s="121"/>
      <c r="BD140" s="55" t="str">
        <f t="shared" si="55"/>
        <v>正确</v>
      </c>
    </row>
    <row r="141" s="1" customFormat="1" ht="33" customHeight="1" spans="1:56">
      <c r="A141" s="78">
        <f t="shared" si="56"/>
        <v>137</v>
      </c>
      <c r="B141" s="103"/>
      <c r="C141" s="116"/>
      <c r="D141" s="104"/>
      <c r="E141" s="103"/>
      <c r="F141" s="81">
        <f t="shared" si="48"/>
        <v>31</v>
      </c>
      <c r="G141" s="117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65">
        <f t="shared" si="49"/>
        <v>0</v>
      </c>
      <c r="T141" s="118"/>
      <c r="U141" s="110"/>
      <c r="V141" s="119"/>
      <c r="W141" s="120"/>
      <c r="X141" s="120"/>
      <c r="Y141" s="120"/>
      <c r="Z141" s="120"/>
      <c r="AA141" s="120"/>
      <c r="AB141" s="107"/>
      <c r="AC141" s="70">
        <f t="shared" si="50"/>
        <v>0</v>
      </c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72">
        <f t="shared" si="51"/>
        <v>0</v>
      </c>
      <c r="AT141" s="70">
        <f t="shared" si="52"/>
        <v>0</v>
      </c>
      <c r="AU141" s="70">
        <f t="shared" si="53"/>
        <v>0</v>
      </c>
      <c r="AV141" s="122"/>
      <c r="AW141" s="108"/>
      <c r="AX141" s="108"/>
      <c r="AY141" s="108"/>
      <c r="AZ141" s="108"/>
      <c r="BA141" s="70">
        <f t="shared" si="54"/>
        <v>0</v>
      </c>
      <c r="BB141" s="76"/>
      <c r="BC141" s="121"/>
      <c r="BD141" s="55" t="str">
        <f t="shared" si="55"/>
        <v>正确</v>
      </c>
    </row>
    <row r="142" s="1" customFormat="1" ht="33" customHeight="1" spans="1:56">
      <c r="A142" s="78">
        <f t="shared" si="56"/>
        <v>138</v>
      </c>
      <c r="B142" s="103"/>
      <c r="C142" s="116"/>
      <c r="D142" s="104"/>
      <c r="E142" s="103"/>
      <c r="F142" s="81">
        <f t="shared" si="48"/>
        <v>31</v>
      </c>
      <c r="G142" s="117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65">
        <f t="shared" si="49"/>
        <v>0</v>
      </c>
      <c r="T142" s="118"/>
      <c r="U142" s="110"/>
      <c r="V142" s="119"/>
      <c r="W142" s="120"/>
      <c r="X142" s="120"/>
      <c r="Y142" s="120"/>
      <c r="Z142" s="120"/>
      <c r="AA142" s="120"/>
      <c r="AB142" s="107"/>
      <c r="AC142" s="70">
        <f t="shared" si="50"/>
        <v>0</v>
      </c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72">
        <f t="shared" si="51"/>
        <v>0</v>
      </c>
      <c r="AT142" s="70">
        <f t="shared" si="52"/>
        <v>0</v>
      </c>
      <c r="AU142" s="70">
        <f t="shared" si="53"/>
        <v>0</v>
      </c>
      <c r="AV142" s="122"/>
      <c r="AW142" s="108"/>
      <c r="AX142" s="108"/>
      <c r="AY142" s="108"/>
      <c r="AZ142" s="108"/>
      <c r="BA142" s="70">
        <f t="shared" si="54"/>
        <v>0</v>
      </c>
      <c r="BB142" s="76"/>
      <c r="BC142" s="121"/>
      <c r="BD142" s="55" t="str">
        <f t="shared" si="55"/>
        <v>正确</v>
      </c>
    </row>
    <row r="143" s="1" customFormat="1" ht="33" customHeight="1" spans="1:56">
      <c r="A143" s="78">
        <f t="shared" si="56"/>
        <v>139</v>
      </c>
      <c r="B143" s="103"/>
      <c r="C143" s="116"/>
      <c r="D143" s="104"/>
      <c r="E143" s="103"/>
      <c r="F143" s="81">
        <f t="shared" si="48"/>
        <v>31</v>
      </c>
      <c r="G143" s="117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65">
        <f t="shared" si="49"/>
        <v>0</v>
      </c>
      <c r="T143" s="118"/>
      <c r="U143" s="110"/>
      <c r="V143" s="119"/>
      <c r="W143" s="120"/>
      <c r="X143" s="120"/>
      <c r="Y143" s="120"/>
      <c r="Z143" s="120"/>
      <c r="AA143" s="120"/>
      <c r="AB143" s="107"/>
      <c r="AC143" s="70">
        <f t="shared" si="50"/>
        <v>0</v>
      </c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72">
        <f t="shared" si="51"/>
        <v>0</v>
      </c>
      <c r="AT143" s="70">
        <f t="shared" si="52"/>
        <v>0</v>
      </c>
      <c r="AU143" s="70">
        <f t="shared" si="53"/>
        <v>0</v>
      </c>
      <c r="AV143" s="122"/>
      <c r="AW143" s="108"/>
      <c r="AX143" s="108"/>
      <c r="AY143" s="108"/>
      <c r="AZ143" s="108"/>
      <c r="BA143" s="70">
        <f t="shared" si="54"/>
        <v>0</v>
      </c>
      <c r="BB143" s="76"/>
      <c r="BC143" s="121"/>
      <c r="BD143" s="55" t="str">
        <f t="shared" si="55"/>
        <v>正确</v>
      </c>
    </row>
    <row r="144" s="1" customFormat="1" ht="33" customHeight="1" spans="1:56">
      <c r="A144" s="78">
        <f t="shared" si="56"/>
        <v>140</v>
      </c>
      <c r="B144" s="103"/>
      <c r="C144" s="116"/>
      <c r="D144" s="104"/>
      <c r="E144" s="103"/>
      <c r="F144" s="81">
        <f t="shared" si="48"/>
        <v>31</v>
      </c>
      <c r="G144" s="117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65">
        <f t="shared" si="49"/>
        <v>0</v>
      </c>
      <c r="T144" s="118"/>
      <c r="U144" s="110"/>
      <c r="V144" s="119"/>
      <c r="W144" s="120"/>
      <c r="X144" s="120"/>
      <c r="Y144" s="120"/>
      <c r="Z144" s="120"/>
      <c r="AA144" s="120"/>
      <c r="AB144" s="107"/>
      <c r="AC144" s="70">
        <f t="shared" si="50"/>
        <v>0</v>
      </c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72">
        <f t="shared" si="51"/>
        <v>0</v>
      </c>
      <c r="AT144" s="70">
        <f t="shared" si="52"/>
        <v>0</v>
      </c>
      <c r="AU144" s="70">
        <f t="shared" si="53"/>
        <v>0</v>
      </c>
      <c r="AV144" s="122"/>
      <c r="AW144" s="108"/>
      <c r="AX144" s="108"/>
      <c r="AY144" s="108"/>
      <c r="AZ144" s="108"/>
      <c r="BA144" s="70">
        <f t="shared" si="54"/>
        <v>0</v>
      </c>
      <c r="BB144" s="76"/>
      <c r="BC144" s="121"/>
      <c r="BD144" s="55" t="str">
        <f t="shared" si="55"/>
        <v>正确</v>
      </c>
    </row>
    <row r="145" s="1" customFormat="1" ht="33" customHeight="1" spans="1:56">
      <c r="A145" s="78">
        <f t="shared" si="56"/>
        <v>141</v>
      </c>
      <c r="B145" s="103"/>
      <c r="C145" s="116"/>
      <c r="D145" s="104"/>
      <c r="E145" s="103"/>
      <c r="F145" s="81">
        <f t="shared" si="48"/>
        <v>31</v>
      </c>
      <c r="G145" s="117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65">
        <f t="shared" si="49"/>
        <v>0</v>
      </c>
      <c r="T145" s="118"/>
      <c r="U145" s="110"/>
      <c r="V145" s="119"/>
      <c r="W145" s="120"/>
      <c r="X145" s="120"/>
      <c r="Y145" s="120"/>
      <c r="Z145" s="120"/>
      <c r="AA145" s="120"/>
      <c r="AB145" s="107"/>
      <c r="AC145" s="70">
        <f t="shared" si="50"/>
        <v>0</v>
      </c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72">
        <f t="shared" si="51"/>
        <v>0</v>
      </c>
      <c r="AT145" s="70">
        <f t="shared" si="52"/>
        <v>0</v>
      </c>
      <c r="AU145" s="70">
        <f t="shared" si="53"/>
        <v>0</v>
      </c>
      <c r="AV145" s="122"/>
      <c r="AW145" s="108"/>
      <c r="AX145" s="108"/>
      <c r="AY145" s="108"/>
      <c r="AZ145" s="108"/>
      <c r="BA145" s="70">
        <f t="shared" si="54"/>
        <v>0</v>
      </c>
      <c r="BB145" s="76"/>
      <c r="BC145" s="121"/>
      <c r="BD145" s="55" t="str">
        <f t="shared" si="55"/>
        <v>正确</v>
      </c>
    </row>
    <row r="146" s="1" customFormat="1" ht="33" customHeight="1" spans="1:56">
      <c r="A146" s="78">
        <f t="shared" ref="A146:A155" si="57">ROW()-4</f>
        <v>142</v>
      </c>
      <c r="B146" s="103"/>
      <c r="C146" s="116"/>
      <c r="D146" s="104"/>
      <c r="E146" s="103"/>
      <c r="F146" s="81">
        <f t="shared" si="48"/>
        <v>31</v>
      </c>
      <c r="G146" s="117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65">
        <f t="shared" si="49"/>
        <v>0</v>
      </c>
      <c r="T146" s="118"/>
      <c r="U146" s="110"/>
      <c r="V146" s="119"/>
      <c r="W146" s="120"/>
      <c r="X146" s="120"/>
      <c r="Y146" s="120"/>
      <c r="Z146" s="120"/>
      <c r="AA146" s="120"/>
      <c r="AB146" s="107"/>
      <c r="AC146" s="70">
        <f t="shared" si="50"/>
        <v>0</v>
      </c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72">
        <f t="shared" si="51"/>
        <v>0</v>
      </c>
      <c r="AT146" s="70">
        <f t="shared" si="52"/>
        <v>0</v>
      </c>
      <c r="AU146" s="70">
        <f t="shared" si="53"/>
        <v>0</v>
      </c>
      <c r="AV146" s="122"/>
      <c r="AW146" s="108"/>
      <c r="AX146" s="108"/>
      <c r="AY146" s="108"/>
      <c r="AZ146" s="108"/>
      <c r="BA146" s="70">
        <f t="shared" si="54"/>
        <v>0</v>
      </c>
      <c r="BB146" s="76"/>
      <c r="BC146" s="121"/>
      <c r="BD146" s="55" t="str">
        <f t="shared" si="55"/>
        <v>正确</v>
      </c>
    </row>
    <row r="147" s="1" customFormat="1" ht="33" customHeight="1" spans="1:56">
      <c r="A147" s="78">
        <f t="shared" si="57"/>
        <v>143</v>
      </c>
      <c r="B147" s="103"/>
      <c r="C147" s="116"/>
      <c r="D147" s="104"/>
      <c r="E147" s="103"/>
      <c r="F147" s="81">
        <f t="shared" si="48"/>
        <v>31</v>
      </c>
      <c r="G147" s="117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65">
        <f t="shared" si="49"/>
        <v>0</v>
      </c>
      <c r="T147" s="118"/>
      <c r="U147" s="110"/>
      <c r="V147" s="119"/>
      <c r="W147" s="120"/>
      <c r="X147" s="120"/>
      <c r="Y147" s="120"/>
      <c r="Z147" s="120"/>
      <c r="AA147" s="120"/>
      <c r="AB147" s="107"/>
      <c r="AC147" s="70">
        <f t="shared" si="50"/>
        <v>0</v>
      </c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72">
        <f t="shared" si="51"/>
        <v>0</v>
      </c>
      <c r="AT147" s="70">
        <f t="shared" si="52"/>
        <v>0</v>
      </c>
      <c r="AU147" s="70">
        <f t="shared" si="53"/>
        <v>0</v>
      </c>
      <c r="AV147" s="122"/>
      <c r="AW147" s="108"/>
      <c r="AX147" s="108"/>
      <c r="AY147" s="108"/>
      <c r="AZ147" s="108"/>
      <c r="BA147" s="70">
        <f t="shared" si="54"/>
        <v>0</v>
      </c>
      <c r="BB147" s="76"/>
      <c r="BC147" s="121"/>
      <c r="BD147" s="55" t="str">
        <f t="shared" si="55"/>
        <v>正确</v>
      </c>
    </row>
    <row r="148" s="1" customFormat="1" ht="33" customHeight="1" spans="1:56">
      <c r="A148" s="78">
        <f t="shared" si="57"/>
        <v>144</v>
      </c>
      <c r="B148" s="103"/>
      <c r="C148" s="116"/>
      <c r="D148" s="104"/>
      <c r="E148" s="103"/>
      <c r="F148" s="81">
        <f t="shared" si="48"/>
        <v>31</v>
      </c>
      <c r="G148" s="117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65">
        <f t="shared" si="49"/>
        <v>0</v>
      </c>
      <c r="T148" s="118"/>
      <c r="U148" s="110"/>
      <c r="V148" s="119"/>
      <c r="W148" s="120"/>
      <c r="X148" s="120"/>
      <c r="Y148" s="120"/>
      <c r="Z148" s="120"/>
      <c r="AA148" s="120"/>
      <c r="AB148" s="107"/>
      <c r="AC148" s="70">
        <f t="shared" si="50"/>
        <v>0</v>
      </c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72">
        <f t="shared" si="51"/>
        <v>0</v>
      </c>
      <c r="AT148" s="70">
        <f t="shared" si="52"/>
        <v>0</v>
      </c>
      <c r="AU148" s="70">
        <f t="shared" si="53"/>
        <v>0</v>
      </c>
      <c r="AV148" s="122"/>
      <c r="AW148" s="108"/>
      <c r="AX148" s="108"/>
      <c r="AY148" s="108"/>
      <c r="AZ148" s="108"/>
      <c r="BA148" s="70">
        <f t="shared" si="54"/>
        <v>0</v>
      </c>
      <c r="BB148" s="76"/>
      <c r="BC148" s="121"/>
      <c r="BD148" s="55" t="str">
        <f t="shared" si="55"/>
        <v>正确</v>
      </c>
    </row>
    <row r="149" s="1" customFormat="1" ht="33" customHeight="1" spans="1:56">
      <c r="A149" s="78">
        <f t="shared" si="57"/>
        <v>145</v>
      </c>
      <c r="B149" s="103"/>
      <c r="C149" s="116"/>
      <c r="D149" s="104"/>
      <c r="E149" s="103"/>
      <c r="F149" s="81">
        <f t="shared" si="48"/>
        <v>31</v>
      </c>
      <c r="G149" s="117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65">
        <f t="shared" si="49"/>
        <v>0</v>
      </c>
      <c r="T149" s="118"/>
      <c r="U149" s="110"/>
      <c r="V149" s="119"/>
      <c r="W149" s="120"/>
      <c r="X149" s="120"/>
      <c r="Y149" s="120"/>
      <c r="Z149" s="120"/>
      <c r="AA149" s="120"/>
      <c r="AB149" s="107"/>
      <c r="AC149" s="70">
        <f t="shared" si="50"/>
        <v>0</v>
      </c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72">
        <f t="shared" si="51"/>
        <v>0</v>
      </c>
      <c r="AT149" s="70">
        <f t="shared" si="52"/>
        <v>0</v>
      </c>
      <c r="AU149" s="70">
        <f t="shared" si="53"/>
        <v>0</v>
      </c>
      <c r="AV149" s="122"/>
      <c r="AW149" s="108"/>
      <c r="AX149" s="108"/>
      <c r="AY149" s="108"/>
      <c r="AZ149" s="108"/>
      <c r="BA149" s="70">
        <f t="shared" si="54"/>
        <v>0</v>
      </c>
      <c r="BB149" s="76"/>
      <c r="BC149" s="121"/>
      <c r="BD149" s="55" t="str">
        <f t="shared" si="55"/>
        <v>正确</v>
      </c>
    </row>
    <row r="150" s="1" customFormat="1" ht="33" customHeight="1" spans="1:56">
      <c r="A150" s="78">
        <f t="shared" si="57"/>
        <v>146</v>
      </c>
      <c r="B150" s="103"/>
      <c r="C150" s="116"/>
      <c r="D150" s="104"/>
      <c r="E150" s="103"/>
      <c r="F150" s="81">
        <f t="shared" si="48"/>
        <v>31</v>
      </c>
      <c r="G150" s="117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65">
        <f t="shared" si="49"/>
        <v>0</v>
      </c>
      <c r="T150" s="118"/>
      <c r="U150" s="110"/>
      <c r="V150" s="119"/>
      <c r="W150" s="120"/>
      <c r="X150" s="120"/>
      <c r="Y150" s="120"/>
      <c r="Z150" s="120"/>
      <c r="AA150" s="120"/>
      <c r="AB150" s="107"/>
      <c r="AC150" s="70">
        <f t="shared" si="50"/>
        <v>0</v>
      </c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72">
        <f t="shared" si="51"/>
        <v>0</v>
      </c>
      <c r="AT150" s="70">
        <f t="shared" si="52"/>
        <v>0</v>
      </c>
      <c r="AU150" s="70">
        <f t="shared" si="53"/>
        <v>0</v>
      </c>
      <c r="AV150" s="122"/>
      <c r="AW150" s="108"/>
      <c r="AX150" s="108"/>
      <c r="AY150" s="108"/>
      <c r="AZ150" s="108"/>
      <c r="BA150" s="70">
        <f t="shared" si="54"/>
        <v>0</v>
      </c>
      <c r="BB150" s="76"/>
      <c r="BC150" s="121"/>
      <c r="BD150" s="55" t="str">
        <f t="shared" si="55"/>
        <v>正确</v>
      </c>
    </row>
    <row r="151" s="1" customFormat="1" ht="33" customHeight="1" spans="1:56">
      <c r="A151" s="78">
        <f t="shared" si="57"/>
        <v>147</v>
      </c>
      <c r="B151" s="103"/>
      <c r="C151" s="116"/>
      <c r="D151" s="104"/>
      <c r="E151" s="103"/>
      <c r="F151" s="81">
        <f t="shared" si="48"/>
        <v>31</v>
      </c>
      <c r="G151" s="117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65">
        <f t="shared" si="49"/>
        <v>0</v>
      </c>
      <c r="T151" s="118"/>
      <c r="U151" s="110"/>
      <c r="V151" s="119"/>
      <c r="W151" s="120"/>
      <c r="X151" s="120"/>
      <c r="Y151" s="120"/>
      <c r="Z151" s="120"/>
      <c r="AA151" s="120"/>
      <c r="AB151" s="107"/>
      <c r="AC151" s="70">
        <f t="shared" si="50"/>
        <v>0</v>
      </c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72">
        <f t="shared" si="51"/>
        <v>0</v>
      </c>
      <c r="AT151" s="70">
        <f t="shared" si="52"/>
        <v>0</v>
      </c>
      <c r="AU151" s="70">
        <f t="shared" si="53"/>
        <v>0</v>
      </c>
      <c r="AV151" s="122"/>
      <c r="AW151" s="108"/>
      <c r="AX151" s="108"/>
      <c r="AY151" s="108"/>
      <c r="AZ151" s="108"/>
      <c r="BA151" s="70">
        <f t="shared" si="54"/>
        <v>0</v>
      </c>
      <c r="BB151" s="76"/>
      <c r="BC151" s="121"/>
      <c r="BD151" s="55" t="str">
        <f t="shared" si="55"/>
        <v>正确</v>
      </c>
    </row>
    <row r="152" s="1" customFormat="1" ht="33" customHeight="1" spans="1:56">
      <c r="A152" s="78">
        <f t="shared" si="57"/>
        <v>148</v>
      </c>
      <c r="B152" s="103"/>
      <c r="C152" s="116"/>
      <c r="D152" s="104"/>
      <c r="E152" s="103"/>
      <c r="F152" s="81">
        <f t="shared" si="48"/>
        <v>31</v>
      </c>
      <c r="G152" s="117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65">
        <f t="shared" si="49"/>
        <v>0</v>
      </c>
      <c r="T152" s="118"/>
      <c r="U152" s="110"/>
      <c r="V152" s="119"/>
      <c r="W152" s="120"/>
      <c r="X152" s="120"/>
      <c r="Y152" s="120"/>
      <c r="Z152" s="120"/>
      <c r="AA152" s="120"/>
      <c r="AB152" s="107"/>
      <c r="AC152" s="70">
        <f t="shared" si="50"/>
        <v>0</v>
      </c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72">
        <f t="shared" si="51"/>
        <v>0</v>
      </c>
      <c r="AT152" s="70">
        <f t="shared" si="52"/>
        <v>0</v>
      </c>
      <c r="AU152" s="70">
        <f t="shared" si="53"/>
        <v>0</v>
      </c>
      <c r="AV152" s="122"/>
      <c r="AW152" s="108"/>
      <c r="AX152" s="108"/>
      <c r="AY152" s="108"/>
      <c r="AZ152" s="108"/>
      <c r="BA152" s="70">
        <f t="shared" si="54"/>
        <v>0</v>
      </c>
      <c r="BB152" s="76"/>
      <c r="BC152" s="121"/>
      <c r="BD152" s="55" t="str">
        <f t="shared" si="55"/>
        <v>正确</v>
      </c>
    </row>
    <row r="153" s="1" customFormat="1" ht="33" customHeight="1" spans="1:56">
      <c r="A153" s="78">
        <f t="shared" si="57"/>
        <v>149</v>
      </c>
      <c r="B153" s="103"/>
      <c r="C153" s="116"/>
      <c r="D153" s="104"/>
      <c r="E153" s="103"/>
      <c r="F153" s="81">
        <f t="shared" si="48"/>
        <v>31</v>
      </c>
      <c r="G153" s="117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65">
        <f t="shared" si="49"/>
        <v>0</v>
      </c>
      <c r="T153" s="118"/>
      <c r="U153" s="110"/>
      <c r="V153" s="119"/>
      <c r="W153" s="120"/>
      <c r="X153" s="120"/>
      <c r="Y153" s="120"/>
      <c r="Z153" s="120"/>
      <c r="AA153" s="120"/>
      <c r="AB153" s="107"/>
      <c r="AC153" s="70">
        <f t="shared" si="50"/>
        <v>0</v>
      </c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72">
        <f t="shared" si="51"/>
        <v>0</v>
      </c>
      <c r="AT153" s="70">
        <f t="shared" si="52"/>
        <v>0</v>
      </c>
      <c r="AU153" s="70">
        <f t="shared" si="53"/>
        <v>0</v>
      </c>
      <c r="AV153" s="122"/>
      <c r="AW153" s="108"/>
      <c r="AX153" s="108"/>
      <c r="AY153" s="108"/>
      <c r="AZ153" s="108"/>
      <c r="BA153" s="70">
        <f t="shared" si="54"/>
        <v>0</v>
      </c>
      <c r="BB153" s="76"/>
      <c r="BC153" s="121"/>
      <c r="BD153" s="55" t="str">
        <f t="shared" si="55"/>
        <v>正确</v>
      </c>
    </row>
    <row r="154" s="1" customFormat="1" ht="33" customHeight="1" spans="1:56">
      <c r="A154" s="78">
        <f t="shared" si="57"/>
        <v>150</v>
      </c>
      <c r="B154" s="103"/>
      <c r="C154" s="116"/>
      <c r="D154" s="104"/>
      <c r="E154" s="103"/>
      <c r="F154" s="81">
        <f t="shared" si="48"/>
        <v>31</v>
      </c>
      <c r="G154" s="117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65">
        <f t="shared" si="49"/>
        <v>0</v>
      </c>
      <c r="T154" s="118"/>
      <c r="U154" s="110"/>
      <c r="V154" s="119"/>
      <c r="W154" s="120"/>
      <c r="X154" s="120"/>
      <c r="Y154" s="120"/>
      <c r="Z154" s="120"/>
      <c r="AA154" s="120"/>
      <c r="AB154" s="107"/>
      <c r="AC154" s="70">
        <f t="shared" si="50"/>
        <v>0</v>
      </c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72">
        <f t="shared" si="51"/>
        <v>0</v>
      </c>
      <c r="AT154" s="70">
        <f t="shared" si="52"/>
        <v>0</v>
      </c>
      <c r="AU154" s="70">
        <f t="shared" si="53"/>
        <v>0</v>
      </c>
      <c r="AV154" s="122"/>
      <c r="AW154" s="108"/>
      <c r="AX154" s="108"/>
      <c r="AY154" s="108"/>
      <c r="AZ154" s="108"/>
      <c r="BA154" s="70">
        <f t="shared" si="54"/>
        <v>0</v>
      </c>
      <c r="BB154" s="76"/>
      <c r="BC154" s="121"/>
      <c r="BD154" s="55" t="str">
        <f t="shared" si="55"/>
        <v>正确</v>
      </c>
    </row>
    <row r="155" s="1" customFormat="1" ht="33" customHeight="1" spans="1:56">
      <c r="A155" s="78">
        <f t="shared" si="57"/>
        <v>151</v>
      </c>
      <c r="B155" s="103"/>
      <c r="C155" s="116"/>
      <c r="D155" s="104"/>
      <c r="E155" s="103"/>
      <c r="F155" s="81">
        <f t="shared" si="48"/>
        <v>31</v>
      </c>
      <c r="G155" s="117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65">
        <f t="shared" si="49"/>
        <v>0</v>
      </c>
      <c r="T155" s="118"/>
      <c r="U155" s="110"/>
      <c r="V155" s="119"/>
      <c r="W155" s="120"/>
      <c r="X155" s="120"/>
      <c r="Y155" s="120"/>
      <c r="Z155" s="120"/>
      <c r="AA155" s="120"/>
      <c r="AB155" s="107"/>
      <c r="AC155" s="70">
        <f t="shared" si="50"/>
        <v>0</v>
      </c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72">
        <f t="shared" si="51"/>
        <v>0</v>
      </c>
      <c r="AT155" s="70">
        <f t="shared" si="52"/>
        <v>0</v>
      </c>
      <c r="AU155" s="70">
        <f t="shared" si="53"/>
        <v>0</v>
      </c>
      <c r="AV155" s="122"/>
      <c r="AW155" s="108"/>
      <c r="AX155" s="108"/>
      <c r="AY155" s="108"/>
      <c r="AZ155" s="108"/>
      <c r="BA155" s="70">
        <f t="shared" si="54"/>
        <v>0</v>
      </c>
      <c r="BB155" s="76"/>
      <c r="BC155" s="121"/>
      <c r="BD155" s="55" t="str">
        <f t="shared" si="55"/>
        <v>正确</v>
      </c>
    </row>
    <row r="156" s="1" customFormat="1" ht="33" customHeight="1" spans="1:56">
      <c r="A156" s="78">
        <f t="shared" ref="A156:A164" si="58">ROW()-4</f>
        <v>152</v>
      </c>
      <c r="B156" s="103"/>
      <c r="C156" s="116"/>
      <c r="D156" s="104"/>
      <c r="E156" s="103"/>
      <c r="F156" s="81">
        <f t="shared" si="48"/>
        <v>31</v>
      </c>
      <c r="G156" s="117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65">
        <f t="shared" si="49"/>
        <v>0</v>
      </c>
      <c r="T156" s="118"/>
      <c r="U156" s="110"/>
      <c r="V156" s="119"/>
      <c r="W156" s="120"/>
      <c r="X156" s="120"/>
      <c r="Y156" s="120"/>
      <c r="Z156" s="120"/>
      <c r="AA156" s="120"/>
      <c r="AB156" s="107"/>
      <c r="AC156" s="70">
        <f t="shared" si="50"/>
        <v>0</v>
      </c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72">
        <f t="shared" si="51"/>
        <v>0</v>
      </c>
      <c r="AT156" s="70">
        <f t="shared" si="52"/>
        <v>0</v>
      </c>
      <c r="AU156" s="70">
        <f t="shared" si="53"/>
        <v>0</v>
      </c>
      <c r="AV156" s="122"/>
      <c r="AW156" s="108"/>
      <c r="AX156" s="108"/>
      <c r="AY156" s="108"/>
      <c r="AZ156" s="108"/>
      <c r="BA156" s="70">
        <f t="shared" si="54"/>
        <v>0</v>
      </c>
      <c r="BB156" s="76"/>
      <c r="BC156" s="121"/>
      <c r="BD156" s="55" t="str">
        <f t="shared" si="55"/>
        <v>正确</v>
      </c>
    </row>
    <row r="157" s="1" customFormat="1" ht="33" customHeight="1" spans="1:56">
      <c r="A157" s="78">
        <f t="shared" si="58"/>
        <v>153</v>
      </c>
      <c r="B157" s="103"/>
      <c r="C157" s="116"/>
      <c r="D157" s="104"/>
      <c r="E157" s="103"/>
      <c r="F157" s="81">
        <f t="shared" si="48"/>
        <v>31</v>
      </c>
      <c r="G157" s="117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65">
        <f t="shared" si="49"/>
        <v>0</v>
      </c>
      <c r="T157" s="118"/>
      <c r="U157" s="110"/>
      <c r="V157" s="119"/>
      <c r="W157" s="120"/>
      <c r="X157" s="120"/>
      <c r="Y157" s="120"/>
      <c r="Z157" s="120"/>
      <c r="AA157" s="120"/>
      <c r="AB157" s="107"/>
      <c r="AC157" s="70">
        <f t="shared" si="50"/>
        <v>0</v>
      </c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72">
        <f t="shared" si="51"/>
        <v>0</v>
      </c>
      <c r="AT157" s="70">
        <f t="shared" si="52"/>
        <v>0</v>
      </c>
      <c r="AU157" s="70">
        <f t="shared" si="53"/>
        <v>0</v>
      </c>
      <c r="AV157" s="122"/>
      <c r="AW157" s="108"/>
      <c r="AX157" s="108"/>
      <c r="AY157" s="108"/>
      <c r="AZ157" s="108"/>
      <c r="BA157" s="70">
        <f t="shared" si="54"/>
        <v>0</v>
      </c>
      <c r="BB157" s="76"/>
      <c r="BC157" s="121"/>
      <c r="BD157" s="55" t="str">
        <f t="shared" si="55"/>
        <v>正确</v>
      </c>
    </row>
    <row r="158" s="1" customFormat="1" ht="33" customHeight="1" spans="1:56">
      <c r="A158" s="78">
        <f t="shared" si="58"/>
        <v>154</v>
      </c>
      <c r="B158" s="103"/>
      <c r="C158" s="116"/>
      <c r="D158" s="104"/>
      <c r="E158" s="103"/>
      <c r="F158" s="81">
        <f t="shared" si="48"/>
        <v>31</v>
      </c>
      <c r="G158" s="117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65">
        <f t="shared" si="49"/>
        <v>0</v>
      </c>
      <c r="T158" s="118"/>
      <c r="U158" s="110"/>
      <c r="V158" s="119"/>
      <c r="W158" s="120"/>
      <c r="X158" s="120"/>
      <c r="Y158" s="120"/>
      <c r="Z158" s="120"/>
      <c r="AA158" s="120"/>
      <c r="AB158" s="107"/>
      <c r="AC158" s="70">
        <f t="shared" si="50"/>
        <v>0</v>
      </c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72">
        <f t="shared" si="51"/>
        <v>0</v>
      </c>
      <c r="AT158" s="70">
        <f t="shared" si="52"/>
        <v>0</v>
      </c>
      <c r="AU158" s="70">
        <f t="shared" si="53"/>
        <v>0</v>
      </c>
      <c r="AV158" s="122"/>
      <c r="AW158" s="108"/>
      <c r="AX158" s="108"/>
      <c r="AY158" s="108"/>
      <c r="AZ158" s="108"/>
      <c r="BA158" s="70">
        <f t="shared" si="54"/>
        <v>0</v>
      </c>
      <c r="BB158" s="76"/>
      <c r="BC158" s="121"/>
      <c r="BD158" s="55" t="str">
        <f t="shared" si="55"/>
        <v>正确</v>
      </c>
    </row>
    <row r="159" s="1" customFormat="1" ht="33" customHeight="1" spans="1:56">
      <c r="A159" s="78">
        <f t="shared" si="58"/>
        <v>155</v>
      </c>
      <c r="B159" s="103"/>
      <c r="C159" s="116"/>
      <c r="D159" s="104"/>
      <c r="E159" s="103"/>
      <c r="F159" s="81">
        <f t="shared" si="48"/>
        <v>31</v>
      </c>
      <c r="G159" s="117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65">
        <f t="shared" si="49"/>
        <v>0</v>
      </c>
      <c r="T159" s="118"/>
      <c r="U159" s="110"/>
      <c r="V159" s="119"/>
      <c r="W159" s="120"/>
      <c r="X159" s="120"/>
      <c r="Y159" s="120"/>
      <c r="Z159" s="120"/>
      <c r="AA159" s="120"/>
      <c r="AB159" s="107"/>
      <c r="AC159" s="70">
        <f t="shared" si="50"/>
        <v>0</v>
      </c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72">
        <f t="shared" si="51"/>
        <v>0</v>
      </c>
      <c r="AT159" s="70">
        <f t="shared" si="52"/>
        <v>0</v>
      </c>
      <c r="AU159" s="70">
        <f t="shared" si="53"/>
        <v>0</v>
      </c>
      <c r="AV159" s="122"/>
      <c r="AW159" s="108"/>
      <c r="AX159" s="108"/>
      <c r="AY159" s="108"/>
      <c r="AZ159" s="108"/>
      <c r="BA159" s="70">
        <f t="shared" si="54"/>
        <v>0</v>
      </c>
      <c r="BB159" s="76"/>
      <c r="BC159" s="121"/>
      <c r="BD159" s="55" t="str">
        <f t="shared" si="55"/>
        <v>正确</v>
      </c>
    </row>
    <row r="160" s="1" customFormat="1" ht="33" customHeight="1" spans="1:56">
      <c r="A160" s="78">
        <f t="shared" si="58"/>
        <v>156</v>
      </c>
      <c r="B160" s="103"/>
      <c r="C160" s="116"/>
      <c r="D160" s="104"/>
      <c r="E160" s="103"/>
      <c r="F160" s="81">
        <f t="shared" si="48"/>
        <v>31</v>
      </c>
      <c r="G160" s="117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65">
        <f t="shared" si="49"/>
        <v>0</v>
      </c>
      <c r="T160" s="118"/>
      <c r="U160" s="110"/>
      <c r="V160" s="119"/>
      <c r="W160" s="120"/>
      <c r="X160" s="120"/>
      <c r="Y160" s="120"/>
      <c r="Z160" s="120"/>
      <c r="AA160" s="120"/>
      <c r="AB160" s="107"/>
      <c r="AC160" s="70">
        <f t="shared" si="50"/>
        <v>0</v>
      </c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72">
        <f t="shared" si="51"/>
        <v>0</v>
      </c>
      <c r="AT160" s="70">
        <f t="shared" si="52"/>
        <v>0</v>
      </c>
      <c r="AU160" s="70">
        <f t="shared" si="53"/>
        <v>0</v>
      </c>
      <c r="AV160" s="122"/>
      <c r="AW160" s="108"/>
      <c r="AX160" s="108"/>
      <c r="AY160" s="108"/>
      <c r="AZ160" s="108"/>
      <c r="BA160" s="70">
        <f t="shared" si="54"/>
        <v>0</v>
      </c>
      <c r="BB160" s="76"/>
      <c r="BC160" s="121"/>
      <c r="BD160" s="55" t="str">
        <f t="shared" si="55"/>
        <v>正确</v>
      </c>
    </row>
    <row r="161" s="1" customFormat="1" ht="33" customHeight="1" spans="1:56">
      <c r="A161" s="78">
        <f t="shared" si="58"/>
        <v>157</v>
      </c>
      <c r="B161" s="103"/>
      <c r="C161" s="116"/>
      <c r="D161" s="104"/>
      <c r="E161" s="103"/>
      <c r="F161" s="81">
        <f t="shared" si="48"/>
        <v>31</v>
      </c>
      <c r="G161" s="117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65">
        <f t="shared" si="49"/>
        <v>0</v>
      </c>
      <c r="T161" s="118"/>
      <c r="U161" s="110"/>
      <c r="V161" s="119"/>
      <c r="W161" s="120"/>
      <c r="X161" s="120"/>
      <c r="Y161" s="120"/>
      <c r="Z161" s="120"/>
      <c r="AA161" s="120"/>
      <c r="AB161" s="107"/>
      <c r="AC161" s="70">
        <f t="shared" si="50"/>
        <v>0</v>
      </c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72">
        <f t="shared" si="51"/>
        <v>0</v>
      </c>
      <c r="AT161" s="70">
        <f t="shared" si="52"/>
        <v>0</v>
      </c>
      <c r="AU161" s="70">
        <f t="shared" si="53"/>
        <v>0</v>
      </c>
      <c r="AV161" s="122"/>
      <c r="AW161" s="108"/>
      <c r="AX161" s="108"/>
      <c r="AY161" s="108"/>
      <c r="AZ161" s="108"/>
      <c r="BA161" s="70">
        <f t="shared" si="54"/>
        <v>0</v>
      </c>
      <c r="BB161" s="76"/>
      <c r="BC161" s="121"/>
      <c r="BD161" s="55" t="str">
        <f t="shared" si="55"/>
        <v>正确</v>
      </c>
    </row>
    <row r="162" s="1" customFormat="1" ht="33" customHeight="1" spans="1:56">
      <c r="A162" s="78">
        <f t="shared" si="58"/>
        <v>158</v>
      </c>
      <c r="B162" s="103"/>
      <c r="C162" s="116"/>
      <c r="D162" s="104"/>
      <c r="E162" s="103"/>
      <c r="F162" s="81">
        <f t="shared" si="48"/>
        <v>31</v>
      </c>
      <c r="G162" s="117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65">
        <f t="shared" si="49"/>
        <v>0</v>
      </c>
      <c r="T162" s="118"/>
      <c r="U162" s="110"/>
      <c r="V162" s="119"/>
      <c r="W162" s="120"/>
      <c r="X162" s="120"/>
      <c r="Y162" s="120"/>
      <c r="Z162" s="120"/>
      <c r="AA162" s="120"/>
      <c r="AB162" s="107"/>
      <c r="AC162" s="70">
        <f t="shared" si="50"/>
        <v>0</v>
      </c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72">
        <f t="shared" si="51"/>
        <v>0</v>
      </c>
      <c r="AT162" s="70">
        <f t="shared" si="52"/>
        <v>0</v>
      </c>
      <c r="AU162" s="70">
        <f t="shared" si="53"/>
        <v>0</v>
      </c>
      <c r="AV162" s="122"/>
      <c r="AW162" s="108"/>
      <c r="AX162" s="108"/>
      <c r="AY162" s="108"/>
      <c r="AZ162" s="108"/>
      <c r="BA162" s="70">
        <f t="shared" si="54"/>
        <v>0</v>
      </c>
      <c r="BB162" s="76"/>
      <c r="BC162" s="121"/>
      <c r="BD162" s="55" t="str">
        <f t="shared" si="55"/>
        <v>正确</v>
      </c>
    </row>
    <row r="163" s="1" customFormat="1" ht="33" customHeight="1" spans="1:56">
      <c r="A163" s="78">
        <f t="shared" si="58"/>
        <v>159</v>
      </c>
      <c r="B163" s="103"/>
      <c r="C163" s="116"/>
      <c r="D163" s="104"/>
      <c r="E163" s="103"/>
      <c r="F163" s="81">
        <f t="shared" si="48"/>
        <v>31</v>
      </c>
      <c r="G163" s="117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65">
        <f t="shared" si="49"/>
        <v>0</v>
      </c>
      <c r="T163" s="118"/>
      <c r="U163" s="110"/>
      <c r="V163" s="119"/>
      <c r="W163" s="120"/>
      <c r="X163" s="120"/>
      <c r="Y163" s="120"/>
      <c r="Z163" s="120"/>
      <c r="AA163" s="120"/>
      <c r="AB163" s="107"/>
      <c r="AC163" s="70">
        <f t="shared" si="50"/>
        <v>0</v>
      </c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72">
        <f t="shared" si="51"/>
        <v>0</v>
      </c>
      <c r="AT163" s="70">
        <f t="shared" si="52"/>
        <v>0</v>
      </c>
      <c r="AU163" s="70">
        <f t="shared" si="53"/>
        <v>0</v>
      </c>
      <c r="AV163" s="122"/>
      <c r="AW163" s="108"/>
      <c r="AX163" s="108"/>
      <c r="AY163" s="108"/>
      <c r="AZ163" s="108"/>
      <c r="BA163" s="70">
        <f t="shared" si="54"/>
        <v>0</v>
      </c>
      <c r="BB163" s="76"/>
      <c r="BC163" s="121"/>
      <c r="BD163" s="55" t="str">
        <f t="shared" si="55"/>
        <v>正确</v>
      </c>
    </row>
    <row r="164" s="1" customFormat="1" ht="33" customHeight="1" spans="1:56">
      <c r="A164" s="78">
        <f t="shared" si="58"/>
        <v>160</v>
      </c>
      <c r="B164" s="103"/>
      <c r="C164" s="116"/>
      <c r="D164" s="104"/>
      <c r="E164" s="103"/>
      <c r="F164" s="81">
        <f t="shared" si="48"/>
        <v>31</v>
      </c>
      <c r="G164" s="117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65">
        <f t="shared" si="49"/>
        <v>0</v>
      </c>
      <c r="T164" s="118"/>
      <c r="U164" s="110"/>
      <c r="V164" s="119"/>
      <c r="W164" s="120"/>
      <c r="X164" s="120"/>
      <c r="Y164" s="120"/>
      <c r="Z164" s="120"/>
      <c r="AA164" s="120"/>
      <c r="AB164" s="107"/>
      <c r="AC164" s="70">
        <f t="shared" si="50"/>
        <v>0</v>
      </c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72">
        <f t="shared" si="51"/>
        <v>0</v>
      </c>
      <c r="AT164" s="70">
        <f t="shared" si="52"/>
        <v>0</v>
      </c>
      <c r="AU164" s="70">
        <f t="shared" si="53"/>
        <v>0</v>
      </c>
      <c r="AV164" s="122"/>
      <c r="AW164" s="108"/>
      <c r="AX164" s="108"/>
      <c r="AY164" s="108"/>
      <c r="AZ164" s="108"/>
      <c r="BA164" s="70">
        <f t="shared" si="54"/>
        <v>0</v>
      </c>
      <c r="BB164" s="76"/>
      <c r="BC164" s="121"/>
      <c r="BD164" s="55" t="str">
        <f t="shared" si="55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C8">
    <cfRule type="duplicateValues" dxfId="0" priority="2"/>
  </conditionalFormatting>
  <conditionalFormatting sqref="B9">
    <cfRule type="duplicateValues" dxfId="0" priority="1"/>
  </conditionalFormatting>
  <conditionalFormatting sqref="B10">
    <cfRule type="duplicateValues" dxfId="0" priority="5"/>
  </conditionalFormatting>
  <conditionalFormatting sqref="C10">
    <cfRule type="duplicateValues" dxfId="0" priority="3"/>
  </conditionalFormatting>
  <conditionalFormatting sqref="B11:B164">
    <cfRule type="duplicateValues" dxfId="0" priority="7"/>
  </conditionalFormatting>
  <conditionalFormatting sqref="C11:C164">
    <cfRule type="duplicateValues" dxfId="0" priority="6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workbookViewId="0">
      <pane xSplit="7" ySplit="4" topLeftCell="S10" activePane="bottomRight" state="frozen"/>
      <selection/>
      <selection pane="topRight"/>
      <selection pane="bottomLeft"/>
      <selection pane="bottomRight" activeCell="T44" sqref="T44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" style="7" customWidth="1"/>
    <col min="7" max="7" width="12.25" style="7" customWidth="1"/>
    <col min="8" max="8" width="8" style="1" customWidth="1"/>
    <col min="9" max="9" width="10.375" style="1" customWidth="1"/>
    <col min="10" max="10" width="11.875" style="1" customWidth="1"/>
    <col min="11" max="11" width="8.25" style="1" customWidth="1"/>
    <col min="12" max="12" width="9.75" style="1" customWidth="1"/>
    <col min="13" max="13" width="9.25" style="1" customWidth="1"/>
    <col min="14" max="14" width="15.375" style="1" customWidth="1"/>
    <col min="15" max="15" width="8.75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7"/>
      <c r="V1" s="14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9"/>
      <c r="BC1" s="11"/>
      <c r="BD1" s="14"/>
    </row>
    <row r="2" s="2" customFormat="1" ht="33" customHeight="1" spans="1:56">
      <c r="A2" s="20" t="s">
        <v>1</v>
      </c>
      <c r="B2" s="21" t="s">
        <v>2</v>
      </c>
      <c r="C2" s="22">
        <v>46053</v>
      </c>
      <c r="D2" s="23" t="s">
        <v>3</v>
      </c>
      <c r="E2" s="24">
        <v>31</v>
      </c>
      <c r="F2" s="20" t="s">
        <v>1</v>
      </c>
      <c r="G2" s="23" t="s">
        <v>4</v>
      </c>
      <c r="H2" s="23" t="s">
        <v>4</v>
      </c>
      <c r="I2" s="23" t="s">
        <v>4</v>
      </c>
      <c r="J2" s="23" t="s">
        <v>4</v>
      </c>
      <c r="K2" s="23" t="s">
        <v>4</v>
      </c>
      <c r="L2" s="23" t="s">
        <v>4</v>
      </c>
      <c r="M2" s="23" t="s">
        <v>4</v>
      </c>
      <c r="N2" s="23" t="s">
        <v>4</v>
      </c>
      <c r="O2" s="23" t="s">
        <v>4</v>
      </c>
      <c r="P2" s="23" t="s">
        <v>4</v>
      </c>
      <c r="Q2" s="23" t="s">
        <v>4</v>
      </c>
      <c r="R2" s="23" t="s">
        <v>4</v>
      </c>
      <c r="S2" s="20" t="s">
        <v>1</v>
      </c>
      <c r="T2" s="23" t="s">
        <v>5</v>
      </c>
      <c r="U2" s="25" t="s">
        <v>6</v>
      </c>
      <c r="V2" s="23" t="s">
        <v>7</v>
      </c>
      <c r="W2" s="23" t="s">
        <v>7</v>
      </c>
      <c r="X2" s="23" t="s">
        <v>7</v>
      </c>
      <c r="Y2" s="23" t="s">
        <v>7</v>
      </c>
      <c r="Z2" s="23" t="s">
        <v>7</v>
      </c>
      <c r="AA2" s="23" t="s">
        <v>7</v>
      </c>
      <c r="AB2" s="23" t="s">
        <v>7</v>
      </c>
      <c r="AC2" s="20" t="s">
        <v>8</v>
      </c>
      <c r="AD2" s="23" t="s">
        <v>7</v>
      </c>
      <c r="AE2" s="23" t="s">
        <v>7</v>
      </c>
      <c r="AF2" s="23" t="s">
        <v>7</v>
      </c>
      <c r="AG2" s="23" t="s">
        <v>7</v>
      </c>
      <c r="AH2" s="23" t="s">
        <v>7</v>
      </c>
      <c r="AI2" s="23" t="s">
        <v>7</v>
      </c>
      <c r="AJ2" s="23" t="s">
        <v>7</v>
      </c>
      <c r="AK2" s="23" t="s">
        <v>7</v>
      </c>
      <c r="AL2" s="23" t="s">
        <v>7</v>
      </c>
      <c r="AM2" s="23" t="s">
        <v>7</v>
      </c>
      <c r="AN2" s="23" t="s">
        <v>7</v>
      </c>
      <c r="AO2" s="23" t="s">
        <v>7</v>
      </c>
      <c r="AP2" s="23" t="s">
        <v>7</v>
      </c>
      <c r="AQ2" s="23" t="s">
        <v>9</v>
      </c>
      <c r="AR2" s="23" t="s">
        <v>9</v>
      </c>
      <c r="AS2" s="20" t="s">
        <v>10</v>
      </c>
      <c r="AT2" s="20" t="s">
        <v>10</v>
      </c>
      <c r="AU2" s="20" t="s">
        <v>11</v>
      </c>
      <c r="AV2" s="23" t="s">
        <v>12</v>
      </c>
      <c r="AW2" s="23" t="s">
        <v>12</v>
      </c>
      <c r="AX2" s="23" t="s">
        <v>12</v>
      </c>
      <c r="AY2" s="23" t="s">
        <v>13</v>
      </c>
      <c r="AZ2" s="23" t="s">
        <v>13</v>
      </c>
      <c r="BA2" s="20" t="s">
        <v>14</v>
      </c>
      <c r="BB2" s="23"/>
      <c r="BC2" s="26"/>
      <c r="BD2" s="20" t="s">
        <v>15</v>
      </c>
    </row>
    <row r="3" s="3" customFormat="1" ht="62" customHeight="1" spans="1:56">
      <c r="A3" s="27" t="s">
        <v>16</v>
      </c>
      <c r="B3" s="28" t="s">
        <v>17</v>
      </c>
      <c r="C3" s="28" t="s">
        <v>18</v>
      </c>
      <c r="D3" s="29" t="s">
        <v>19</v>
      </c>
      <c r="E3" s="28" t="s">
        <v>20</v>
      </c>
      <c r="F3" s="30" t="s">
        <v>21</v>
      </c>
      <c r="G3" s="31" t="s">
        <v>22</v>
      </c>
      <c r="H3" s="32" t="s">
        <v>23</v>
      </c>
      <c r="I3" s="31" t="s">
        <v>24</v>
      </c>
      <c r="J3" s="33" t="s">
        <v>25</v>
      </c>
      <c r="K3" s="31" t="s">
        <v>26</v>
      </c>
      <c r="L3" s="31" t="s">
        <v>27</v>
      </c>
      <c r="M3" s="31" t="s">
        <v>28</v>
      </c>
      <c r="N3" s="31" t="s">
        <v>29</v>
      </c>
      <c r="O3" s="31" t="s">
        <v>30</v>
      </c>
      <c r="P3" s="31" t="s">
        <v>31</v>
      </c>
      <c r="Q3" s="31" t="s">
        <v>32</v>
      </c>
      <c r="R3" s="31" t="s">
        <v>33</v>
      </c>
      <c r="S3" s="34" t="s">
        <v>34</v>
      </c>
      <c r="T3" s="35"/>
      <c r="U3" s="36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8" t="s">
        <v>43</v>
      </c>
      <c r="AD3" s="39" t="s">
        <v>44</v>
      </c>
      <c r="AE3" s="39" t="s">
        <v>45</v>
      </c>
      <c r="AF3" s="39" t="s">
        <v>46</v>
      </c>
      <c r="AG3" s="39" t="s">
        <v>47</v>
      </c>
      <c r="AH3" s="39" t="s">
        <v>48</v>
      </c>
      <c r="AI3" s="39" t="s">
        <v>49</v>
      </c>
      <c r="AJ3" s="39" t="s">
        <v>50</v>
      </c>
      <c r="AK3" s="40" t="s">
        <v>51</v>
      </c>
      <c r="AL3" s="40" t="s">
        <v>52</v>
      </c>
      <c r="AM3" s="40" t="s">
        <v>53</v>
      </c>
      <c r="AN3" s="40" t="s">
        <v>54</v>
      </c>
      <c r="AO3" s="40" t="s">
        <v>55</v>
      </c>
      <c r="AP3" s="40" t="s">
        <v>56</v>
      </c>
      <c r="AQ3" s="41" t="s">
        <v>57</v>
      </c>
      <c r="AR3" s="41" t="s">
        <v>58</v>
      </c>
      <c r="AS3" s="42" t="s">
        <v>59</v>
      </c>
      <c r="AT3" s="42" t="s">
        <v>60</v>
      </c>
      <c r="AU3" s="43" t="s">
        <v>61</v>
      </c>
      <c r="AV3" s="44" t="s">
        <v>62</v>
      </c>
      <c r="AW3" s="44" t="s">
        <v>63</v>
      </c>
      <c r="AX3" s="44" t="s">
        <v>64</v>
      </c>
      <c r="AY3" s="45" t="s">
        <v>65</v>
      </c>
      <c r="AZ3" s="45" t="s">
        <v>66</v>
      </c>
      <c r="BA3" s="43" t="s">
        <v>67</v>
      </c>
      <c r="BB3" s="46" t="s">
        <v>68</v>
      </c>
      <c r="BC3" s="46" t="s">
        <v>69</v>
      </c>
      <c r="BD3" s="43" t="s">
        <v>70</v>
      </c>
    </row>
    <row r="4" s="4" customFormat="1" ht="33" customHeight="1" spans="1:56">
      <c r="A4" s="47" t="s">
        <v>71</v>
      </c>
      <c r="B4" s="48"/>
      <c r="C4" s="48"/>
      <c r="D4" s="48"/>
      <c r="E4" s="48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4"/>
      <c r="V4" s="55">
        <f t="shared" ref="V4:BA4" si="0">SUBTOTAL(9,V5:V164)</f>
        <v>66019.3548387097</v>
      </c>
      <c r="W4" s="55">
        <f t="shared" si="0"/>
        <v>15600</v>
      </c>
      <c r="X4" s="55">
        <f t="shared" si="0"/>
        <v>13400</v>
      </c>
      <c r="Y4" s="55">
        <f t="shared" si="0"/>
        <v>12200</v>
      </c>
      <c r="Z4" s="55">
        <f t="shared" si="0"/>
        <v>9200</v>
      </c>
      <c r="AA4" s="55">
        <f t="shared" si="0"/>
        <v>10100</v>
      </c>
      <c r="AB4" s="55">
        <f t="shared" si="0"/>
        <v>9700</v>
      </c>
      <c r="AC4" s="55">
        <f t="shared" si="0"/>
        <v>0</v>
      </c>
      <c r="AD4" s="55">
        <f t="shared" si="0"/>
        <v>0</v>
      </c>
      <c r="AE4" s="55">
        <f t="shared" si="0"/>
        <v>0</v>
      </c>
      <c r="AF4" s="55">
        <f t="shared" si="0"/>
        <v>0</v>
      </c>
      <c r="AG4" s="55">
        <f t="shared" si="0"/>
        <v>0</v>
      </c>
      <c r="AH4" s="55">
        <f t="shared" si="0"/>
        <v>0</v>
      </c>
      <c r="AI4" s="55">
        <f t="shared" si="0"/>
        <v>15050</v>
      </c>
      <c r="AJ4" s="55">
        <f t="shared" si="0"/>
        <v>0</v>
      </c>
      <c r="AK4" s="55">
        <f t="shared" si="0"/>
        <v>0</v>
      </c>
      <c r="AL4" s="55">
        <f t="shared" si="0"/>
        <v>0</v>
      </c>
      <c r="AM4" s="55">
        <f t="shared" si="0"/>
        <v>0</v>
      </c>
      <c r="AN4" s="55">
        <f t="shared" si="0"/>
        <v>0</v>
      </c>
      <c r="AO4" s="55">
        <f t="shared" si="0"/>
        <v>0</v>
      </c>
      <c r="AP4" s="55">
        <f t="shared" si="0"/>
        <v>0</v>
      </c>
      <c r="AQ4" s="55">
        <f t="shared" si="0"/>
        <v>0</v>
      </c>
      <c r="AR4" s="55">
        <f t="shared" si="0"/>
        <v>2340.32258064516</v>
      </c>
      <c r="AS4" s="55">
        <f t="shared" si="0"/>
        <v>0</v>
      </c>
      <c r="AT4" s="55">
        <f t="shared" si="0"/>
        <v>3083.87096774194</v>
      </c>
      <c r="AU4" s="55">
        <f t="shared" si="0"/>
        <v>145845.17</v>
      </c>
      <c r="AV4" s="55">
        <f t="shared" si="0"/>
        <v>0</v>
      </c>
      <c r="AW4" s="55">
        <f t="shared" si="0"/>
        <v>0</v>
      </c>
      <c r="AX4" s="55">
        <f t="shared" si="0"/>
        <v>0</v>
      </c>
      <c r="AY4" s="55">
        <f t="shared" si="0"/>
        <v>0</v>
      </c>
      <c r="AZ4" s="55">
        <f t="shared" si="0"/>
        <v>0</v>
      </c>
      <c r="BA4" s="55">
        <f t="shared" si="0"/>
        <v>145845.17</v>
      </c>
      <c r="BB4" s="55"/>
      <c r="BC4" s="56"/>
      <c r="BD4" s="55"/>
    </row>
    <row r="5" s="1" customFormat="1" ht="31" customHeight="1" spans="1:56">
      <c r="A5" s="57">
        <f t="shared" ref="A5:A68" si="1">ROW()-4</f>
        <v>1</v>
      </c>
      <c r="B5" s="175" t="s">
        <v>90</v>
      </c>
      <c r="C5" s="176" t="s">
        <v>91</v>
      </c>
      <c r="D5" s="177">
        <v>45597</v>
      </c>
      <c r="E5" s="178" t="s">
        <v>74</v>
      </c>
      <c r="F5" s="61">
        <f t="shared" ref="F5:F68" si="2">IF($C$2-D5+1&lt;$E$2,$C$2-D5+1,$E$2)</f>
        <v>31</v>
      </c>
      <c r="G5" s="179" t="s">
        <v>75</v>
      </c>
      <c r="H5" s="105"/>
      <c r="I5" s="105"/>
      <c r="J5" s="105"/>
      <c r="K5" s="105"/>
      <c r="L5" s="105"/>
      <c r="M5" s="105"/>
      <c r="N5" s="105"/>
      <c r="O5" s="180">
        <v>4</v>
      </c>
      <c r="P5" s="105"/>
      <c r="Q5" s="105"/>
      <c r="R5" s="105"/>
      <c r="S5" s="65">
        <f t="shared" ref="S5:S68" si="3">P5+Q5-R5</f>
        <v>0</v>
      </c>
      <c r="T5" s="181" t="s">
        <v>92</v>
      </c>
      <c r="U5" s="182">
        <v>1800</v>
      </c>
      <c r="V5" s="114">
        <v>1000</v>
      </c>
      <c r="W5" s="115">
        <v>300</v>
      </c>
      <c r="X5" s="115">
        <v>100</v>
      </c>
      <c r="Y5" s="115">
        <v>100</v>
      </c>
      <c r="Z5" s="115">
        <v>100</v>
      </c>
      <c r="AA5" s="115">
        <v>100</v>
      </c>
      <c r="AB5" s="115">
        <v>100</v>
      </c>
      <c r="AC5" s="70">
        <f t="shared" ref="AC5:AC68" si="4">IF(G5="是",30,0)</f>
        <v>0</v>
      </c>
      <c r="AD5" s="107"/>
      <c r="AE5" s="107"/>
      <c r="AF5" s="107"/>
      <c r="AG5" s="107"/>
      <c r="AH5" s="107"/>
      <c r="AI5" s="107">
        <v>200</v>
      </c>
      <c r="AJ5" s="183"/>
      <c r="AK5" s="107"/>
      <c r="AL5" s="107"/>
      <c r="AM5" s="107"/>
      <c r="AN5" s="107"/>
      <c r="AO5" s="107"/>
      <c r="AP5" s="107"/>
      <c r="AQ5" s="107"/>
      <c r="AR5" s="107">
        <f>1800/31*4*0.5</f>
        <v>116.129032258065</v>
      </c>
      <c r="AS5" s="72">
        <f t="shared" ref="AS5:AS68" si="5">IFERROR(U5/$E$2*2*H5+I5*2,0)</f>
        <v>0</v>
      </c>
      <c r="AT5" s="70">
        <f t="shared" ref="AT5:AT68" si="6">IFERROR(U5/$E$2*(J5+K5*0.2+L5+M5*0.5),0)</f>
        <v>0</v>
      </c>
      <c r="AU5" s="70">
        <f t="shared" ref="AU5:AU68" si="7">ROUND(SUM(V5:AP5)-SUM(AQ5:AT5),2)</f>
        <v>1883.87</v>
      </c>
      <c r="AV5" s="73"/>
      <c r="AW5" s="74"/>
      <c r="AX5" s="184"/>
      <c r="AY5" s="76"/>
      <c r="AZ5" s="76"/>
      <c r="BA5" s="70">
        <f t="shared" ref="BA5:BA68" si="8">ROUND(AU5-SUM(AV5:AZ5),2)</f>
        <v>1883.87</v>
      </c>
      <c r="BB5" s="76"/>
      <c r="BC5" s="185" t="s">
        <v>77</v>
      </c>
      <c r="BD5" s="55" t="str">
        <f t="shared" ref="BD5:BD68" si="9">IF(U5-SUM(V5:AB5)=0,"正确","错误")</f>
        <v>正确</v>
      </c>
    </row>
    <row r="6" s="1" customFormat="1" ht="31" customHeight="1" spans="1:56">
      <c r="A6" s="78">
        <f t="shared" si="1"/>
        <v>2</v>
      </c>
      <c r="B6" s="175" t="s">
        <v>93</v>
      </c>
      <c r="C6" s="176" t="s">
        <v>91</v>
      </c>
      <c r="D6" s="177">
        <v>45597</v>
      </c>
      <c r="E6" s="178" t="s">
        <v>74</v>
      </c>
      <c r="F6" s="81">
        <f t="shared" si="2"/>
        <v>31</v>
      </c>
      <c r="G6" s="179" t="s">
        <v>75</v>
      </c>
      <c r="H6" s="105"/>
      <c r="I6" s="105"/>
      <c r="J6" s="105"/>
      <c r="K6" s="105"/>
      <c r="L6" s="105"/>
      <c r="M6" s="105"/>
      <c r="N6" s="105"/>
      <c r="O6" s="186">
        <v>3</v>
      </c>
      <c r="P6" s="105"/>
      <c r="Q6" s="105"/>
      <c r="R6" s="105"/>
      <c r="S6" s="65">
        <f t="shared" si="3"/>
        <v>0</v>
      </c>
      <c r="T6" s="181" t="s">
        <v>94</v>
      </c>
      <c r="U6" s="182">
        <v>2500</v>
      </c>
      <c r="V6" s="114">
        <v>1700</v>
      </c>
      <c r="W6" s="187">
        <v>200</v>
      </c>
      <c r="X6" s="187">
        <v>200</v>
      </c>
      <c r="Y6" s="187">
        <v>100</v>
      </c>
      <c r="Z6" s="187">
        <v>100</v>
      </c>
      <c r="AA6" s="187">
        <v>100</v>
      </c>
      <c r="AB6" s="187">
        <v>100</v>
      </c>
      <c r="AC6" s="70">
        <f t="shared" si="4"/>
        <v>0</v>
      </c>
      <c r="AD6" s="107"/>
      <c r="AE6" s="107"/>
      <c r="AF6" s="107"/>
      <c r="AG6" s="107"/>
      <c r="AH6" s="107"/>
      <c r="AI6" s="107">
        <v>200</v>
      </c>
      <c r="AJ6" s="118"/>
      <c r="AK6" s="107"/>
      <c r="AL6" s="107"/>
      <c r="AM6" s="107"/>
      <c r="AN6" s="107"/>
      <c r="AO6" s="107"/>
      <c r="AP6" s="107"/>
      <c r="AQ6" s="107"/>
      <c r="AR6" s="107">
        <f>2500/31*3*0.5</f>
        <v>120.967741935484</v>
      </c>
      <c r="AS6" s="72">
        <f t="shared" si="5"/>
        <v>0</v>
      </c>
      <c r="AT6" s="70">
        <f t="shared" si="6"/>
        <v>0</v>
      </c>
      <c r="AU6" s="70">
        <f t="shared" si="7"/>
        <v>2579.03</v>
      </c>
      <c r="AV6" s="73"/>
      <c r="AW6" s="74"/>
      <c r="AX6" s="74"/>
      <c r="AY6" s="108"/>
      <c r="AZ6" s="108"/>
      <c r="BA6" s="70">
        <f t="shared" si="8"/>
        <v>2579.03</v>
      </c>
      <c r="BB6" s="76"/>
      <c r="BC6" s="185" t="s">
        <v>77</v>
      </c>
      <c r="BD6" s="55" t="str">
        <f t="shared" si="9"/>
        <v>正确</v>
      </c>
    </row>
    <row r="7" s="1" customFormat="1" ht="33" customHeight="1" spans="1:56">
      <c r="A7" s="78">
        <f t="shared" si="1"/>
        <v>3</v>
      </c>
      <c r="B7" s="188" t="s">
        <v>95</v>
      </c>
      <c r="C7" s="176" t="s">
        <v>91</v>
      </c>
      <c r="D7" s="177">
        <v>45597</v>
      </c>
      <c r="E7" s="178" t="s">
        <v>74</v>
      </c>
      <c r="F7" s="81">
        <f t="shared" si="2"/>
        <v>31</v>
      </c>
      <c r="G7" s="179" t="s">
        <v>75</v>
      </c>
      <c r="H7" s="105"/>
      <c r="I7" s="105"/>
      <c r="J7" s="105"/>
      <c r="K7" s="1"/>
      <c r="L7" s="105"/>
      <c r="M7" s="105"/>
      <c r="N7" s="105"/>
      <c r="O7" s="186">
        <v>3</v>
      </c>
      <c r="P7" s="105"/>
      <c r="Q7" s="105"/>
      <c r="R7" s="105"/>
      <c r="S7" s="65">
        <f t="shared" si="3"/>
        <v>0</v>
      </c>
      <c r="T7" s="181" t="s">
        <v>96</v>
      </c>
      <c r="U7" s="182">
        <v>2800</v>
      </c>
      <c r="V7" s="114">
        <v>2000</v>
      </c>
      <c r="W7" s="187">
        <v>200</v>
      </c>
      <c r="X7" s="187">
        <v>200</v>
      </c>
      <c r="Y7" s="187">
        <v>100</v>
      </c>
      <c r="Z7" s="187">
        <v>100</v>
      </c>
      <c r="AA7" s="187">
        <v>100</v>
      </c>
      <c r="AB7" s="187">
        <v>100</v>
      </c>
      <c r="AC7" s="70">
        <f t="shared" si="4"/>
        <v>0</v>
      </c>
      <c r="AD7" s="107"/>
      <c r="AE7" s="107"/>
      <c r="AF7" s="107"/>
      <c r="AG7" s="107"/>
      <c r="AH7" s="107"/>
      <c r="AI7" s="107">
        <v>200</v>
      </c>
      <c r="AJ7" s="118"/>
      <c r="AK7" s="107"/>
      <c r="AL7" s="107"/>
      <c r="AM7" s="107"/>
      <c r="AN7" s="107"/>
      <c r="AO7" s="107"/>
      <c r="AP7" s="107"/>
      <c r="AQ7" s="107"/>
      <c r="AR7" s="107">
        <f>2800/31*3*0.5</f>
        <v>135.483870967742</v>
      </c>
      <c r="AS7" s="72">
        <f t="shared" si="5"/>
        <v>0</v>
      </c>
      <c r="AT7" s="70">
        <f t="shared" si="6"/>
        <v>0</v>
      </c>
      <c r="AU7" s="70">
        <f t="shared" si="7"/>
        <v>2864.52</v>
      </c>
      <c r="AV7" s="73"/>
      <c r="AW7" s="74"/>
      <c r="AX7" s="74"/>
      <c r="AY7" s="108"/>
      <c r="AZ7" s="108"/>
      <c r="BA7" s="70">
        <f t="shared" si="8"/>
        <v>2864.52</v>
      </c>
      <c r="BB7" s="76"/>
      <c r="BC7" s="185" t="s">
        <v>77</v>
      </c>
      <c r="BD7" s="55" t="str">
        <f t="shared" si="9"/>
        <v>正确</v>
      </c>
    </row>
    <row r="8" s="1" customFormat="1" ht="33" customHeight="1" spans="1:56">
      <c r="A8" s="78">
        <f t="shared" si="1"/>
        <v>4</v>
      </c>
      <c r="B8" s="175" t="s">
        <v>97</v>
      </c>
      <c r="C8" s="178" t="s">
        <v>98</v>
      </c>
      <c r="D8" s="177">
        <v>45597</v>
      </c>
      <c r="E8" s="178" t="s">
        <v>74</v>
      </c>
      <c r="F8" s="81">
        <f t="shared" si="2"/>
        <v>31</v>
      </c>
      <c r="G8" s="179" t="s">
        <v>75</v>
      </c>
      <c r="H8" s="105"/>
      <c r="I8" s="105"/>
      <c r="J8" s="105"/>
      <c r="K8" s="105"/>
      <c r="L8" s="105"/>
      <c r="M8" s="105"/>
      <c r="N8" s="105"/>
      <c r="O8" s="189"/>
      <c r="P8" s="105"/>
      <c r="Q8" s="105"/>
      <c r="R8" s="105"/>
      <c r="S8" s="65">
        <f t="shared" si="3"/>
        <v>0</v>
      </c>
      <c r="T8" s="190"/>
      <c r="U8" s="182">
        <v>1700</v>
      </c>
      <c r="V8" s="114">
        <v>1000</v>
      </c>
      <c r="W8" s="115">
        <v>100</v>
      </c>
      <c r="X8" s="115">
        <v>100</v>
      </c>
      <c r="Y8" s="115">
        <v>100</v>
      </c>
      <c r="Z8" s="115">
        <v>100</v>
      </c>
      <c r="AA8" s="115">
        <v>100</v>
      </c>
      <c r="AB8" s="115">
        <v>200</v>
      </c>
      <c r="AC8" s="70">
        <f t="shared" si="4"/>
        <v>0</v>
      </c>
      <c r="AD8" s="107"/>
      <c r="AE8" s="107"/>
      <c r="AF8" s="107"/>
      <c r="AG8" s="107"/>
      <c r="AH8" s="107"/>
      <c r="AI8" s="107">
        <v>200</v>
      </c>
      <c r="AJ8" s="118"/>
      <c r="AK8" s="107"/>
      <c r="AL8" s="107"/>
      <c r="AM8" s="107"/>
      <c r="AN8" s="107"/>
      <c r="AO8" s="107"/>
      <c r="AP8" s="107"/>
      <c r="AQ8" s="107"/>
      <c r="AR8" s="107"/>
      <c r="AS8" s="72">
        <f t="shared" si="5"/>
        <v>0</v>
      </c>
      <c r="AT8" s="70">
        <f t="shared" si="6"/>
        <v>0</v>
      </c>
      <c r="AU8" s="70">
        <f t="shared" si="7"/>
        <v>1900</v>
      </c>
      <c r="AV8" s="73"/>
      <c r="AW8" s="74"/>
      <c r="AX8" s="74"/>
      <c r="AY8" s="108"/>
      <c r="AZ8" s="108"/>
      <c r="BA8" s="70">
        <f t="shared" si="8"/>
        <v>1900</v>
      </c>
      <c r="BB8" s="76"/>
      <c r="BC8" s="185" t="s">
        <v>77</v>
      </c>
      <c r="BD8" s="55" t="str">
        <f t="shared" si="9"/>
        <v>正确</v>
      </c>
    </row>
    <row r="9" s="1" customFormat="1" ht="33" customHeight="1" spans="1:56">
      <c r="A9" s="78">
        <f t="shared" si="1"/>
        <v>5</v>
      </c>
      <c r="B9" s="175" t="s">
        <v>99</v>
      </c>
      <c r="C9" s="178" t="s">
        <v>98</v>
      </c>
      <c r="D9" s="191">
        <v>45597</v>
      </c>
      <c r="E9" s="178" t="s">
        <v>74</v>
      </c>
      <c r="F9" s="81">
        <f t="shared" si="2"/>
        <v>31</v>
      </c>
      <c r="G9" s="179" t="s">
        <v>75</v>
      </c>
      <c r="H9" s="105"/>
      <c r="I9" s="105"/>
      <c r="J9" s="105"/>
      <c r="K9" s="105"/>
      <c r="L9" s="105"/>
      <c r="M9" s="105"/>
      <c r="N9" s="105"/>
      <c r="O9" s="106"/>
      <c r="P9" s="105"/>
      <c r="Q9" s="105"/>
      <c r="R9" s="105"/>
      <c r="S9" s="65">
        <f t="shared" si="3"/>
        <v>0</v>
      </c>
      <c r="T9" s="190"/>
      <c r="U9" s="182">
        <v>1700</v>
      </c>
      <c r="V9" s="114">
        <v>1000</v>
      </c>
      <c r="W9" s="115">
        <v>200</v>
      </c>
      <c r="X9" s="115">
        <v>100</v>
      </c>
      <c r="Y9" s="115">
        <v>100</v>
      </c>
      <c r="Z9" s="115">
        <v>100</v>
      </c>
      <c r="AA9" s="115">
        <v>100</v>
      </c>
      <c r="AB9" s="115">
        <v>100</v>
      </c>
      <c r="AC9" s="70">
        <f t="shared" si="4"/>
        <v>0</v>
      </c>
      <c r="AD9" s="107"/>
      <c r="AE9" s="107"/>
      <c r="AF9" s="107"/>
      <c r="AG9" s="107"/>
      <c r="AH9" s="107"/>
      <c r="AI9" s="107">
        <v>200</v>
      </c>
      <c r="AJ9" s="118"/>
      <c r="AK9" s="107"/>
      <c r="AL9" s="107"/>
      <c r="AM9" s="107"/>
      <c r="AN9" s="107"/>
      <c r="AO9" s="107"/>
      <c r="AP9" s="107"/>
      <c r="AQ9" s="107"/>
      <c r="AR9" s="107"/>
      <c r="AS9" s="72">
        <f t="shared" si="5"/>
        <v>0</v>
      </c>
      <c r="AT9" s="70">
        <f t="shared" si="6"/>
        <v>0</v>
      </c>
      <c r="AU9" s="70">
        <f t="shared" si="7"/>
        <v>1900</v>
      </c>
      <c r="AV9" s="73"/>
      <c r="AW9" s="74"/>
      <c r="AX9" s="74"/>
      <c r="AY9" s="108"/>
      <c r="AZ9" s="108"/>
      <c r="BA9" s="70">
        <f t="shared" si="8"/>
        <v>1900</v>
      </c>
      <c r="BB9" s="76"/>
      <c r="BC9" s="185" t="s">
        <v>77</v>
      </c>
      <c r="BD9" s="55" t="str">
        <f t="shared" si="9"/>
        <v>正确</v>
      </c>
    </row>
    <row r="10" s="1" customFormat="1" ht="33" customHeight="1" spans="1:56">
      <c r="A10" s="78">
        <f t="shared" si="1"/>
        <v>6</v>
      </c>
      <c r="B10" s="175" t="s">
        <v>100</v>
      </c>
      <c r="C10" s="178" t="s">
        <v>98</v>
      </c>
      <c r="D10" s="191">
        <v>45597</v>
      </c>
      <c r="E10" s="178" t="s">
        <v>74</v>
      </c>
      <c r="F10" s="81">
        <f t="shared" si="2"/>
        <v>31</v>
      </c>
      <c r="G10" s="179" t="s">
        <v>75</v>
      </c>
      <c r="H10" s="105"/>
      <c r="I10" s="105"/>
      <c r="J10" s="105"/>
      <c r="K10" s="105"/>
      <c r="L10" s="105"/>
      <c r="M10" s="105"/>
      <c r="N10" s="105"/>
      <c r="O10" s="106"/>
      <c r="P10" s="105"/>
      <c r="Q10" s="105"/>
      <c r="R10" s="105"/>
      <c r="S10" s="65">
        <f t="shared" si="3"/>
        <v>0</v>
      </c>
      <c r="T10" s="190"/>
      <c r="U10" s="182">
        <v>1700</v>
      </c>
      <c r="V10" s="114">
        <v>1000</v>
      </c>
      <c r="W10" s="115">
        <v>200</v>
      </c>
      <c r="X10" s="115">
        <v>200</v>
      </c>
      <c r="Y10" s="115">
        <v>100</v>
      </c>
      <c r="Z10" s="115">
        <v>0</v>
      </c>
      <c r="AA10" s="115">
        <v>100</v>
      </c>
      <c r="AB10" s="115">
        <v>100</v>
      </c>
      <c r="AC10" s="70">
        <f t="shared" si="4"/>
        <v>0</v>
      </c>
      <c r="AD10" s="107"/>
      <c r="AE10" s="107"/>
      <c r="AF10" s="107"/>
      <c r="AG10" s="107"/>
      <c r="AH10" s="107"/>
      <c r="AI10" s="107">
        <v>200</v>
      </c>
      <c r="AJ10" s="118"/>
      <c r="AK10" s="107"/>
      <c r="AL10" s="107"/>
      <c r="AM10" s="107"/>
      <c r="AN10" s="107"/>
      <c r="AO10" s="107"/>
      <c r="AP10" s="107"/>
      <c r="AQ10" s="107"/>
      <c r="AR10" s="107"/>
      <c r="AS10" s="72">
        <f t="shared" si="5"/>
        <v>0</v>
      </c>
      <c r="AT10" s="70">
        <f t="shared" si="6"/>
        <v>0</v>
      </c>
      <c r="AU10" s="70">
        <f t="shared" si="7"/>
        <v>1900</v>
      </c>
      <c r="AV10" s="73"/>
      <c r="AW10" s="74"/>
      <c r="AX10" s="74"/>
      <c r="AY10" s="108"/>
      <c r="AZ10" s="108"/>
      <c r="BA10" s="70">
        <f t="shared" si="8"/>
        <v>1900</v>
      </c>
      <c r="BB10" s="76"/>
      <c r="BC10" s="185" t="s">
        <v>77</v>
      </c>
      <c r="BD10" s="55" t="str">
        <f t="shared" si="9"/>
        <v>正确</v>
      </c>
    </row>
    <row r="11" s="1" customFormat="1" ht="33" customHeight="1" spans="1:56">
      <c r="A11" s="78">
        <f t="shared" si="1"/>
        <v>7</v>
      </c>
      <c r="B11" s="175" t="s">
        <v>101</v>
      </c>
      <c r="C11" s="176" t="s">
        <v>102</v>
      </c>
      <c r="D11" s="191">
        <v>45597</v>
      </c>
      <c r="E11" s="178" t="s">
        <v>74</v>
      </c>
      <c r="F11" s="81">
        <f t="shared" si="2"/>
        <v>31</v>
      </c>
      <c r="G11" s="179" t="s">
        <v>75</v>
      </c>
      <c r="H11" s="105"/>
      <c r="I11" s="105"/>
      <c r="J11" s="105"/>
      <c r="K11" s="105"/>
      <c r="L11" s="105"/>
      <c r="M11" s="105"/>
      <c r="N11" s="105"/>
      <c r="O11" s="106"/>
      <c r="P11" s="105"/>
      <c r="Q11" s="105"/>
      <c r="R11" s="105"/>
      <c r="S11" s="65">
        <f t="shared" si="3"/>
        <v>0</v>
      </c>
      <c r="T11" s="192"/>
      <c r="U11" s="182">
        <v>1700</v>
      </c>
      <c r="V11" s="114">
        <v>1000</v>
      </c>
      <c r="W11" s="115">
        <v>200</v>
      </c>
      <c r="X11" s="115">
        <v>200</v>
      </c>
      <c r="Y11" s="115">
        <v>100</v>
      </c>
      <c r="Z11" s="115">
        <v>0</v>
      </c>
      <c r="AA11" s="115">
        <v>100</v>
      </c>
      <c r="AB11" s="115">
        <v>100</v>
      </c>
      <c r="AC11" s="70">
        <f t="shared" si="4"/>
        <v>0</v>
      </c>
      <c r="AD11" s="107"/>
      <c r="AE11" s="107"/>
      <c r="AF11" s="107"/>
      <c r="AG11" s="107"/>
      <c r="AH11" s="107"/>
      <c r="AI11" s="107">
        <v>200</v>
      </c>
      <c r="AJ11" s="118"/>
      <c r="AK11" s="107"/>
      <c r="AL11" s="107"/>
      <c r="AM11" s="107"/>
      <c r="AN11" s="107"/>
      <c r="AO11" s="107"/>
      <c r="AP11" s="107"/>
      <c r="AQ11" s="107"/>
      <c r="AR11" s="107"/>
      <c r="AS11" s="72">
        <f t="shared" si="5"/>
        <v>0</v>
      </c>
      <c r="AT11" s="70">
        <f t="shared" si="6"/>
        <v>0</v>
      </c>
      <c r="AU11" s="70">
        <f t="shared" si="7"/>
        <v>1900</v>
      </c>
      <c r="AV11" s="73"/>
      <c r="AW11" s="74"/>
      <c r="AX11" s="74"/>
      <c r="AY11" s="108"/>
      <c r="AZ11" s="108"/>
      <c r="BA11" s="70">
        <f t="shared" si="8"/>
        <v>1900</v>
      </c>
      <c r="BB11" s="76"/>
      <c r="BC11" s="185" t="s">
        <v>77</v>
      </c>
      <c r="BD11" s="55" t="str">
        <f t="shared" si="9"/>
        <v>正确</v>
      </c>
    </row>
    <row r="12" s="1" customFormat="1" ht="33" customHeight="1" spans="1:56">
      <c r="A12" s="78">
        <f t="shared" si="1"/>
        <v>8</v>
      </c>
      <c r="B12" s="175" t="s">
        <v>103</v>
      </c>
      <c r="C12" s="176" t="s">
        <v>102</v>
      </c>
      <c r="D12" s="191">
        <v>45597</v>
      </c>
      <c r="E12" s="178" t="s">
        <v>74</v>
      </c>
      <c r="F12" s="81">
        <f t="shared" si="2"/>
        <v>31</v>
      </c>
      <c r="G12" s="179" t="s">
        <v>75</v>
      </c>
      <c r="H12" s="105"/>
      <c r="I12" s="105"/>
      <c r="J12" s="105"/>
      <c r="K12" s="105"/>
      <c r="L12" s="105"/>
      <c r="M12" s="105"/>
      <c r="N12" s="105"/>
      <c r="O12" s="106"/>
      <c r="P12" s="105"/>
      <c r="Q12" s="105"/>
      <c r="R12" s="105"/>
      <c r="S12" s="65">
        <f t="shared" si="3"/>
        <v>0</v>
      </c>
      <c r="T12" s="192"/>
      <c r="U12" s="182">
        <v>1700</v>
      </c>
      <c r="V12" s="114">
        <v>1000</v>
      </c>
      <c r="W12" s="115">
        <v>200</v>
      </c>
      <c r="X12" s="115">
        <v>200</v>
      </c>
      <c r="Y12" s="115">
        <v>100</v>
      </c>
      <c r="Z12" s="115">
        <v>0</v>
      </c>
      <c r="AA12" s="115">
        <v>100</v>
      </c>
      <c r="AB12" s="115">
        <v>100</v>
      </c>
      <c r="AC12" s="70">
        <f t="shared" si="4"/>
        <v>0</v>
      </c>
      <c r="AD12" s="107"/>
      <c r="AE12" s="107"/>
      <c r="AF12" s="107"/>
      <c r="AG12" s="107"/>
      <c r="AH12" s="107"/>
      <c r="AI12" s="107">
        <v>200</v>
      </c>
      <c r="AJ12" s="118"/>
      <c r="AK12" s="107"/>
      <c r="AL12" s="107"/>
      <c r="AM12" s="107"/>
      <c r="AN12" s="107"/>
      <c r="AO12" s="107"/>
      <c r="AP12" s="107"/>
      <c r="AQ12" s="107"/>
      <c r="AR12" s="107"/>
      <c r="AS12" s="72">
        <f t="shared" si="5"/>
        <v>0</v>
      </c>
      <c r="AT12" s="70">
        <f t="shared" si="6"/>
        <v>0</v>
      </c>
      <c r="AU12" s="70">
        <f t="shared" si="7"/>
        <v>1900</v>
      </c>
      <c r="AV12" s="73"/>
      <c r="AW12" s="74"/>
      <c r="AX12" s="74"/>
      <c r="AY12" s="108"/>
      <c r="AZ12" s="108"/>
      <c r="BA12" s="70">
        <f t="shared" si="8"/>
        <v>1900</v>
      </c>
      <c r="BB12" s="76"/>
      <c r="BC12" s="185" t="s">
        <v>77</v>
      </c>
      <c r="BD12" s="55" t="str">
        <f t="shared" si="9"/>
        <v>正确</v>
      </c>
    </row>
    <row r="13" s="1" customFormat="1" ht="33" customHeight="1" spans="1:56">
      <c r="A13" s="78">
        <f t="shared" si="1"/>
        <v>9</v>
      </c>
      <c r="B13" s="175" t="s">
        <v>104</v>
      </c>
      <c r="C13" s="176" t="s">
        <v>102</v>
      </c>
      <c r="D13" s="191">
        <v>45597</v>
      </c>
      <c r="E13" s="178" t="s">
        <v>74</v>
      </c>
      <c r="F13" s="81">
        <f t="shared" si="2"/>
        <v>31</v>
      </c>
      <c r="G13" s="179" t="s">
        <v>75</v>
      </c>
      <c r="H13" s="105"/>
      <c r="I13" s="105"/>
      <c r="J13" s="105"/>
      <c r="K13" s="105"/>
      <c r="L13" s="105"/>
      <c r="M13" s="105"/>
      <c r="N13" s="105"/>
      <c r="O13" s="106"/>
      <c r="P13" s="105"/>
      <c r="Q13" s="105"/>
      <c r="R13" s="105"/>
      <c r="S13" s="65">
        <f t="shared" si="3"/>
        <v>0</v>
      </c>
      <c r="T13" s="190"/>
      <c r="U13" s="182">
        <v>1400</v>
      </c>
      <c r="V13" s="114">
        <v>500</v>
      </c>
      <c r="W13" s="114">
        <v>100</v>
      </c>
      <c r="X13" s="114">
        <v>100</v>
      </c>
      <c r="Y13" s="114">
        <v>200</v>
      </c>
      <c r="Z13" s="114">
        <v>100</v>
      </c>
      <c r="AA13" s="114">
        <v>200</v>
      </c>
      <c r="AB13" s="114">
        <v>200</v>
      </c>
      <c r="AC13" s="70">
        <f t="shared" si="4"/>
        <v>0</v>
      </c>
      <c r="AD13" s="107"/>
      <c r="AE13" s="107"/>
      <c r="AF13" s="107"/>
      <c r="AG13" s="107"/>
      <c r="AH13" s="107"/>
      <c r="AI13" s="107">
        <v>200</v>
      </c>
      <c r="AJ13" s="118"/>
      <c r="AK13" s="107"/>
      <c r="AL13" s="107"/>
      <c r="AM13" s="107"/>
      <c r="AN13" s="107"/>
      <c r="AO13" s="107"/>
      <c r="AP13" s="107"/>
      <c r="AQ13" s="107"/>
      <c r="AR13" s="107"/>
      <c r="AS13" s="72">
        <f t="shared" si="5"/>
        <v>0</v>
      </c>
      <c r="AT13" s="70">
        <f t="shared" si="6"/>
        <v>0</v>
      </c>
      <c r="AU13" s="70">
        <f t="shared" si="7"/>
        <v>1600</v>
      </c>
      <c r="AV13" s="73"/>
      <c r="AW13" s="74"/>
      <c r="AX13" s="74"/>
      <c r="AY13" s="108"/>
      <c r="AZ13" s="108"/>
      <c r="BA13" s="70">
        <f t="shared" si="8"/>
        <v>1600</v>
      </c>
      <c r="BB13" s="76"/>
      <c r="BC13" s="185" t="s">
        <v>77</v>
      </c>
      <c r="BD13" s="55" t="str">
        <f t="shared" si="9"/>
        <v>正确</v>
      </c>
    </row>
    <row r="14" s="1" customFormat="1" ht="33" customHeight="1" spans="1:56">
      <c r="A14" s="78">
        <f t="shared" si="1"/>
        <v>10</v>
      </c>
      <c r="B14" s="175" t="s">
        <v>105</v>
      </c>
      <c r="C14" s="176" t="s">
        <v>102</v>
      </c>
      <c r="D14" s="191">
        <v>45597</v>
      </c>
      <c r="E14" s="178" t="s">
        <v>74</v>
      </c>
      <c r="F14" s="81">
        <f t="shared" si="2"/>
        <v>31</v>
      </c>
      <c r="G14" s="179" t="s">
        <v>75</v>
      </c>
      <c r="H14" s="105"/>
      <c r="I14" s="105"/>
      <c r="J14" s="105"/>
      <c r="K14" s="105"/>
      <c r="L14" s="105"/>
      <c r="M14" s="105"/>
      <c r="N14" s="105"/>
      <c r="O14" s="106"/>
      <c r="P14" s="105"/>
      <c r="Q14" s="105"/>
      <c r="R14" s="105"/>
      <c r="S14" s="65">
        <f t="shared" si="3"/>
        <v>0</v>
      </c>
      <c r="T14" s="190"/>
      <c r="U14" s="182">
        <v>1400</v>
      </c>
      <c r="V14" s="114">
        <v>500</v>
      </c>
      <c r="W14" s="114">
        <v>100</v>
      </c>
      <c r="X14" s="114">
        <v>100</v>
      </c>
      <c r="Y14" s="114">
        <v>200</v>
      </c>
      <c r="Z14" s="114">
        <v>100</v>
      </c>
      <c r="AA14" s="114">
        <v>200</v>
      </c>
      <c r="AB14" s="114">
        <v>200</v>
      </c>
      <c r="AC14" s="70">
        <f t="shared" si="4"/>
        <v>0</v>
      </c>
      <c r="AD14" s="107"/>
      <c r="AE14" s="107"/>
      <c r="AF14" s="107"/>
      <c r="AG14" s="107"/>
      <c r="AH14" s="107"/>
      <c r="AI14" s="107">
        <v>200</v>
      </c>
      <c r="AJ14" s="118"/>
      <c r="AK14" s="107"/>
      <c r="AL14" s="107"/>
      <c r="AM14" s="107"/>
      <c r="AN14" s="107"/>
      <c r="AO14" s="107"/>
      <c r="AP14" s="107"/>
      <c r="AQ14" s="107"/>
      <c r="AR14" s="107"/>
      <c r="AS14" s="72">
        <f t="shared" si="5"/>
        <v>0</v>
      </c>
      <c r="AT14" s="70">
        <f t="shared" si="6"/>
        <v>0</v>
      </c>
      <c r="AU14" s="70">
        <f t="shared" si="7"/>
        <v>1600</v>
      </c>
      <c r="AV14" s="73"/>
      <c r="AW14" s="74"/>
      <c r="AX14" s="74"/>
      <c r="AY14" s="108"/>
      <c r="AZ14" s="108"/>
      <c r="BA14" s="70">
        <f t="shared" si="8"/>
        <v>1600</v>
      </c>
      <c r="BB14" s="76"/>
      <c r="BC14" s="185" t="s">
        <v>77</v>
      </c>
      <c r="BD14" s="55" t="str">
        <f t="shared" si="9"/>
        <v>正确</v>
      </c>
    </row>
    <row r="15" s="1" customFormat="1" ht="33" customHeight="1" spans="1:56">
      <c r="A15" s="78">
        <f t="shared" si="1"/>
        <v>11</v>
      </c>
      <c r="B15" s="175" t="s">
        <v>106</v>
      </c>
      <c r="C15" s="176" t="s">
        <v>91</v>
      </c>
      <c r="D15" s="191">
        <v>45618</v>
      </c>
      <c r="E15" s="176" t="s">
        <v>74</v>
      </c>
      <c r="F15" s="81">
        <f t="shared" si="2"/>
        <v>31</v>
      </c>
      <c r="G15" s="179" t="s">
        <v>75</v>
      </c>
      <c r="H15" s="105"/>
      <c r="I15" s="105"/>
      <c r="J15" s="105"/>
      <c r="K15" s="105"/>
      <c r="L15" s="105"/>
      <c r="M15" s="105"/>
      <c r="N15" s="105"/>
      <c r="O15" s="106">
        <v>2</v>
      </c>
      <c r="P15" s="105"/>
      <c r="Q15" s="105"/>
      <c r="R15" s="105"/>
      <c r="S15" s="65">
        <f t="shared" si="3"/>
        <v>0</v>
      </c>
      <c r="T15" s="181" t="s">
        <v>107</v>
      </c>
      <c r="U15" s="182">
        <v>2400</v>
      </c>
      <c r="V15" s="114">
        <v>1500</v>
      </c>
      <c r="W15" s="114">
        <v>300</v>
      </c>
      <c r="X15" s="114">
        <v>100</v>
      </c>
      <c r="Y15" s="114">
        <v>200</v>
      </c>
      <c r="Z15" s="114">
        <v>100</v>
      </c>
      <c r="AA15" s="114">
        <v>100</v>
      </c>
      <c r="AB15" s="114">
        <v>100</v>
      </c>
      <c r="AC15" s="70">
        <f t="shared" si="4"/>
        <v>0</v>
      </c>
      <c r="AD15" s="107"/>
      <c r="AE15" s="107"/>
      <c r="AF15" s="107"/>
      <c r="AG15" s="107"/>
      <c r="AH15" s="107"/>
      <c r="AI15" s="107">
        <v>200</v>
      </c>
      <c r="AJ15" s="193"/>
      <c r="AK15" s="107"/>
      <c r="AL15" s="107"/>
      <c r="AM15" s="107"/>
      <c r="AN15" s="107"/>
      <c r="AO15" s="107"/>
      <c r="AP15" s="107"/>
      <c r="AQ15" s="107"/>
      <c r="AR15" s="107">
        <f>2400/31*2*0.5</f>
        <v>77.4193548387097</v>
      </c>
      <c r="AS15" s="72">
        <f t="shared" si="5"/>
        <v>0</v>
      </c>
      <c r="AT15" s="70">
        <f t="shared" si="6"/>
        <v>0</v>
      </c>
      <c r="AU15" s="70">
        <f t="shared" si="7"/>
        <v>2522.58</v>
      </c>
      <c r="AV15" s="73"/>
      <c r="AW15" s="74"/>
      <c r="AX15" s="74"/>
      <c r="AY15" s="108"/>
      <c r="AZ15" s="108"/>
      <c r="BA15" s="70">
        <f t="shared" si="8"/>
        <v>2522.58</v>
      </c>
      <c r="BB15" s="76"/>
      <c r="BC15" s="185" t="s">
        <v>77</v>
      </c>
      <c r="BD15" s="55" t="str">
        <f t="shared" si="9"/>
        <v>正确</v>
      </c>
    </row>
    <row r="16" s="1" customFormat="1" ht="33" customHeight="1" spans="1:56">
      <c r="A16" s="78">
        <f t="shared" si="1"/>
        <v>12</v>
      </c>
      <c r="B16" s="175" t="s">
        <v>108</v>
      </c>
      <c r="C16" s="176" t="s">
        <v>102</v>
      </c>
      <c r="D16" s="191">
        <v>45597</v>
      </c>
      <c r="E16" s="178" t="s">
        <v>74</v>
      </c>
      <c r="F16" s="81">
        <f t="shared" si="2"/>
        <v>31</v>
      </c>
      <c r="G16" s="179" t="s">
        <v>75</v>
      </c>
      <c r="H16" s="105"/>
      <c r="I16" s="105"/>
      <c r="J16" s="105"/>
      <c r="K16" s="105"/>
      <c r="L16" s="105"/>
      <c r="M16" s="105"/>
      <c r="N16" s="105"/>
      <c r="O16" s="106"/>
      <c r="P16" s="105"/>
      <c r="Q16" s="105"/>
      <c r="R16" s="105"/>
      <c r="S16" s="65">
        <f t="shared" si="3"/>
        <v>0</v>
      </c>
      <c r="T16" s="190"/>
      <c r="U16" s="182">
        <v>1400</v>
      </c>
      <c r="V16" s="114">
        <v>500</v>
      </c>
      <c r="W16" s="114">
        <v>100</v>
      </c>
      <c r="X16" s="114">
        <v>100</v>
      </c>
      <c r="Y16" s="114">
        <v>200</v>
      </c>
      <c r="Z16" s="114">
        <v>100</v>
      </c>
      <c r="AA16" s="114">
        <v>200</v>
      </c>
      <c r="AB16" s="114">
        <v>200</v>
      </c>
      <c r="AC16" s="70">
        <f t="shared" si="4"/>
        <v>0</v>
      </c>
      <c r="AD16" s="107"/>
      <c r="AE16" s="107"/>
      <c r="AF16" s="107"/>
      <c r="AG16" s="107"/>
      <c r="AH16" s="107"/>
      <c r="AI16" s="107">
        <v>200</v>
      </c>
      <c r="AJ16" s="118"/>
      <c r="AK16" s="107"/>
      <c r="AL16" s="107"/>
      <c r="AM16" s="107"/>
      <c r="AN16" s="107"/>
      <c r="AO16" s="107"/>
      <c r="AP16" s="107"/>
      <c r="AQ16" s="107"/>
      <c r="AR16" s="107"/>
      <c r="AS16" s="72">
        <f t="shared" si="5"/>
        <v>0</v>
      </c>
      <c r="AT16" s="70">
        <f t="shared" si="6"/>
        <v>0</v>
      </c>
      <c r="AU16" s="70">
        <f t="shared" si="7"/>
        <v>1600</v>
      </c>
      <c r="AV16" s="73"/>
      <c r="AW16" s="74"/>
      <c r="AX16" s="184"/>
      <c r="AY16" s="76"/>
      <c r="AZ16" s="76"/>
      <c r="BA16" s="70">
        <f t="shared" si="8"/>
        <v>1600</v>
      </c>
      <c r="BB16" s="76"/>
      <c r="BC16" s="185" t="s">
        <v>77</v>
      </c>
      <c r="BD16" s="55" t="str">
        <f t="shared" si="9"/>
        <v>正确</v>
      </c>
    </row>
    <row r="17" s="1" customFormat="1" ht="33" customHeight="1" spans="1:56">
      <c r="A17" s="78">
        <f t="shared" si="1"/>
        <v>13</v>
      </c>
      <c r="B17" s="175" t="s">
        <v>109</v>
      </c>
      <c r="C17" s="176" t="s">
        <v>102</v>
      </c>
      <c r="D17" s="191">
        <v>45597</v>
      </c>
      <c r="E17" s="178" t="s">
        <v>74</v>
      </c>
      <c r="F17" s="81">
        <f t="shared" si="2"/>
        <v>31</v>
      </c>
      <c r="G17" s="179" t="s">
        <v>75</v>
      </c>
      <c r="H17" s="105"/>
      <c r="I17" s="105"/>
      <c r="J17" s="105"/>
      <c r="K17" s="105"/>
      <c r="L17" s="105"/>
      <c r="M17" s="105"/>
      <c r="N17" s="105"/>
      <c r="O17" s="106"/>
      <c r="P17" s="105"/>
      <c r="Q17" s="105"/>
      <c r="R17" s="105"/>
      <c r="S17" s="65">
        <f t="shared" si="3"/>
        <v>0</v>
      </c>
      <c r="T17" s="190"/>
      <c r="U17" s="182">
        <v>1400</v>
      </c>
      <c r="V17" s="114">
        <v>500</v>
      </c>
      <c r="W17" s="114">
        <v>100</v>
      </c>
      <c r="X17" s="114">
        <v>100</v>
      </c>
      <c r="Y17" s="114">
        <v>200</v>
      </c>
      <c r="Z17" s="114">
        <v>100</v>
      </c>
      <c r="AA17" s="114">
        <v>200</v>
      </c>
      <c r="AB17" s="114">
        <v>200</v>
      </c>
      <c r="AC17" s="70">
        <f t="shared" si="4"/>
        <v>0</v>
      </c>
      <c r="AD17" s="107"/>
      <c r="AE17" s="107"/>
      <c r="AF17" s="107"/>
      <c r="AG17" s="107"/>
      <c r="AH17" s="107"/>
      <c r="AI17" s="107">
        <v>200</v>
      </c>
      <c r="AJ17" s="118"/>
      <c r="AK17" s="107"/>
      <c r="AL17" s="107"/>
      <c r="AM17" s="107"/>
      <c r="AN17" s="107"/>
      <c r="AO17" s="107"/>
      <c r="AP17" s="107"/>
      <c r="AQ17" s="107"/>
      <c r="AR17" s="107"/>
      <c r="AS17" s="72">
        <f t="shared" si="5"/>
        <v>0</v>
      </c>
      <c r="AT17" s="70">
        <f t="shared" si="6"/>
        <v>0</v>
      </c>
      <c r="AU17" s="70">
        <f t="shared" si="7"/>
        <v>1600</v>
      </c>
      <c r="AV17" s="73"/>
      <c r="AW17" s="74"/>
      <c r="AX17" s="74"/>
      <c r="AY17" s="108"/>
      <c r="AZ17" s="108"/>
      <c r="BA17" s="70">
        <f t="shared" si="8"/>
        <v>1600</v>
      </c>
      <c r="BB17" s="76"/>
      <c r="BC17" s="185" t="s">
        <v>77</v>
      </c>
      <c r="BD17" s="55" t="str">
        <f t="shared" si="9"/>
        <v>正确</v>
      </c>
    </row>
    <row r="18" s="1" customFormat="1" ht="33" customHeight="1" spans="1:56">
      <c r="A18" s="78">
        <f t="shared" si="1"/>
        <v>14</v>
      </c>
      <c r="B18" s="175" t="s">
        <v>110</v>
      </c>
      <c r="C18" s="176" t="s">
        <v>91</v>
      </c>
      <c r="D18" s="191">
        <v>45597</v>
      </c>
      <c r="E18" s="178" t="s">
        <v>74</v>
      </c>
      <c r="F18" s="81">
        <f t="shared" si="2"/>
        <v>31</v>
      </c>
      <c r="G18" s="179" t="s">
        <v>75</v>
      </c>
      <c r="H18" s="105"/>
      <c r="I18" s="105"/>
      <c r="J18" s="105"/>
      <c r="K18" s="105"/>
      <c r="L18" s="105"/>
      <c r="M18" s="105"/>
      <c r="N18" s="105"/>
      <c r="O18" s="106">
        <v>5</v>
      </c>
      <c r="P18" s="105"/>
      <c r="Q18" s="105"/>
      <c r="R18" s="105"/>
      <c r="S18" s="65">
        <f t="shared" si="3"/>
        <v>0</v>
      </c>
      <c r="T18" s="181" t="s">
        <v>111</v>
      </c>
      <c r="U18" s="182">
        <v>2600</v>
      </c>
      <c r="V18" s="114">
        <v>1500</v>
      </c>
      <c r="W18" s="114">
        <v>300</v>
      </c>
      <c r="X18" s="114">
        <v>300</v>
      </c>
      <c r="Y18" s="114">
        <v>200</v>
      </c>
      <c r="Z18" s="114">
        <v>100</v>
      </c>
      <c r="AA18" s="114">
        <v>100</v>
      </c>
      <c r="AB18" s="114">
        <v>100</v>
      </c>
      <c r="AC18" s="70">
        <f t="shared" si="4"/>
        <v>0</v>
      </c>
      <c r="AD18" s="107"/>
      <c r="AE18" s="107"/>
      <c r="AF18" s="107"/>
      <c r="AG18" s="107"/>
      <c r="AH18" s="107"/>
      <c r="AI18" s="107">
        <v>200</v>
      </c>
      <c r="AJ18" s="118"/>
      <c r="AK18" s="107"/>
      <c r="AL18" s="107"/>
      <c r="AM18" s="107"/>
      <c r="AN18" s="107"/>
      <c r="AO18" s="107"/>
      <c r="AP18" s="107"/>
      <c r="AQ18" s="107"/>
      <c r="AR18" s="107">
        <f>2600/31*5*0.5</f>
        <v>209.677419354839</v>
      </c>
      <c r="AS18" s="72">
        <f t="shared" si="5"/>
        <v>0</v>
      </c>
      <c r="AT18" s="70">
        <f t="shared" si="6"/>
        <v>0</v>
      </c>
      <c r="AU18" s="70">
        <f t="shared" si="7"/>
        <v>2590.32</v>
      </c>
      <c r="AV18" s="73"/>
      <c r="AW18" s="74"/>
      <c r="AX18" s="74"/>
      <c r="AY18" s="108"/>
      <c r="AZ18" s="108"/>
      <c r="BA18" s="70">
        <f t="shared" si="8"/>
        <v>2590.32</v>
      </c>
      <c r="BB18" s="76"/>
      <c r="BC18" s="185" t="s">
        <v>77</v>
      </c>
      <c r="BD18" s="55" t="str">
        <f t="shared" si="9"/>
        <v>正确</v>
      </c>
    </row>
    <row r="19" s="1" customFormat="1" ht="63" customHeight="1" spans="1:56">
      <c r="A19" s="78">
        <f t="shared" si="1"/>
        <v>15</v>
      </c>
      <c r="B19" s="175" t="s">
        <v>112</v>
      </c>
      <c r="C19" s="176" t="s">
        <v>91</v>
      </c>
      <c r="D19" s="191">
        <v>45605</v>
      </c>
      <c r="E19" s="178" t="s">
        <v>74</v>
      </c>
      <c r="F19" s="81">
        <f t="shared" si="2"/>
        <v>31</v>
      </c>
      <c r="G19" s="179" t="s">
        <v>75</v>
      </c>
      <c r="H19" s="105"/>
      <c r="I19" s="105"/>
      <c r="J19" s="105"/>
      <c r="K19" s="105"/>
      <c r="L19" s="105"/>
      <c r="M19" s="105"/>
      <c r="N19" s="105"/>
      <c r="O19" s="106"/>
      <c r="P19" s="105"/>
      <c r="Q19" s="105"/>
      <c r="R19" s="105"/>
      <c r="S19" s="65">
        <f t="shared" si="3"/>
        <v>0</v>
      </c>
      <c r="T19" s="190"/>
      <c r="U19" s="182">
        <v>2600</v>
      </c>
      <c r="V19" s="114">
        <v>1400</v>
      </c>
      <c r="W19" s="114">
        <v>300</v>
      </c>
      <c r="X19" s="114">
        <v>300</v>
      </c>
      <c r="Y19" s="114">
        <v>200</v>
      </c>
      <c r="Z19" s="114">
        <v>200</v>
      </c>
      <c r="AA19" s="114">
        <v>100</v>
      </c>
      <c r="AB19" s="114">
        <v>100</v>
      </c>
      <c r="AC19" s="70">
        <f t="shared" si="4"/>
        <v>0</v>
      </c>
      <c r="AD19" s="107"/>
      <c r="AE19" s="107"/>
      <c r="AF19" s="107"/>
      <c r="AG19" s="107"/>
      <c r="AH19" s="107"/>
      <c r="AI19" s="107">
        <f>200+50*17</f>
        <v>1050</v>
      </c>
      <c r="AJ19" s="193"/>
      <c r="AK19" s="107"/>
      <c r="AL19" s="107"/>
      <c r="AM19" s="107"/>
      <c r="AN19" s="107"/>
      <c r="AO19" s="107"/>
      <c r="AP19" s="107"/>
      <c r="AQ19" s="107"/>
      <c r="AR19" s="107"/>
      <c r="AS19" s="72">
        <f t="shared" si="5"/>
        <v>0</v>
      </c>
      <c r="AT19" s="70">
        <f t="shared" si="6"/>
        <v>0</v>
      </c>
      <c r="AU19" s="70">
        <f t="shared" si="7"/>
        <v>3650</v>
      </c>
      <c r="AV19" s="73"/>
      <c r="AW19" s="74"/>
      <c r="AX19" s="74"/>
      <c r="AY19" s="108"/>
      <c r="AZ19" s="108"/>
      <c r="BA19" s="70">
        <f t="shared" si="8"/>
        <v>3650</v>
      </c>
      <c r="BB19" s="76"/>
      <c r="BC19" s="185" t="s">
        <v>113</v>
      </c>
      <c r="BD19" s="55" t="str">
        <f t="shared" si="9"/>
        <v>正确</v>
      </c>
    </row>
    <row r="20" s="1" customFormat="1" ht="33" customHeight="1" spans="1:56">
      <c r="A20" s="78">
        <f t="shared" si="1"/>
        <v>16</v>
      </c>
      <c r="B20" s="175" t="s">
        <v>114</v>
      </c>
      <c r="C20" s="176" t="s">
        <v>102</v>
      </c>
      <c r="D20" s="191">
        <v>45597</v>
      </c>
      <c r="E20" s="178" t="s">
        <v>74</v>
      </c>
      <c r="F20" s="81">
        <f t="shared" si="2"/>
        <v>31</v>
      </c>
      <c r="G20" s="179" t="s">
        <v>75</v>
      </c>
      <c r="H20" s="105"/>
      <c r="I20" s="105"/>
      <c r="J20" s="105"/>
      <c r="K20" s="105"/>
      <c r="L20" s="105"/>
      <c r="M20" s="105"/>
      <c r="N20" s="105"/>
      <c r="O20" s="106"/>
      <c r="P20" s="105"/>
      <c r="Q20" s="105"/>
      <c r="R20" s="105"/>
      <c r="S20" s="65">
        <f t="shared" si="3"/>
        <v>0</v>
      </c>
      <c r="T20" s="190" t="s">
        <v>115</v>
      </c>
      <c r="U20" s="182">
        <v>1400</v>
      </c>
      <c r="V20" s="114">
        <v>500</v>
      </c>
      <c r="W20" s="114">
        <v>100</v>
      </c>
      <c r="X20" s="114">
        <v>100</v>
      </c>
      <c r="Y20" s="114">
        <v>200</v>
      </c>
      <c r="Z20" s="114">
        <v>100</v>
      </c>
      <c r="AA20" s="114">
        <v>200</v>
      </c>
      <c r="AB20" s="114">
        <v>200</v>
      </c>
      <c r="AC20" s="70">
        <f t="shared" si="4"/>
        <v>0</v>
      </c>
      <c r="AD20" s="107"/>
      <c r="AE20" s="107"/>
      <c r="AF20" s="107"/>
      <c r="AG20" s="107"/>
      <c r="AH20" s="107"/>
      <c r="AI20" s="107">
        <v>200</v>
      </c>
      <c r="AJ20" s="118"/>
      <c r="AK20" s="107"/>
      <c r="AL20" s="107"/>
      <c r="AM20" s="107"/>
      <c r="AN20" s="107"/>
      <c r="AO20" s="107"/>
      <c r="AP20" s="107"/>
      <c r="AQ20" s="107"/>
      <c r="AR20" s="107"/>
      <c r="AS20" s="72">
        <f t="shared" si="5"/>
        <v>0</v>
      </c>
      <c r="AT20" s="70">
        <f t="shared" si="6"/>
        <v>0</v>
      </c>
      <c r="AU20" s="70">
        <f t="shared" si="7"/>
        <v>1600</v>
      </c>
      <c r="AV20" s="73"/>
      <c r="AW20" s="74"/>
      <c r="AX20" s="74"/>
      <c r="AY20" s="108"/>
      <c r="AZ20" s="108"/>
      <c r="BA20" s="70">
        <f t="shared" si="8"/>
        <v>1600</v>
      </c>
      <c r="BB20" s="76"/>
      <c r="BC20" s="185" t="s">
        <v>77</v>
      </c>
      <c r="BD20" s="55" t="str">
        <f t="shared" si="9"/>
        <v>正确</v>
      </c>
    </row>
    <row r="21" s="1" customFormat="1" ht="33" customHeight="1" spans="1:56">
      <c r="A21" s="78">
        <f t="shared" si="1"/>
        <v>17</v>
      </c>
      <c r="B21" s="175" t="s">
        <v>116</v>
      </c>
      <c r="C21" s="176" t="s">
        <v>91</v>
      </c>
      <c r="D21" s="191">
        <v>45597</v>
      </c>
      <c r="E21" s="178" t="s">
        <v>74</v>
      </c>
      <c r="F21" s="81">
        <f t="shared" si="2"/>
        <v>31</v>
      </c>
      <c r="G21" s="179" t="s">
        <v>75</v>
      </c>
      <c r="H21" s="105"/>
      <c r="I21" s="105"/>
      <c r="J21" s="105"/>
      <c r="K21" s="105"/>
      <c r="L21" s="105"/>
      <c r="M21" s="105"/>
      <c r="N21" s="105"/>
      <c r="O21" s="106">
        <v>4</v>
      </c>
      <c r="P21" s="105"/>
      <c r="Q21" s="105"/>
      <c r="R21" s="105"/>
      <c r="S21" s="65">
        <f t="shared" si="3"/>
        <v>0</v>
      </c>
      <c r="T21" s="181" t="s">
        <v>92</v>
      </c>
      <c r="U21" s="182">
        <v>2600</v>
      </c>
      <c r="V21" s="114">
        <v>1500</v>
      </c>
      <c r="W21" s="114">
        <v>300</v>
      </c>
      <c r="X21" s="114">
        <v>300</v>
      </c>
      <c r="Y21" s="114">
        <v>200</v>
      </c>
      <c r="Z21" s="114">
        <v>100</v>
      </c>
      <c r="AA21" s="114">
        <v>100</v>
      </c>
      <c r="AB21" s="114">
        <v>100</v>
      </c>
      <c r="AC21" s="70">
        <f t="shared" si="4"/>
        <v>0</v>
      </c>
      <c r="AD21" s="107"/>
      <c r="AE21" s="107"/>
      <c r="AF21" s="107"/>
      <c r="AG21" s="107"/>
      <c r="AH21" s="107"/>
      <c r="AI21" s="107">
        <v>200</v>
      </c>
      <c r="AJ21" s="118"/>
      <c r="AK21" s="107"/>
      <c r="AL21" s="107"/>
      <c r="AM21" s="107"/>
      <c r="AN21" s="107"/>
      <c r="AO21" s="107"/>
      <c r="AP21" s="107"/>
      <c r="AQ21" s="107"/>
      <c r="AR21" s="107">
        <f>2600/31*4*0.5</f>
        <v>167.741935483871</v>
      </c>
      <c r="AS21" s="72">
        <f t="shared" si="5"/>
        <v>0</v>
      </c>
      <c r="AT21" s="70">
        <f t="shared" si="6"/>
        <v>0</v>
      </c>
      <c r="AU21" s="70">
        <f t="shared" si="7"/>
        <v>2632.26</v>
      </c>
      <c r="AV21" s="73"/>
      <c r="AW21" s="74"/>
      <c r="AX21" s="74"/>
      <c r="AY21" s="108"/>
      <c r="AZ21" s="108"/>
      <c r="BA21" s="70">
        <f t="shared" si="8"/>
        <v>2632.26</v>
      </c>
      <c r="BB21" s="76"/>
      <c r="BC21" s="185" t="s">
        <v>77</v>
      </c>
      <c r="BD21" s="55" t="str">
        <f t="shared" si="9"/>
        <v>正确</v>
      </c>
    </row>
    <row r="22" s="1" customFormat="1" ht="33" customHeight="1" spans="1:56">
      <c r="A22" s="78">
        <f t="shared" si="1"/>
        <v>18</v>
      </c>
      <c r="B22" s="175" t="s">
        <v>117</v>
      </c>
      <c r="C22" s="176" t="s">
        <v>102</v>
      </c>
      <c r="D22" s="191">
        <v>45597</v>
      </c>
      <c r="E22" s="178" t="s">
        <v>74</v>
      </c>
      <c r="F22" s="81">
        <f t="shared" si="2"/>
        <v>31</v>
      </c>
      <c r="G22" s="179" t="s">
        <v>75</v>
      </c>
      <c r="H22" s="105"/>
      <c r="I22" s="105"/>
      <c r="J22" s="105"/>
      <c r="K22" s="105"/>
      <c r="L22" s="105"/>
      <c r="M22" s="105"/>
      <c r="N22" s="105"/>
      <c r="O22" s="106"/>
      <c r="P22" s="105"/>
      <c r="Q22" s="105"/>
      <c r="R22" s="105"/>
      <c r="S22" s="65">
        <f t="shared" si="3"/>
        <v>0</v>
      </c>
      <c r="T22" s="190"/>
      <c r="U22" s="182">
        <v>1400</v>
      </c>
      <c r="V22" s="114">
        <v>500</v>
      </c>
      <c r="W22" s="114">
        <v>100</v>
      </c>
      <c r="X22" s="114">
        <v>100</v>
      </c>
      <c r="Y22" s="114">
        <v>200</v>
      </c>
      <c r="Z22" s="114">
        <v>100</v>
      </c>
      <c r="AA22" s="114">
        <v>200</v>
      </c>
      <c r="AB22" s="114">
        <v>200</v>
      </c>
      <c r="AC22" s="70">
        <f t="shared" si="4"/>
        <v>0</v>
      </c>
      <c r="AD22" s="107"/>
      <c r="AE22" s="107"/>
      <c r="AF22" s="107"/>
      <c r="AG22" s="107"/>
      <c r="AH22" s="107"/>
      <c r="AI22" s="107">
        <v>200</v>
      </c>
      <c r="AJ22" s="118"/>
      <c r="AK22" s="107"/>
      <c r="AL22" s="107"/>
      <c r="AM22" s="107"/>
      <c r="AN22" s="107"/>
      <c r="AO22" s="107"/>
      <c r="AP22" s="107"/>
      <c r="AQ22" s="107"/>
      <c r="AR22" s="107"/>
      <c r="AS22" s="72">
        <f t="shared" si="5"/>
        <v>0</v>
      </c>
      <c r="AT22" s="70">
        <f t="shared" si="6"/>
        <v>0</v>
      </c>
      <c r="AU22" s="70">
        <f t="shared" si="7"/>
        <v>1600</v>
      </c>
      <c r="AV22" s="73"/>
      <c r="AW22" s="74"/>
      <c r="AX22" s="74"/>
      <c r="AY22" s="108"/>
      <c r="AZ22" s="108"/>
      <c r="BA22" s="70">
        <f t="shared" si="8"/>
        <v>1600</v>
      </c>
      <c r="BB22" s="76"/>
      <c r="BC22" s="185" t="s">
        <v>77</v>
      </c>
      <c r="BD22" s="55" t="str">
        <f t="shared" si="9"/>
        <v>正确</v>
      </c>
    </row>
    <row r="23" s="1" customFormat="1" ht="33" customHeight="1" spans="1:56">
      <c r="A23" s="78">
        <f t="shared" si="1"/>
        <v>19</v>
      </c>
      <c r="B23" s="175" t="s">
        <v>118</v>
      </c>
      <c r="C23" s="176" t="s">
        <v>102</v>
      </c>
      <c r="D23" s="191">
        <v>45597</v>
      </c>
      <c r="E23" s="178" t="s">
        <v>74</v>
      </c>
      <c r="F23" s="81">
        <f t="shared" si="2"/>
        <v>31</v>
      </c>
      <c r="G23" s="179" t="s">
        <v>75</v>
      </c>
      <c r="H23" s="105"/>
      <c r="I23" s="105"/>
      <c r="J23" s="105"/>
      <c r="K23" s="105"/>
      <c r="L23" s="105"/>
      <c r="M23" s="105"/>
      <c r="N23" s="105"/>
      <c r="O23" s="106"/>
      <c r="P23" s="105"/>
      <c r="Q23" s="105"/>
      <c r="R23" s="105"/>
      <c r="S23" s="65">
        <f t="shared" si="3"/>
        <v>0</v>
      </c>
      <c r="T23" s="190"/>
      <c r="U23" s="182">
        <v>1400</v>
      </c>
      <c r="V23" s="114">
        <v>500</v>
      </c>
      <c r="W23" s="114">
        <v>100</v>
      </c>
      <c r="X23" s="114">
        <v>100</v>
      </c>
      <c r="Y23" s="114">
        <v>200</v>
      </c>
      <c r="Z23" s="114">
        <v>100</v>
      </c>
      <c r="AA23" s="114">
        <v>200</v>
      </c>
      <c r="AB23" s="114">
        <v>200</v>
      </c>
      <c r="AC23" s="70">
        <f t="shared" si="4"/>
        <v>0</v>
      </c>
      <c r="AD23" s="107"/>
      <c r="AE23" s="107"/>
      <c r="AF23" s="107"/>
      <c r="AG23" s="107"/>
      <c r="AH23" s="107"/>
      <c r="AI23" s="107">
        <v>200</v>
      </c>
      <c r="AJ23" s="118"/>
      <c r="AK23" s="107"/>
      <c r="AL23" s="107"/>
      <c r="AM23" s="107"/>
      <c r="AN23" s="107"/>
      <c r="AO23" s="107"/>
      <c r="AP23" s="107"/>
      <c r="AQ23" s="107"/>
      <c r="AR23" s="107"/>
      <c r="AS23" s="72">
        <f t="shared" si="5"/>
        <v>0</v>
      </c>
      <c r="AT23" s="70">
        <f t="shared" si="6"/>
        <v>0</v>
      </c>
      <c r="AU23" s="70">
        <f t="shared" si="7"/>
        <v>1600</v>
      </c>
      <c r="AV23" s="73"/>
      <c r="AW23" s="74"/>
      <c r="AX23" s="74"/>
      <c r="AY23" s="108"/>
      <c r="AZ23" s="108"/>
      <c r="BA23" s="70">
        <f t="shared" si="8"/>
        <v>1600</v>
      </c>
      <c r="BB23" s="76"/>
      <c r="BC23" s="185" t="s">
        <v>77</v>
      </c>
      <c r="BD23" s="55" t="str">
        <f t="shared" si="9"/>
        <v>正确</v>
      </c>
    </row>
    <row r="24" s="1" customFormat="1" ht="33" customHeight="1" spans="1:56">
      <c r="A24" s="78">
        <f t="shared" si="1"/>
        <v>20</v>
      </c>
      <c r="B24" s="175" t="s">
        <v>119</v>
      </c>
      <c r="C24" s="176" t="s">
        <v>102</v>
      </c>
      <c r="D24" s="191">
        <v>45597</v>
      </c>
      <c r="E24" s="178" t="s">
        <v>74</v>
      </c>
      <c r="F24" s="81">
        <f t="shared" si="2"/>
        <v>31</v>
      </c>
      <c r="G24" s="179" t="s">
        <v>75</v>
      </c>
      <c r="H24" s="105"/>
      <c r="I24" s="105"/>
      <c r="J24" s="105"/>
      <c r="K24" s="105"/>
      <c r="L24" s="105"/>
      <c r="M24" s="105"/>
      <c r="N24" s="105"/>
      <c r="O24" s="106"/>
      <c r="P24" s="105"/>
      <c r="Q24" s="105"/>
      <c r="R24" s="105"/>
      <c r="S24" s="65">
        <f t="shared" si="3"/>
        <v>0</v>
      </c>
      <c r="T24" s="190"/>
      <c r="U24" s="182">
        <v>1400</v>
      </c>
      <c r="V24" s="114">
        <v>500</v>
      </c>
      <c r="W24" s="114">
        <v>100</v>
      </c>
      <c r="X24" s="114">
        <v>100</v>
      </c>
      <c r="Y24" s="114">
        <v>200</v>
      </c>
      <c r="Z24" s="114">
        <v>100</v>
      </c>
      <c r="AA24" s="114">
        <v>200</v>
      </c>
      <c r="AB24" s="114">
        <v>200</v>
      </c>
      <c r="AC24" s="70">
        <f t="shared" si="4"/>
        <v>0</v>
      </c>
      <c r="AD24" s="107"/>
      <c r="AE24" s="107"/>
      <c r="AF24" s="107"/>
      <c r="AG24" s="107"/>
      <c r="AH24" s="107"/>
      <c r="AI24" s="107">
        <v>200</v>
      </c>
      <c r="AJ24" s="118"/>
      <c r="AK24" s="107"/>
      <c r="AL24" s="107"/>
      <c r="AM24" s="107"/>
      <c r="AN24" s="107"/>
      <c r="AO24" s="107"/>
      <c r="AP24" s="107"/>
      <c r="AQ24" s="107"/>
      <c r="AR24" s="107"/>
      <c r="AS24" s="72">
        <f t="shared" si="5"/>
        <v>0</v>
      </c>
      <c r="AT24" s="70">
        <f t="shared" si="6"/>
        <v>0</v>
      </c>
      <c r="AU24" s="70">
        <f t="shared" si="7"/>
        <v>1600</v>
      </c>
      <c r="AV24" s="73"/>
      <c r="AW24" s="74"/>
      <c r="AX24" s="74"/>
      <c r="AY24" s="108"/>
      <c r="AZ24" s="108"/>
      <c r="BA24" s="70">
        <f t="shared" si="8"/>
        <v>1600</v>
      </c>
      <c r="BB24" s="76"/>
      <c r="BC24" s="185" t="s">
        <v>77</v>
      </c>
      <c r="BD24" s="55" t="str">
        <f t="shared" si="9"/>
        <v>正确</v>
      </c>
    </row>
    <row r="25" s="1" customFormat="1" ht="33" customHeight="1" spans="1:56">
      <c r="A25" s="78">
        <f t="shared" si="1"/>
        <v>21</v>
      </c>
      <c r="B25" s="175" t="s">
        <v>120</v>
      </c>
      <c r="C25" s="176" t="s">
        <v>102</v>
      </c>
      <c r="D25" s="191">
        <v>45597</v>
      </c>
      <c r="E25" s="178" t="s">
        <v>74</v>
      </c>
      <c r="F25" s="81">
        <f t="shared" si="2"/>
        <v>31</v>
      </c>
      <c r="G25" s="179" t="s">
        <v>75</v>
      </c>
      <c r="H25" s="105"/>
      <c r="I25" s="105"/>
      <c r="J25" s="105"/>
      <c r="K25" s="105"/>
      <c r="L25" s="105"/>
      <c r="M25" s="105"/>
      <c r="N25" s="105"/>
      <c r="O25" s="106"/>
      <c r="P25" s="105"/>
      <c r="Q25" s="105"/>
      <c r="R25" s="105"/>
      <c r="S25" s="65">
        <f t="shared" si="3"/>
        <v>0</v>
      </c>
      <c r="T25" s="190"/>
      <c r="U25" s="182">
        <v>1400</v>
      </c>
      <c r="V25" s="114">
        <v>500</v>
      </c>
      <c r="W25" s="114">
        <v>100</v>
      </c>
      <c r="X25" s="114">
        <v>100</v>
      </c>
      <c r="Y25" s="114">
        <v>200</v>
      </c>
      <c r="Z25" s="114">
        <v>100</v>
      </c>
      <c r="AA25" s="114">
        <v>200</v>
      </c>
      <c r="AB25" s="114">
        <v>200</v>
      </c>
      <c r="AC25" s="70">
        <f t="shared" si="4"/>
        <v>0</v>
      </c>
      <c r="AD25" s="107"/>
      <c r="AE25" s="107"/>
      <c r="AF25" s="107"/>
      <c r="AG25" s="107"/>
      <c r="AH25" s="107"/>
      <c r="AI25" s="107">
        <v>200</v>
      </c>
      <c r="AJ25" s="118"/>
      <c r="AK25" s="107"/>
      <c r="AL25" s="107"/>
      <c r="AM25" s="107"/>
      <c r="AN25" s="107"/>
      <c r="AO25" s="107"/>
      <c r="AP25" s="107"/>
      <c r="AQ25" s="107"/>
      <c r="AR25" s="107"/>
      <c r="AS25" s="72">
        <f t="shared" si="5"/>
        <v>0</v>
      </c>
      <c r="AT25" s="70">
        <f t="shared" si="6"/>
        <v>0</v>
      </c>
      <c r="AU25" s="70">
        <f t="shared" si="7"/>
        <v>1600</v>
      </c>
      <c r="AV25" s="73"/>
      <c r="AW25" s="74"/>
      <c r="AX25" s="74"/>
      <c r="AY25" s="108"/>
      <c r="AZ25" s="108"/>
      <c r="BA25" s="70">
        <f t="shared" si="8"/>
        <v>1600</v>
      </c>
      <c r="BB25" s="76"/>
      <c r="BC25" s="185" t="s">
        <v>77</v>
      </c>
      <c r="BD25" s="55" t="str">
        <f t="shared" si="9"/>
        <v>正确</v>
      </c>
    </row>
    <row r="26" s="1" customFormat="1" ht="33" customHeight="1" spans="1:56">
      <c r="A26" s="78">
        <f t="shared" si="1"/>
        <v>22</v>
      </c>
      <c r="B26" s="175" t="s">
        <v>121</v>
      </c>
      <c r="C26" s="176" t="s">
        <v>102</v>
      </c>
      <c r="D26" s="191">
        <v>45597</v>
      </c>
      <c r="E26" s="178" t="s">
        <v>74</v>
      </c>
      <c r="F26" s="81">
        <f t="shared" si="2"/>
        <v>31</v>
      </c>
      <c r="G26" s="179" t="s">
        <v>75</v>
      </c>
      <c r="H26" s="105"/>
      <c r="I26" s="105"/>
      <c r="J26" s="105"/>
      <c r="K26" s="105"/>
      <c r="L26" s="105"/>
      <c r="M26" s="105"/>
      <c r="N26" s="105"/>
      <c r="O26" s="106"/>
      <c r="P26" s="105"/>
      <c r="Q26" s="105"/>
      <c r="R26" s="105"/>
      <c r="S26" s="65">
        <f t="shared" si="3"/>
        <v>0</v>
      </c>
      <c r="T26" s="190"/>
      <c r="U26" s="182">
        <v>1400</v>
      </c>
      <c r="V26" s="114">
        <v>500</v>
      </c>
      <c r="W26" s="114">
        <v>100</v>
      </c>
      <c r="X26" s="114">
        <v>100</v>
      </c>
      <c r="Y26" s="114">
        <v>200</v>
      </c>
      <c r="Z26" s="114">
        <v>100</v>
      </c>
      <c r="AA26" s="114">
        <v>200</v>
      </c>
      <c r="AB26" s="114">
        <v>200</v>
      </c>
      <c r="AC26" s="70">
        <f t="shared" si="4"/>
        <v>0</v>
      </c>
      <c r="AD26" s="107"/>
      <c r="AE26" s="107"/>
      <c r="AF26" s="107"/>
      <c r="AG26" s="107"/>
      <c r="AH26" s="107"/>
      <c r="AI26" s="107">
        <v>200</v>
      </c>
      <c r="AJ26" s="118"/>
      <c r="AK26" s="107"/>
      <c r="AL26" s="107"/>
      <c r="AM26" s="107"/>
      <c r="AN26" s="107"/>
      <c r="AO26" s="107"/>
      <c r="AP26" s="107"/>
      <c r="AQ26" s="107"/>
      <c r="AR26" s="107"/>
      <c r="AS26" s="72">
        <f t="shared" si="5"/>
        <v>0</v>
      </c>
      <c r="AT26" s="70">
        <f t="shared" si="6"/>
        <v>0</v>
      </c>
      <c r="AU26" s="70">
        <f t="shared" si="7"/>
        <v>1600</v>
      </c>
      <c r="AV26" s="73"/>
      <c r="AW26" s="74"/>
      <c r="AX26" s="74"/>
      <c r="AY26" s="108"/>
      <c r="AZ26" s="108"/>
      <c r="BA26" s="70">
        <f t="shared" si="8"/>
        <v>1600</v>
      </c>
      <c r="BB26" s="76"/>
      <c r="BC26" s="185" t="s">
        <v>77</v>
      </c>
      <c r="BD26" s="55" t="str">
        <f t="shared" si="9"/>
        <v>正确</v>
      </c>
    </row>
    <row r="27" s="1" customFormat="1" ht="33" customHeight="1" spans="1:56">
      <c r="A27" s="78">
        <f t="shared" si="1"/>
        <v>23</v>
      </c>
      <c r="B27" s="175" t="s">
        <v>122</v>
      </c>
      <c r="C27" s="176" t="s">
        <v>102</v>
      </c>
      <c r="D27" s="191">
        <v>45597</v>
      </c>
      <c r="E27" s="178" t="s">
        <v>74</v>
      </c>
      <c r="F27" s="81">
        <f t="shared" si="2"/>
        <v>31</v>
      </c>
      <c r="G27" s="179" t="s">
        <v>75</v>
      </c>
      <c r="H27" s="105"/>
      <c r="I27" s="105"/>
      <c r="J27" s="105"/>
      <c r="K27" s="105"/>
      <c r="L27" s="105"/>
      <c r="M27" s="105"/>
      <c r="N27" s="105"/>
      <c r="O27" s="106"/>
      <c r="P27" s="105"/>
      <c r="Q27" s="105"/>
      <c r="R27" s="105"/>
      <c r="S27" s="65">
        <f t="shared" si="3"/>
        <v>0</v>
      </c>
      <c r="T27" s="190"/>
      <c r="U27" s="182">
        <v>1400</v>
      </c>
      <c r="V27" s="114">
        <v>500</v>
      </c>
      <c r="W27" s="114">
        <v>100</v>
      </c>
      <c r="X27" s="114">
        <v>100</v>
      </c>
      <c r="Y27" s="114">
        <v>200</v>
      </c>
      <c r="Z27" s="114">
        <v>100</v>
      </c>
      <c r="AA27" s="114">
        <v>200</v>
      </c>
      <c r="AB27" s="114">
        <v>200</v>
      </c>
      <c r="AC27" s="70">
        <f t="shared" si="4"/>
        <v>0</v>
      </c>
      <c r="AD27" s="107"/>
      <c r="AE27" s="107"/>
      <c r="AF27" s="107"/>
      <c r="AG27" s="107"/>
      <c r="AH27" s="107"/>
      <c r="AI27" s="107">
        <v>200</v>
      </c>
      <c r="AJ27" s="118"/>
      <c r="AK27" s="107"/>
      <c r="AL27" s="107"/>
      <c r="AM27" s="107"/>
      <c r="AN27" s="107"/>
      <c r="AO27" s="107"/>
      <c r="AP27" s="107"/>
      <c r="AQ27" s="107"/>
      <c r="AR27" s="107"/>
      <c r="AS27" s="72">
        <f t="shared" si="5"/>
        <v>0</v>
      </c>
      <c r="AT27" s="70">
        <f t="shared" si="6"/>
        <v>0</v>
      </c>
      <c r="AU27" s="70">
        <f t="shared" si="7"/>
        <v>1600</v>
      </c>
      <c r="AV27" s="73"/>
      <c r="AW27" s="74"/>
      <c r="AX27" s="74"/>
      <c r="AY27" s="108"/>
      <c r="AZ27" s="108"/>
      <c r="BA27" s="70">
        <f t="shared" si="8"/>
        <v>1600</v>
      </c>
      <c r="BB27" s="76"/>
      <c r="BC27" s="185" t="s">
        <v>77</v>
      </c>
      <c r="BD27" s="55" t="str">
        <f t="shared" si="9"/>
        <v>正确</v>
      </c>
    </row>
    <row r="28" s="1" customFormat="1" ht="33" customHeight="1" spans="1:56">
      <c r="A28" s="78">
        <f t="shared" si="1"/>
        <v>24</v>
      </c>
      <c r="B28" s="175" t="s">
        <v>123</v>
      </c>
      <c r="C28" s="176" t="s">
        <v>102</v>
      </c>
      <c r="D28" s="191">
        <v>45597</v>
      </c>
      <c r="E28" s="178" t="s">
        <v>74</v>
      </c>
      <c r="F28" s="81">
        <f t="shared" si="2"/>
        <v>31</v>
      </c>
      <c r="G28" s="179" t="s">
        <v>75</v>
      </c>
      <c r="H28" s="105"/>
      <c r="I28" s="105"/>
      <c r="J28" s="105"/>
      <c r="K28" s="105"/>
      <c r="L28" s="105"/>
      <c r="M28" s="105"/>
      <c r="N28" s="105"/>
      <c r="O28" s="106"/>
      <c r="P28" s="105"/>
      <c r="Q28" s="105"/>
      <c r="R28" s="105"/>
      <c r="S28" s="65">
        <f t="shared" si="3"/>
        <v>0</v>
      </c>
      <c r="T28" s="190"/>
      <c r="U28" s="182">
        <v>1400</v>
      </c>
      <c r="V28" s="114">
        <v>500</v>
      </c>
      <c r="W28" s="114">
        <v>100</v>
      </c>
      <c r="X28" s="114">
        <v>100</v>
      </c>
      <c r="Y28" s="114">
        <v>200</v>
      </c>
      <c r="Z28" s="114">
        <v>100</v>
      </c>
      <c r="AA28" s="114">
        <v>200</v>
      </c>
      <c r="AB28" s="114">
        <v>200</v>
      </c>
      <c r="AC28" s="70">
        <f t="shared" si="4"/>
        <v>0</v>
      </c>
      <c r="AD28" s="107"/>
      <c r="AE28" s="107"/>
      <c r="AF28" s="107"/>
      <c r="AG28" s="107"/>
      <c r="AH28" s="107"/>
      <c r="AI28" s="107">
        <v>200</v>
      </c>
      <c r="AJ28" s="118"/>
      <c r="AK28" s="107"/>
      <c r="AL28" s="107"/>
      <c r="AM28" s="107"/>
      <c r="AN28" s="107"/>
      <c r="AO28" s="107"/>
      <c r="AP28" s="107"/>
      <c r="AQ28" s="107"/>
      <c r="AR28" s="107"/>
      <c r="AS28" s="72">
        <f t="shared" si="5"/>
        <v>0</v>
      </c>
      <c r="AT28" s="70">
        <f t="shared" si="6"/>
        <v>0</v>
      </c>
      <c r="AU28" s="70">
        <f t="shared" si="7"/>
        <v>1600</v>
      </c>
      <c r="AV28" s="73"/>
      <c r="AW28" s="74"/>
      <c r="AX28" s="74"/>
      <c r="AY28" s="108"/>
      <c r="AZ28" s="108"/>
      <c r="BA28" s="70">
        <f t="shared" si="8"/>
        <v>1600</v>
      </c>
      <c r="BB28" s="76"/>
      <c r="BC28" s="185" t="s">
        <v>77</v>
      </c>
      <c r="BD28" s="55" t="str">
        <f t="shared" si="9"/>
        <v>正确</v>
      </c>
    </row>
    <row r="29" s="1" customFormat="1" ht="33" customHeight="1" spans="1:56">
      <c r="A29" s="78">
        <f t="shared" si="1"/>
        <v>25</v>
      </c>
      <c r="B29" s="175" t="s">
        <v>124</v>
      </c>
      <c r="C29" s="176" t="s">
        <v>91</v>
      </c>
      <c r="D29" s="191">
        <v>45597</v>
      </c>
      <c r="E29" s="178" t="s">
        <v>74</v>
      </c>
      <c r="F29" s="81">
        <f t="shared" si="2"/>
        <v>31</v>
      </c>
      <c r="G29" s="179" t="s">
        <v>75</v>
      </c>
      <c r="H29" s="105"/>
      <c r="I29" s="105"/>
      <c r="J29" s="105"/>
      <c r="K29" s="105"/>
      <c r="L29" s="105"/>
      <c r="M29" s="105"/>
      <c r="N29" s="105"/>
      <c r="O29" s="106"/>
      <c r="P29" s="105"/>
      <c r="Q29" s="105"/>
      <c r="R29" s="105"/>
      <c r="S29" s="65">
        <f t="shared" si="3"/>
        <v>0</v>
      </c>
      <c r="T29" s="190"/>
      <c r="U29" s="182">
        <v>2600</v>
      </c>
      <c r="V29" s="114">
        <v>1500</v>
      </c>
      <c r="W29" s="114">
        <v>300</v>
      </c>
      <c r="X29" s="114">
        <v>300</v>
      </c>
      <c r="Y29" s="114">
        <v>200</v>
      </c>
      <c r="Z29" s="114">
        <v>100</v>
      </c>
      <c r="AA29" s="114">
        <v>100</v>
      </c>
      <c r="AB29" s="114">
        <v>100</v>
      </c>
      <c r="AC29" s="70">
        <f t="shared" si="4"/>
        <v>0</v>
      </c>
      <c r="AD29" s="107"/>
      <c r="AE29" s="107"/>
      <c r="AF29" s="107"/>
      <c r="AG29" s="107"/>
      <c r="AH29" s="107"/>
      <c r="AI29" s="107">
        <v>200</v>
      </c>
      <c r="AJ29" s="118"/>
      <c r="AK29" s="107"/>
      <c r="AL29" s="107"/>
      <c r="AM29" s="107"/>
      <c r="AN29" s="107"/>
      <c r="AO29" s="107"/>
      <c r="AP29" s="107"/>
      <c r="AQ29" s="107"/>
      <c r="AR29" s="107"/>
      <c r="AS29" s="72">
        <f t="shared" si="5"/>
        <v>0</v>
      </c>
      <c r="AT29" s="70">
        <f t="shared" si="6"/>
        <v>0</v>
      </c>
      <c r="AU29" s="70">
        <f t="shared" si="7"/>
        <v>2800</v>
      </c>
      <c r="AV29" s="73"/>
      <c r="AW29" s="74"/>
      <c r="AX29" s="74"/>
      <c r="AY29" s="108"/>
      <c r="AZ29" s="108"/>
      <c r="BA29" s="70">
        <f t="shared" si="8"/>
        <v>2800</v>
      </c>
      <c r="BB29" s="76"/>
      <c r="BC29" s="185" t="s">
        <v>77</v>
      </c>
      <c r="BD29" s="55" t="str">
        <f t="shared" si="9"/>
        <v>正确</v>
      </c>
    </row>
    <row r="30" s="1" customFormat="1" ht="33" customHeight="1" spans="1:56">
      <c r="A30" s="78">
        <f t="shared" si="1"/>
        <v>26</v>
      </c>
      <c r="B30" s="194" t="s">
        <v>125</v>
      </c>
      <c r="C30" s="176" t="s">
        <v>102</v>
      </c>
      <c r="D30" s="191">
        <v>45597</v>
      </c>
      <c r="E30" s="176" t="s">
        <v>74</v>
      </c>
      <c r="F30" s="81">
        <f t="shared" si="2"/>
        <v>31</v>
      </c>
      <c r="G30" s="179" t="s">
        <v>75</v>
      </c>
      <c r="H30" s="105"/>
      <c r="I30" s="105"/>
      <c r="J30" s="105"/>
      <c r="K30" s="105"/>
      <c r="L30" s="105"/>
      <c r="M30" s="105"/>
      <c r="N30" s="105"/>
      <c r="O30" s="106"/>
      <c r="P30" s="105"/>
      <c r="Q30" s="105"/>
      <c r="R30" s="105"/>
      <c r="S30" s="65">
        <f t="shared" si="3"/>
        <v>0</v>
      </c>
      <c r="T30" s="190"/>
      <c r="U30" s="195">
        <v>1400</v>
      </c>
      <c r="V30" s="114">
        <v>500</v>
      </c>
      <c r="W30" s="114">
        <v>100</v>
      </c>
      <c r="X30" s="114">
        <v>100</v>
      </c>
      <c r="Y30" s="114">
        <v>200</v>
      </c>
      <c r="Z30" s="114">
        <v>100</v>
      </c>
      <c r="AA30" s="114">
        <v>200</v>
      </c>
      <c r="AB30" s="114">
        <v>200</v>
      </c>
      <c r="AC30" s="70">
        <f t="shared" si="4"/>
        <v>0</v>
      </c>
      <c r="AD30" s="107"/>
      <c r="AE30" s="107"/>
      <c r="AF30" s="107"/>
      <c r="AG30" s="107"/>
      <c r="AH30" s="107"/>
      <c r="AI30" s="107">
        <v>200</v>
      </c>
      <c r="AJ30" s="118"/>
      <c r="AK30" s="107"/>
      <c r="AL30" s="107"/>
      <c r="AM30" s="107"/>
      <c r="AN30" s="107"/>
      <c r="AO30" s="107"/>
      <c r="AP30" s="107"/>
      <c r="AQ30" s="107"/>
      <c r="AR30" s="107"/>
      <c r="AS30" s="72">
        <f t="shared" si="5"/>
        <v>0</v>
      </c>
      <c r="AT30" s="70">
        <f t="shared" si="6"/>
        <v>0</v>
      </c>
      <c r="AU30" s="70">
        <f t="shared" si="7"/>
        <v>1600</v>
      </c>
      <c r="AV30" s="73"/>
      <c r="AW30" s="74"/>
      <c r="AX30" s="74"/>
      <c r="AY30" s="108"/>
      <c r="AZ30" s="108"/>
      <c r="BA30" s="70">
        <f t="shared" si="8"/>
        <v>1600</v>
      </c>
      <c r="BB30" s="76"/>
      <c r="BC30" s="185" t="s">
        <v>77</v>
      </c>
      <c r="BD30" s="55" t="str">
        <f t="shared" si="9"/>
        <v>正确</v>
      </c>
    </row>
    <row r="31" s="1" customFormat="1" ht="33" customHeight="1" spans="1:56">
      <c r="A31" s="78">
        <f t="shared" si="1"/>
        <v>27</v>
      </c>
      <c r="B31" s="194" t="s">
        <v>126</v>
      </c>
      <c r="C31" s="176" t="s">
        <v>102</v>
      </c>
      <c r="D31" s="191">
        <v>45597</v>
      </c>
      <c r="E31" s="178" t="s">
        <v>74</v>
      </c>
      <c r="F31" s="81">
        <f t="shared" si="2"/>
        <v>31</v>
      </c>
      <c r="G31" s="179" t="s">
        <v>75</v>
      </c>
      <c r="H31" s="105"/>
      <c r="I31" s="105"/>
      <c r="J31" s="105"/>
      <c r="K31" s="105"/>
      <c r="L31" s="105"/>
      <c r="M31" s="105"/>
      <c r="N31" s="105"/>
      <c r="O31" s="106"/>
      <c r="P31" s="105"/>
      <c r="Q31" s="105"/>
      <c r="R31" s="105"/>
      <c r="S31" s="65">
        <f t="shared" si="3"/>
        <v>0</v>
      </c>
      <c r="T31" s="190"/>
      <c r="U31" s="182">
        <v>1400</v>
      </c>
      <c r="V31" s="114">
        <v>500</v>
      </c>
      <c r="W31" s="114">
        <v>100</v>
      </c>
      <c r="X31" s="114">
        <v>100</v>
      </c>
      <c r="Y31" s="114">
        <v>200</v>
      </c>
      <c r="Z31" s="114">
        <v>100</v>
      </c>
      <c r="AA31" s="114">
        <v>200</v>
      </c>
      <c r="AB31" s="114">
        <v>200</v>
      </c>
      <c r="AC31" s="70">
        <f t="shared" si="4"/>
        <v>0</v>
      </c>
      <c r="AD31" s="107"/>
      <c r="AE31" s="107"/>
      <c r="AF31" s="107"/>
      <c r="AG31" s="107"/>
      <c r="AH31" s="107"/>
      <c r="AI31" s="107">
        <v>200</v>
      </c>
      <c r="AJ31" s="118"/>
      <c r="AK31" s="107"/>
      <c r="AL31" s="107"/>
      <c r="AM31" s="107"/>
      <c r="AN31" s="107"/>
      <c r="AO31" s="107"/>
      <c r="AP31" s="107"/>
      <c r="AQ31" s="107"/>
      <c r="AR31" s="107"/>
      <c r="AS31" s="72">
        <f t="shared" si="5"/>
        <v>0</v>
      </c>
      <c r="AT31" s="70">
        <f t="shared" si="6"/>
        <v>0</v>
      </c>
      <c r="AU31" s="70">
        <f t="shared" si="7"/>
        <v>1600</v>
      </c>
      <c r="AV31" s="73"/>
      <c r="AW31" s="74"/>
      <c r="AX31" s="74"/>
      <c r="AY31" s="108"/>
      <c r="AZ31" s="108"/>
      <c r="BA31" s="70">
        <f t="shared" si="8"/>
        <v>1600</v>
      </c>
      <c r="BB31" s="76"/>
      <c r="BC31" s="185" t="s">
        <v>77</v>
      </c>
      <c r="BD31" s="55" t="str">
        <f t="shared" si="9"/>
        <v>正确</v>
      </c>
    </row>
    <row r="32" s="1" customFormat="1" ht="33" customHeight="1" spans="1:56">
      <c r="A32" s="78">
        <f t="shared" si="1"/>
        <v>28</v>
      </c>
      <c r="B32" s="194" t="s">
        <v>127</v>
      </c>
      <c r="C32" s="176" t="s">
        <v>91</v>
      </c>
      <c r="D32" s="191">
        <v>45597</v>
      </c>
      <c r="E32" s="178" t="s">
        <v>74</v>
      </c>
      <c r="F32" s="81">
        <f t="shared" si="2"/>
        <v>31</v>
      </c>
      <c r="G32" s="179" t="s">
        <v>75</v>
      </c>
      <c r="H32" s="105"/>
      <c r="I32" s="105"/>
      <c r="J32" s="105"/>
      <c r="K32" s="105"/>
      <c r="L32" s="105"/>
      <c r="M32" s="105"/>
      <c r="N32" s="105"/>
      <c r="O32" s="106">
        <v>4</v>
      </c>
      <c r="P32" s="105"/>
      <c r="Q32" s="105"/>
      <c r="R32" s="105"/>
      <c r="S32" s="65">
        <f t="shared" si="3"/>
        <v>0</v>
      </c>
      <c r="T32" s="181" t="s">
        <v>128</v>
      </c>
      <c r="U32" s="182">
        <v>2600</v>
      </c>
      <c r="V32" s="114">
        <v>1500</v>
      </c>
      <c r="W32" s="114">
        <v>300</v>
      </c>
      <c r="X32" s="114">
        <v>300</v>
      </c>
      <c r="Y32" s="114">
        <v>200</v>
      </c>
      <c r="Z32" s="114">
        <v>100</v>
      </c>
      <c r="AA32" s="114">
        <v>100</v>
      </c>
      <c r="AB32" s="114">
        <v>100</v>
      </c>
      <c r="AC32" s="70">
        <f t="shared" si="4"/>
        <v>0</v>
      </c>
      <c r="AD32" s="107"/>
      <c r="AE32" s="107"/>
      <c r="AF32" s="107"/>
      <c r="AG32" s="107"/>
      <c r="AH32" s="107"/>
      <c r="AI32" s="107">
        <v>200</v>
      </c>
      <c r="AJ32" s="118"/>
      <c r="AK32" s="107"/>
      <c r="AL32" s="107"/>
      <c r="AM32" s="107"/>
      <c r="AN32" s="107"/>
      <c r="AO32" s="107"/>
      <c r="AP32" s="107"/>
      <c r="AQ32" s="107"/>
      <c r="AR32" s="107">
        <f>2600/31*4*0.5</f>
        <v>167.741935483871</v>
      </c>
      <c r="AS32" s="72">
        <f t="shared" si="5"/>
        <v>0</v>
      </c>
      <c r="AT32" s="70">
        <f t="shared" si="6"/>
        <v>0</v>
      </c>
      <c r="AU32" s="70">
        <f t="shared" si="7"/>
        <v>2632.26</v>
      </c>
      <c r="AV32" s="73"/>
      <c r="AW32" s="74"/>
      <c r="AX32" s="74"/>
      <c r="AY32" s="108"/>
      <c r="AZ32" s="108"/>
      <c r="BA32" s="70">
        <f t="shared" si="8"/>
        <v>2632.26</v>
      </c>
      <c r="BB32" s="76"/>
      <c r="BC32" s="185" t="s">
        <v>77</v>
      </c>
      <c r="BD32" s="55" t="str">
        <f t="shared" si="9"/>
        <v>正确</v>
      </c>
    </row>
    <row r="33" s="1" customFormat="1" ht="33" customHeight="1" spans="1:56">
      <c r="A33" s="78">
        <f t="shared" si="1"/>
        <v>29</v>
      </c>
      <c r="B33" s="196" t="s">
        <v>129</v>
      </c>
      <c r="C33" s="178" t="s">
        <v>98</v>
      </c>
      <c r="D33" s="177">
        <v>45708</v>
      </c>
      <c r="E33" s="178" t="s">
        <v>74</v>
      </c>
      <c r="F33" s="81">
        <f t="shared" si="2"/>
        <v>31</v>
      </c>
      <c r="G33" s="179" t="s">
        <v>75</v>
      </c>
      <c r="H33" s="105"/>
      <c r="I33" s="105"/>
      <c r="J33" s="105"/>
      <c r="K33" s="105"/>
      <c r="L33" s="105"/>
      <c r="M33" s="105"/>
      <c r="N33" s="105"/>
      <c r="O33" s="106"/>
      <c r="P33" s="105"/>
      <c r="Q33" s="105"/>
      <c r="R33" s="105"/>
      <c r="S33" s="65">
        <f t="shared" si="3"/>
        <v>0</v>
      </c>
      <c r="T33" s="190"/>
      <c r="U33" s="182">
        <v>1700</v>
      </c>
      <c r="V33" s="114">
        <v>1000</v>
      </c>
      <c r="W33" s="114">
        <v>200</v>
      </c>
      <c r="X33" s="114">
        <v>100</v>
      </c>
      <c r="Y33" s="114">
        <v>100</v>
      </c>
      <c r="Z33" s="114">
        <v>100</v>
      </c>
      <c r="AA33" s="114">
        <v>100</v>
      </c>
      <c r="AB33" s="114">
        <v>100</v>
      </c>
      <c r="AC33" s="70">
        <f t="shared" si="4"/>
        <v>0</v>
      </c>
      <c r="AD33" s="107"/>
      <c r="AE33" s="107"/>
      <c r="AF33" s="107"/>
      <c r="AG33" s="107"/>
      <c r="AH33" s="107"/>
      <c r="AI33" s="107">
        <v>200</v>
      </c>
      <c r="AJ33" s="118"/>
      <c r="AK33" s="107"/>
      <c r="AL33" s="107"/>
      <c r="AM33" s="107"/>
      <c r="AN33" s="107"/>
      <c r="AO33" s="107"/>
      <c r="AP33" s="107"/>
      <c r="AQ33" s="107"/>
      <c r="AR33" s="107"/>
      <c r="AS33" s="72">
        <f t="shared" si="5"/>
        <v>0</v>
      </c>
      <c r="AT33" s="70">
        <f t="shared" si="6"/>
        <v>0</v>
      </c>
      <c r="AU33" s="70">
        <f t="shared" si="7"/>
        <v>1900</v>
      </c>
      <c r="AV33" s="73"/>
      <c r="AW33" s="74"/>
      <c r="AX33" s="184"/>
      <c r="AY33" s="76"/>
      <c r="AZ33" s="76"/>
      <c r="BA33" s="70">
        <f t="shared" si="8"/>
        <v>1900</v>
      </c>
      <c r="BB33" s="76"/>
      <c r="BC33" s="185" t="s">
        <v>77</v>
      </c>
      <c r="BD33" s="55" t="str">
        <f t="shared" si="9"/>
        <v>正确</v>
      </c>
    </row>
    <row r="34" s="1" customFormat="1" ht="33" customHeight="1" spans="1:56">
      <c r="A34" s="78">
        <f t="shared" si="1"/>
        <v>30</v>
      </c>
      <c r="B34" s="176" t="s">
        <v>130</v>
      </c>
      <c r="C34" s="176" t="s">
        <v>91</v>
      </c>
      <c r="D34" s="177">
        <v>45697</v>
      </c>
      <c r="E34" s="178" t="s">
        <v>74</v>
      </c>
      <c r="F34" s="81">
        <f t="shared" si="2"/>
        <v>31</v>
      </c>
      <c r="G34" s="179" t="s">
        <v>75</v>
      </c>
      <c r="H34" s="105"/>
      <c r="I34" s="105"/>
      <c r="J34" s="105"/>
      <c r="K34" s="105"/>
      <c r="L34" s="105"/>
      <c r="M34" s="105"/>
      <c r="N34" s="105"/>
      <c r="O34" s="106"/>
      <c r="P34" s="105"/>
      <c r="Q34" s="105"/>
      <c r="R34" s="105"/>
      <c r="S34" s="65">
        <f t="shared" si="3"/>
        <v>0</v>
      </c>
      <c r="T34" s="190"/>
      <c r="U34" s="182">
        <v>2600</v>
      </c>
      <c r="V34" s="114">
        <v>1000</v>
      </c>
      <c r="W34" s="114">
        <v>500</v>
      </c>
      <c r="X34" s="114">
        <v>400</v>
      </c>
      <c r="Y34" s="114">
        <v>300</v>
      </c>
      <c r="Z34" s="114">
        <v>200</v>
      </c>
      <c r="AA34" s="114">
        <v>100</v>
      </c>
      <c r="AB34" s="114">
        <v>100</v>
      </c>
      <c r="AC34" s="70">
        <f t="shared" si="4"/>
        <v>0</v>
      </c>
      <c r="AD34" s="107"/>
      <c r="AE34" s="107"/>
      <c r="AF34" s="107"/>
      <c r="AG34" s="107"/>
      <c r="AH34" s="107"/>
      <c r="AI34" s="107">
        <v>200</v>
      </c>
      <c r="AJ34" s="118"/>
      <c r="AK34" s="107"/>
      <c r="AL34" s="107"/>
      <c r="AM34" s="107"/>
      <c r="AN34" s="107"/>
      <c r="AO34" s="107"/>
      <c r="AP34" s="107"/>
      <c r="AQ34" s="107"/>
      <c r="AR34" s="107"/>
      <c r="AS34" s="72">
        <f t="shared" si="5"/>
        <v>0</v>
      </c>
      <c r="AT34" s="70">
        <f t="shared" si="6"/>
        <v>0</v>
      </c>
      <c r="AU34" s="70">
        <f t="shared" si="7"/>
        <v>2800</v>
      </c>
      <c r="AV34" s="73"/>
      <c r="AW34" s="74"/>
      <c r="AX34" s="74"/>
      <c r="AY34" s="108"/>
      <c r="AZ34" s="108"/>
      <c r="BA34" s="70">
        <f t="shared" si="8"/>
        <v>2800</v>
      </c>
      <c r="BB34" s="76"/>
      <c r="BC34" s="185" t="s">
        <v>77</v>
      </c>
      <c r="BD34" s="55" t="str">
        <f t="shared" si="9"/>
        <v>正确</v>
      </c>
    </row>
    <row r="35" s="1" customFormat="1" ht="33" customHeight="1" spans="1:56">
      <c r="A35" s="78">
        <f t="shared" si="1"/>
        <v>31</v>
      </c>
      <c r="B35" s="176" t="s">
        <v>131</v>
      </c>
      <c r="C35" s="176" t="s">
        <v>91</v>
      </c>
      <c r="D35" s="177">
        <v>45740</v>
      </c>
      <c r="E35" s="178" t="s">
        <v>74</v>
      </c>
      <c r="F35" s="81">
        <f t="shared" si="2"/>
        <v>31</v>
      </c>
      <c r="G35" s="179" t="s">
        <v>75</v>
      </c>
      <c r="H35" s="105"/>
      <c r="I35" s="105"/>
      <c r="J35" s="105"/>
      <c r="K35" s="105"/>
      <c r="L35" s="105"/>
      <c r="M35" s="105"/>
      <c r="N35" s="105"/>
      <c r="O35" s="106"/>
      <c r="P35" s="105"/>
      <c r="Q35" s="105"/>
      <c r="R35" s="105"/>
      <c r="S35" s="65">
        <f t="shared" si="3"/>
        <v>0</v>
      </c>
      <c r="T35" s="190"/>
      <c r="U35" s="182">
        <v>2600</v>
      </c>
      <c r="V35" s="114">
        <v>1000</v>
      </c>
      <c r="W35" s="114">
        <v>500</v>
      </c>
      <c r="X35" s="114">
        <v>400</v>
      </c>
      <c r="Y35" s="114">
        <v>300</v>
      </c>
      <c r="Z35" s="114">
        <v>200</v>
      </c>
      <c r="AA35" s="114">
        <v>100</v>
      </c>
      <c r="AB35" s="114">
        <v>100</v>
      </c>
      <c r="AC35" s="70">
        <f t="shared" si="4"/>
        <v>0</v>
      </c>
      <c r="AD35" s="107"/>
      <c r="AE35" s="107"/>
      <c r="AF35" s="107"/>
      <c r="AG35" s="107"/>
      <c r="AH35" s="107"/>
      <c r="AI35" s="107">
        <v>200</v>
      </c>
      <c r="AJ35" s="118"/>
      <c r="AK35" s="107"/>
      <c r="AL35" s="107"/>
      <c r="AM35" s="107"/>
      <c r="AN35" s="107"/>
      <c r="AO35" s="107"/>
      <c r="AP35" s="107"/>
      <c r="AQ35" s="107"/>
      <c r="AR35" s="107"/>
      <c r="AS35" s="72">
        <f t="shared" si="5"/>
        <v>0</v>
      </c>
      <c r="AT35" s="70">
        <f t="shared" si="6"/>
        <v>0</v>
      </c>
      <c r="AU35" s="70">
        <f t="shared" si="7"/>
        <v>2800</v>
      </c>
      <c r="AV35" s="73"/>
      <c r="AW35" s="74"/>
      <c r="AX35" s="74"/>
      <c r="AY35" s="108"/>
      <c r="AZ35" s="108"/>
      <c r="BA35" s="70">
        <f t="shared" si="8"/>
        <v>2800</v>
      </c>
      <c r="BB35" s="76"/>
      <c r="BC35" s="185" t="s">
        <v>77</v>
      </c>
      <c r="BD35" s="55" t="str">
        <f t="shared" si="9"/>
        <v>正确</v>
      </c>
    </row>
    <row r="36" s="1" customFormat="1" ht="33" customHeight="1" spans="1:56">
      <c r="A36" s="78">
        <f t="shared" si="1"/>
        <v>32</v>
      </c>
      <c r="B36" s="176" t="s">
        <v>132</v>
      </c>
      <c r="C36" s="176" t="s">
        <v>91</v>
      </c>
      <c r="D36" s="197">
        <v>45748</v>
      </c>
      <c r="E36" s="178" t="s">
        <v>74</v>
      </c>
      <c r="F36" s="81">
        <f t="shared" si="2"/>
        <v>31</v>
      </c>
      <c r="G36" s="179" t="s">
        <v>75</v>
      </c>
      <c r="H36" s="105"/>
      <c r="I36" s="105"/>
      <c r="J36" s="105"/>
      <c r="K36" s="105"/>
      <c r="L36" s="105"/>
      <c r="M36" s="105"/>
      <c r="N36" s="105"/>
      <c r="O36" s="106"/>
      <c r="P36" s="105"/>
      <c r="Q36" s="105"/>
      <c r="R36" s="105"/>
      <c r="S36" s="65">
        <f t="shared" si="3"/>
        <v>0</v>
      </c>
      <c r="T36" s="190"/>
      <c r="U36" s="182">
        <v>2600</v>
      </c>
      <c r="V36" s="114">
        <v>1000</v>
      </c>
      <c r="W36" s="114">
        <v>500</v>
      </c>
      <c r="X36" s="114">
        <v>400</v>
      </c>
      <c r="Y36" s="114">
        <v>300</v>
      </c>
      <c r="Z36" s="114">
        <v>200</v>
      </c>
      <c r="AA36" s="114">
        <v>100</v>
      </c>
      <c r="AB36" s="114">
        <v>100</v>
      </c>
      <c r="AC36" s="70">
        <f t="shared" si="4"/>
        <v>0</v>
      </c>
      <c r="AD36" s="107"/>
      <c r="AE36" s="107"/>
      <c r="AF36" s="107"/>
      <c r="AG36" s="107"/>
      <c r="AH36" s="107"/>
      <c r="AI36" s="107">
        <v>200</v>
      </c>
      <c r="AJ36" s="118"/>
      <c r="AK36" s="107"/>
      <c r="AL36" s="107"/>
      <c r="AM36" s="107"/>
      <c r="AN36" s="107"/>
      <c r="AO36" s="107"/>
      <c r="AP36" s="107"/>
      <c r="AQ36" s="107"/>
      <c r="AR36" s="107"/>
      <c r="AS36" s="72">
        <f t="shared" si="5"/>
        <v>0</v>
      </c>
      <c r="AT36" s="70">
        <f t="shared" si="6"/>
        <v>0</v>
      </c>
      <c r="AU36" s="70">
        <f t="shared" si="7"/>
        <v>2800</v>
      </c>
      <c r="AV36" s="73"/>
      <c r="AW36" s="74"/>
      <c r="AX36" s="74"/>
      <c r="AY36" s="108"/>
      <c r="AZ36" s="108"/>
      <c r="BA36" s="70">
        <f t="shared" si="8"/>
        <v>2800</v>
      </c>
      <c r="BB36" s="76"/>
      <c r="BC36" s="185" t="s">
        <v>77</v>
      </c>
      <c r="BD36" s="55" t="str">
        <f t="shared" si="9"/>
        <v>正确</v>
      </c>
    </row>
    <row r="37" s="1" customFormat="1" ht="33" customHeight="1" spans="1:56">
      <c r="A37" s="78">
        <f t="shared" si="1"/>
        <v>33</v>
      </c>
      <c r="B37" s="176" t="s">
        <v>133</v>
      </c>
      <c r="C37" s="176" t="s">
        <v>102</v>
      </c>
      <c r="D37" s="197">
        <v>45765</v>
      </c>
      <c r="E37" s="178" t="s">
        <v>74</v>
      </c>
      <c r="F37" s="81">
        <f t="shared" si="2"/>
        <v>31</v>
      </c>
      <c r="G37" s="179" t="s">
        <v>75</v>
      </c>
      <c r="H37" s="105"/>
      <c r="I37" s="105"/>
      <c r="J37" s="105"/>
      <c r="K37" s="105"/>
      <c r="L37" s="105"/>
      <c r="M37" s="105"/>
      <c r="N37" s="105"/>
      <c r="O37" s="106"/>
      <c r="P37" s="105"/>
      <c r="Q37" s="105"/>
      <c r="R37" s="105"/>
      <c r="S37" s="65">
        <f t="shared" si="3"/>
        <v>0</v>
      </c>
      <c r="T37" s="190"/>
      <c r="U37" s="182">
        <v>1400</v>
      </c>
      <c r="V37" s="114">
        <v>500</v>
      </c>
      <c r="W37" s="114">
        <v>100</v>
      </c>
      <c r="X37" s="114">
        <v>100</v>
      </c>
      <c r="Y37" s="114">
        <v>200</v>
      </c>
      <c r="Z37" s="114">
        <v>100</v>
      </c>
      <c r="AA37" s="114">
        <v>200</v>
      </c>
      <c r="AB37" s="114">
        <v>200</v>
      </c>
      <c r="AC37" s="70">
        <f t="shared" si="4"/>
        <v>0</v>
      </c>
      <c r="AD37" s="107"/>
      <c r="AE37" s="107"/>
      <c r="AF37" s="107"/>
      <c r="AG37" s="107"/>
      <c r="AH37" s="107"/>
      <c r="AI37" s="107">
        <v>200</v>
      </c>
      <c r="AJ37" s="118"/>
      <c r="AK37" s="107"/>
      <c r="AL37" s="107"/>
      <c r="AM37" s="107"/>
      <c r="AN37" s="107"/>
      <c r="AO37" s="107"/>
      <c r="AP37" s="107"/>
      <c r="AQ37" s="107"/>
      <c r="AR37" s="107"/>
      <c r="AS37" s="72">
        <f t="shared" si="5"/>
        <v>0</v>
      </c>
      <c r="AT37" s="70">
        <f t="shared" si="6"/>
        <v>0</v>
      </c>
      <c r="AU37" s="70">
        <f t="shared" si="7"/>
        <v>1600</v>
      </c>
      <c r="AV37" s="73"/>
      <c r="AW37" s="74"/>
      <c r="AX37" s="74"/>
      <c r="AY37" s="108"/>
      <c r="AZ37" s="108"/>
      <c r="BA37" s="70">
        <f t="shared" si="8"/>
        <v>1600</v>
      </c>
      <c r="BB37" s="76"/>
      <c r="BC37" s="185" t="s">
        <v>77</v>
      </c>
      <c r="BD37" s="55" t="str">
        <f t="shared" si="9"/>
        <v>正确</v>
      </c>
    </row>
    <row r="38" s="1" customFormat="1" ht="33" customHeight="1" spans="1:56">
      <c r="A38" s="78">
        <f t="shared" si="1"/>
        <v>34</v>
      </c>
      <c r="B38" s="176" t="s">
        <v>134</v>
      </c>
      <c r="C38" s="178" t="s">
        <v>98</v>
      </c>
      <c r="D38" s="197">
        <v>45748</v>
      </c>
      <c r="E38" s="178" t="s">
        <v>74</v>
      </c>
      <c r="F38" s="81">
        <f t="shared" si="2"/>
        <v>31</v>
      </c>
      <c r="G38" s="179" t="s">
        <v>75</v>
      </c>
      <c r="H38" s="105"/>
      <c r="I38" s="105"/>
      <c r="J38" s="105"/>
      <c r="K38" s="105"/>
      <c r="L38" s="105"/>
      <c r="M38" s="105"/>
      <c r="N38" s="105"/>
      <c r="O38" s="106"/>
      <c r="P38" s="105"/>
      <c r="Q38" s="105"/>
      <c r="R38" s="105"/>
      <c r="S38" s="65">
        <f t="shared" si="3"/>
        <v>0</v>
      </c>
      <c r="T38" s="190"/>
      <c r="U38" s="182">
        <v>1700</v>
      </c>
      <c r="V38" s="114">
        <v>1000</v>
      </c>
      <c r="W38" s="114">
        <v>200</v>
      </c>
      <c r="X38" s="114">
        <v>100</v>
      </c>
      <c r="Y38" s="114">
        <v>100</v>
      </c>
      <c r="Z38" s="114">
        <v>100</v>
      </c>
      <c r="AA38" s="114">
        <v>100</v>
      </c>
      <c r="AB38" s="114">
        <v>100</v>
      </c>
      <c r="AC38" s="70">
        <f t="shared" si="4"/>
        <v>0</v>
      </c>
      <c r="AD38" s="107"/>
      <c r="AE38" s="107"/>
      <c r="AF38" s="107"/>
      <c r="AG38" s="107"/>
      <c r="AH38" s="107"/>
      <c r="AI38" s="107">
        <v>200</v>
      </c>
      <c r="AJ38" s="118"/>
      <c r="AK38" s="107"/>
      <c r="AL38" s="107"/>
      <c r="AM38" s="107"/>
      <c r="AN38" s="107"/>
      <c r="AO38" s="107"/>
      <c r="AP38" s="107"/>
      <c r="AQ38" s="107"/>
      <c r="AR38" s="107"/>
      <c r="AS38" s="72">
        <f t="shared" si="5"/>
        <v>0</v>
      </c>
      <c r="AT38" s="70">
        <f t="shared" si="6"/>
        <v>0</v>
      </c>
      <c r="AU38" s="70">
        <f t="shared" si="7"/>
        <v>1900</v>
      </c>
      <c r="AV38" s="73"/>
      <c r="AW38" s="74"/>
      <c r="AX38" s="74"/>
      <c r="AY38" s="108"/>
      <c r="AZ38" s="108"/>
      <c r="BA38" s="70">
        <f t="shared" si="8"/>
        <v>1900</v>
      </c>
      <c r="BB38" s="76"/>
      <c r="BC38" s="185" t="s">
        <v>77</v>
      </c>
      <c r="BD38" s="55" t="str">
        <f t="shared" si="9"/>
        <v>正确</v>
      </c>
    </row>
    <row r="39" s="1" customFormat="1" ht="33" customHeight="1" spans="1:56">
      <c r="A39" s="78">
        <f t="shared" si="1"/>
        <v>35</v>
      </c>
      <c r="B39" s="198" t="s">
        <v>135</v>
      </c>
      <c r="C39" s="178" t="s">
        <v>98</v>
      </c>
      <c r="D39" s="197">
        <v>45778</v>
      </c>
      <c r="E39" s="178" t="s">
        <v>74</v>
      </c>
      <c r="F39" s="81">
        <f t="shared" si="2"/>
        <v>31</v>
      </c>
      <c r="G39" s="179" t="s">
        <v>75</v>
      </c>
      <c r="H39" s="105"/>
      <c r="I39" s="105"/>
      <c r="J39" s="105"/>
      <c r="K39" s="105"/>
      <c r="L39" s="105"/>
      <c r="M39" s="105"/>
      <c r="N39" s="105"/>
      <c r="O39" s="106"/>
      <c r="P39" s="105"/>
      <c r="Q39" s="105"/>
      <c r="R39" s="105"/>
      <c r="S39" s="65">
        <f t="shared" si="3"/>
        <v>0</v>
      </c>
      <c r="T39" s="190"/>
      <c r="U39" s="182">
        <v>1700</v>
      </c>
      <c r="V39" s="114">
        <v>1000</v>
      </c>
      <c r="W39" s="114">
        <v>200</v>
      </c>
      <c r="X39" s="114">
        <v>100</v>
      </c>
      <c r="Y39" s="114">
        <v>100</v>
      </c>
      <c r="Z39" s="114">
        <v>100</v>
      </c>
      <c r="AA39" s="114">
        <v>100</v>
      </c>
      <c r="AB39" s="114">
        <v>100</v>
      </c>
      <c r="AC39" s="70">
        <f t="shared" si="4"/>
        <v>0</v>
      </c>
      <c r="AD39" s="107"/>
      <c r="AE39" s="107"/>
      <c r="AF39" s="107"/>
      <c r="AG39" s="107"/>
      <c r="AH39" s="107"/>
      <c r="AI39" s="107">
        <v>200</v>
      </c>
      <c r="AJ39" s="118"/>
      <c r="AK39" s="107"/>
      <c r="AL39" s="107"/>
      <c r="AM39" s="107"/>
      <c r="AN39" s="107"/>
      <c r="AO39" s="107"/>
      <c r="AP39" s="107"/>
      <c r="AQ39" s="107"/>
      <c r="AR39" s="107"/>
      <c r="AS39" s="72">
        <f t="shared" si="5"/>
        <v>0</v>
      </c>
      <c r="AT39" s="70">
        <f t="shared" si="6"/>
        <v>0</v>
      </c>
      <c r="AU39" s="70">
        <f t="shared" si="7"/>
        <v>1900</v>
      </c>
      <c r="AV39" s="73"/>
      <c r="AW39" s="74"/>
      <c r="AX39" s="74"/>
      <c r="AY39" s="108"/>
      <c r="AZ39" s="108"/>
      <c r="BA39" s="70">
        <f t="shared" si="8"/>
        <v>1900</v>
      </c>
      <c r="BB39" s="76"/>
      <c r="BC39" s="185" t="s">
        <v>77</v>
      </c>
      <c r="BD39" s="55" t="str">
        <f t="shared" si="9"/>
        <v>正确</v>
      </c>
    </row>
    <row r="40" s="1" customFormat="1" ht="33" customHeight="1" spans="1:56">
      <c r="A40" s="78">
        <f t="shared" si="1"/>
        <v>36</v>
      </c>
      <c r="B40" s="198" t="s">
        <v>136</v>
      </c>
      <c r="C40" s="176" t="s">
        <v>91</v>
      </c>
      <c r="D40" s="199">
        <v>45819</v>
      </c>
      <c r="E40" s="176" t="s">
        <v>74</v>
      </c>
      <c r="F40" s="81">
        <f t="shared" si="2"/>
        <v>31</v>
      </c>
      <c r="G40" s="179" t="s">
        <v>75</v>
      </c>
      <c r="H40" s="105"/>
      <c r="I40" s="105"/>
      <c r="J40" s="105"/>
      <c r="K40" s="105"/>
      <c r="L40" s="105"/>
      <c r="M40" s="105"/>
      <c r="N40" s="105"/>
      <c r="O40" s="106">
        <v>3</v>
      </c>
      <c r="P40" s="105"/>
      <c r="Q40" s="105"/>
      <c r="R40" s="105"/>
      <c r="S40" s="65">
        <f t="shared" si="3"/>
        <v>0</v>
      </c>
      <c r="T40" s="181" t="s">
        <v>137</v>
      </c>
      <c r="U40" s="182">
        <v>2400</v>
      </c>
      <c r="V40" s="114">
        <v>1000</v>
      </c>
      <c r="W40" s="114">
        <v>400</v>
      </c>
      <c r="X40" s="114">
        <v>400</v>
      </c>
      <c r="Y40" s="114">
        <v>200</v>
      </c>
      <c r="Z40" s="114">
        <v>200</v>
      </c>
      <c r="AA40" s="114">
        <v>100</v>
      </c>
      <c r="AB40" s="114">
        <v>100</v>
      </c>
      <c r="AC40" s="70">
        <f t="shared" si="4"/>
        <v>0</v>
      </c>
      <c r="AD40" s="107"/>
      <c r="AE40" s="107"/>
      <c r="AF40" s="107"/>
      <c r="AG40" s="107"/>
      <c r="AH40" s="107"/>
      <c r="AI40" s="107">
        <v>200</v>
      </c>
      <c r="AJ40" s="118"/>
      <c r="AK40" s="107"/>
      <c r="AL40" s="107"/>
      <c r="AM40" s="107"/>
      <c r="AN40" s="107"/>
      <c r="AO40" s="107"/>
      <c r="AP40" s="107"/>
      <c r="AQ40" s="107"/>
      <c r="AR40" s="107">
        <f>2400/31*3*0.5</f>
        <v>116.129032258065</v>
      </c>
      <c r="AS40" s="72">
        <f t="shared" si="5"/>
        <v>0</v>
      </c>
      <c r="AT40" s="70">
        <f t="shared" si="6"/>
        <v>0</v>
      </c>
      <c r="AU40" s="70">
        <f t="shared" si="7"/>
        <v>2483.87</v>
      </c>
      <c r="AV40" s="73"/>
      <c r="AW40" s="74"/>
      <c r="AX40" s="74"/>
      <c r="AY40" s="108"/>
      <c r="AZ40" s="108"/>
      <c r="BA40" s="70">
        <f t="shared" si="8"/>
        <v>2483.87</v>
      </c>
      <c r="BB40" s="76"/>
      <c r="BC40" s="185" t="s">
        <v>77</v>
      </c>
      <c r="BD40" s="55" t="str">
        <f t="shared" si="9"/>
        <v>正确</v>
      </c>
    </row>
    <row r="41" s="1" customFormat="1" ht="33" customHeight="1" spans="1:56">
      <c r="A41" s="78">
        <f t="shared" si="1"/>
        <v>37</v>
      </c>
      <c r="B41" s="198" t="s">
        <v>138</v>
      </c>
      <c r="C41" s="176" t="s">
        <v>102</v>
      </c>
      <c r="D41" s="197">
        <v>45813</v>
      </c>
      <c r="E41" s="176" t="s">
        <v>74</v>
      </c>
      <c r="F41" s="81">
        <f t="shared" si="2"/>
        <v>31</v>
      </c>
      <c r="G41" s="179" t="s">
        <v>75</v>
      </c>
      <c r="H41" s="105"/>
      <c r="I41" s="105"/>
      <c r="J41" s="105"/>
      <c r="K41" s="105"/>
      <c r="L41" s="105"/>
      <c r="M41" s="105"/>
      <c r="N41" s="105"/>
      <c r="O41" s="106"/>
      <c r="P41" s="105"/>
      <c r="Q41" s="105"/>
      <c r="R41" s="105"/>
      <c r="S41" s="65">
        <f t="shared" si="3"/>
        <v>0</v>
      </c>
      <c r="T41" s="190"/>
      <c r="U41" s="182">
        <v>1400</v>
      </c>
      <c r="V41" s="114">
        <v>500</v>
      </c>
      <c r="W41" s="114">
        <v>100</v>
      </c>
      <c r="X41" s="114">
        <v>100</v>
      </c>
      <c r="Y41" s="114">
        <v>200</v>
      </c>
      <c r="Z41" s="114">
        <v>100</v>
      </c>
      <c r="AA41" s="114">
        <v>200</v>
      </c>
      <c r="AB41" s="114">
        <v>200</v>
      </c>
      <c r="AC41" s="70">
        <f t="shared" si="4"/>
        <v>0</v>
      </c>
      <c r="AD41" s="107"/>
      <c r="AE41" s="107"/>
      <c r="AF41" s="107"/>
      <c r="AG41" s="107"/>
      <c r="AH41" s="107"/>
      <c r="AI41" s="107">
        <v>200</v>
      </c>
      <c r="AJ41" s="118"/>
      <c r="AK41" s="107"/>
      <c r="AL41" s="107"/>
      <c r="AM41" s="107"/>
      <c r="AN41" s="107"/>
      <c r="AO41" s="107"/>
      <c r="AP41" s="107"/>
      <c r="AQ41" s="107"/>
      <c r="AR41" s="107"/>
      <c r="AS41" s="72">
        <f t="shared" si="5"/>
        <v>0</v>
      </c>
      <c r="AT41" s="70">
        <f t="shared" si="6"/>
        <v>0</v>
      </c>
      <c r="AU41" s="70">
        <f t="shared" si="7"/>
        <v>1600</v>
      </c>
      <c r="AV41" s="73"/>
      <c r="AW41" s="74"/>
      <c r="AX41" s="74"/>
      <c r="AY41" s="108"/>
      <c r="AZ41" s="108"/>
      <c r="BA41" s="70">
        <f t="shared" si="8"/>
        <v>1600</v>
      </c>
      <c r="BB41" s="76"/>
      <c r="BC41" s="185" t="s">
        <v>77</v>
      </c>
      <c r="BD41" s="55" t="str">
        <f t="shared" si="9"/>
        <v>正确</v>
      </c>
    </row>
    <row r="42" s="1" customFormat="1" ht="33" customHeight="1" spans="1:56">
      <c r="A42" s="78">
        <f t="shared" si="1"/>
        <v>38</v>
      </c>
      <c r="B42" s="103" t="s">
        <v>139</v>
      </c>
      <c r="C42" s="176" t="s">
        <v>102</v>
      </c>
      <c r="D42" s="199">
        <v>45841</v>
      </c>
      <c r="E42" s="176" t="s">
        <v>74</v>
      </c>
      <c r="F42" s="81">
        <f t="shared" si="2"/>
        <v>31</v>
      </c>
      <c r="G42" s="179" t="s">
        <v>75</v>
      </c>
      <c r="H42" s="105"/>
      <c r="I42" s="105"/>
      <c r="J42" s="105"/>
      <c r="K42" s="105"/>
      <c r="L42" s="105"/>
      <c r="M42" s="105"/>
      <c r="N42" s="105"/>
      <c r="O42" s="106"/>
      <c r="P42" s="105"/>
      <c r="Q42" s="105"/>
      <c r="R42" s="105"/>
      <c r="S42" s="65">
        <f t="shared" si="3"/>
        <v>0</v>
      </c>
      <c r="T42" s="190"/>
      <c r="U42" s="182" t="s">
        <v>140</v>
      </c>
      <c r="V42" s="114">
        <v>500</v>
      </c>
      <c r="W42" s="114">
        <v>100</v>
      </c>
      <c r="X42" s="114">
        <v>100</v>
      </c>
      <c r="Y42" s="114">
        <v>200</v>
      </c>
      <c r="Z42" s="114">
        <v>100</v>
      </c>
      <c r="AA42" s="114">
        <v>200</v>
      </c>
      <c r="AB42" s="114">
        <v>200</v>
      </c>
      <c r="AC42" s="70">
        <f t="shared" si="4"/>
        <v>0</v>
      </c>
      <c r="AD42" s="107"/>
      <c r="AE42" s="107"/>
      <c r="AF42" s="107"/>
      <c r="AG42" s="107"/>
      <c r="AH42" s="107"/>
      <c r="AI42" s="107">
        <v>200</v>
      </c>
      <c r="AJ42" s="118"/>
      <c r="AK42" s="107"/>
      <c r="AL42" s="107"/>
      <c r="AM42" s="107"/>
      <c r="AN42" s="107"/>
      <c r="AO42" s="107"/>
      <c r="AP42" s="107"/>
      <c r="AQ42" s="107"/>
      <c r="AR42" s="107"/>
      <c r="AS42" s="72">
        <f t="shared" si="5"/>
        <v>0</v>
      </c>
      <c r="AT42" s="70">
        <f t="shared" si="6"/>
        <v>0</v>
      </c>
      <c r="AU42" s="70">
        <f t="shared" si="7"/>
        <v>1600</v>
      </c>
      <c r="AV42" s="73"/>
      <c r="AW42" s="74"/>
      <c r="AX42" s="74"/>
      <c r="AY42" s="108"/>
      <c r="AZ42" s="108"/>
      <c r="BA42" s="70">
        <f t="shared" si="8"/>
        <v>1600</v>
      </c>
      <c r="BB42" s="76"/>
      <c r="BC42" s="185" t="s">
        <v>77</v>
      </c>
      <c r="BD42" s="55" t="str">
        <f t="shared" si="9"/>
        <v>正确</v>
      </c>
    </row>
    <row r="43" s="1" customFormat="1" ht="33" customHeight="1" spans="1:56">
      <c r="A43" s="78">
        <f t="shared" si="1"/>
        <v>39</v>
      </c>
      <c r="B43" s="103" t="s">
        <v>114</v>
      </c>
      <c r="C43" s="176" t="s">
        <v>102</v>
      </c>
      <c r="D43" s="199">
        <v>45839</v>
      </c>
      <c r="E43" s="176" t="s">
        <v>74</v>
      </c>
      <c r="F43" s="81">
        <f t="shared" si="2"/>
        <v>31</v>
      </c>
      <c r="G43" s="179" t="s">
        <v>75</v>
      </c>
      <c r="H43" s="105"/>
      <c r="I43" s="105"/>
      <c r="J43" s="105"/>
      <c r="K43" s="105"/>
      <c r="L43" s="105"/>
      <c r="M43" s="105"/>
      <c r="N43" s="105"/>
      <c r="O43" s="106"/>
      <c r="P43" s="105"/>
      <c r="Q43" s="105"/>
      <c r="R43" s="105"/>
      <c r="S43" s="65">
        <f t="shared" si="3"/>
        <v>0</v>
      </c>
      <c r="T43" s="190" t="s">
        <v>141</v>
      </c>
      <c r="U43" s="195">
        <v>1900</v>
      </c>
      <c r="V43" s="114">
        <v>1000</v>
      </c>
      <c r="W43" s="114">
        <v>200</v>
      </c>
      <c r="X43" s="114">
        <v>100</v>
      </c>
      <c r="Y43" s="114">
        <v>100</v>
      </c>
      <c r="Z43" s="114">
        <v>100</v>
      </c>
      <c r="AA43" s="114">
        <v>100</v>
      </c>
      <c r="AB43" s="114">
        <v>300</v>
      </c>
      <c r="AC43" s="70">
        <f t="shared" si="4"/>
        <v>0</v>
      </c>
      <c r="AD43" s="107"/>
      <c r="AE43" s="107"/>
      <c r="AF43" s="107"/>
      <c r="AG43" s="107"/>
      <c r="AH43" s="107"/>
      <c r="AI43" s="107">
        <v>200</v>
      </c>
      <c r="AJ43" s="118"/>
      <c r="AK43" s="107"/>
      <c r="AL43" s="107"/>
      <c r="AM43" s="107"/>
      <c r="AN43" s="107"/>
      <c r="AO43" s="107"/>
      <c r="AP43" s="107"/>
      <c r="AQ43" s="107"/>
      <c r="AR43" s="107"/>
      <c r="AS43" s="72">
        <f t="shared" si="5"/>
        <v>0</v>
      </c>
      <c r="AT43" s="70">
        <f t="shared" si="6"/>
        <v>0</v>
      </c>
      <c r="AU43" s="70">
        <f t="shared" si="7"/>
        <v>2100</v>
      </c>
      <c r="AV43" s="73"/>
      <c r="AW43" s="74"/>
      <c r="AX43" s="74"/>
      <c r="AY43" s="108"/>
      <c r="AZ43" s="108"/>
      <c r="BA43" s="70">
        <f t="shared" si="8"/>
        <v>2100</v>
      </c>
      <c r="BB43" s="76"/>
      <c r="BC43" s="185" t="s">
        <v>77</v>
      </c>
      <c r="BD43" s="55" t="str">
        <f t="shared" si="9"/>
        <v>正确</v>
      </c>
    </row>
    <row r="44" s="1" customFormat="1" ht="33" customHeight="1" spans="1:56">
      <c r="A44" s="78">
        <f t="shared" si="1"/>
        <v>40</v>
      </c>
      <c r="B44" s="103" t="s">
        <v>142</v>
      </c>
      <c r="C44" s="176" t="s">
        <v>102</v>
      </c>
      <c r="D44" s="199">
        <v>45857</v>
      </c>
      <c r="E44" s="176" t="s">
        <v>74</v>
      </c>
      <c r="F44" s="81">
        <f t="shared" si="2"/>
        <v>31</v>
      </c>
      <c r="G44" s="179" t="s">
        <v>75</v>
      </c>
      <c r="H44" s="105"/>
      <c r="I44" s="105"/>
      <c r="J44" s="105"/>
      <c r="K44" s="105"/>
      <c r="L44" s="105"/>
      <c r="M44" s="105"/>
      <c r="N44" s="105"/>
      <c r="O44" s="106"/>
      <c r="P44" s="105"/>
      <c r="Q44" s="105"/>
      <c r="R44" s="105"/>
      <c r="S44" s="65">
        <f t="shared" si="3"/>
        <v>0</v>
      </c>
      <c r="T44" s="192"/>
      <c r="U44" s="182" t="s">
        <v>143</v>
      </c>
      <c r="V44" s="114">
        <v>1000</v>
      </c>
      <c r="W44" s="114">
        <v>200</v>
      </c>
      <c r="X44" s="114">
        <v>100</v>
      </c>
      <c r="Y44" s="114">
        <v>100</v>
      </c>
      <c r="Z44" s="114">
        <v>100</v>
      </c>
      <c r="AA44" s="114">
        <v>100</v>
      </c>
      <c r="AB44" s="114">
        <v>300</v>
      </c>
      <c r="AC44" s="70">
        <f t="shared" si="4"/>
        <v>0</v>
      </c>
      <c r="AD44" s="107"/>
      <c r="AE44" s="107"/>
      <c r="AF44" s="107"/>
      <c r="AG44" s="107"/>
      <c r="AH44" s="107"/>
      <c r="AI44" s="107">
        <v>200</v>
      </c>
      <c r="AJ44" s="118"/>
      <c r="AK44" s="107"/>
      <c r="AL44" s="107"/>
      <c r="AM44" s="107"/>
      <c r="AN44" s="107"/>
      <c r="AO44" s="107"/>
      <c r="AP44" s="107"/>
      <c r="AQ44" s="107"/>
      <c r="AR44" s="107"/>
      <c r="AS44" s="72">
        <f t="shared" si="5"/>
        <v>0</v>
      </c>
      <c r="AT44" s="70">
        <f t="shared" si="6"/>
        <v>0</v>
      </c>
      <c r="AU44" s="70">
        <f t="shared" si="7"/>
        <v>2100</v>
      </c>
      <c r="AV44" s="73"/>
      <c r="AW44" s="74"/>
      <c r="AX44" s="74"/>
      <c r="AY44" s="108"/>
      <c r="AZ44" s="108"/>
      <c r="BA44" s="70">
        <f t="shared" si="8"/>
        <v>2100</v>
      </c>
      <c r="BB44" s="76"/>
      <c r="BC44" s="185" t="s">
        <v>77</v>
      </c>
      <c r="BD44" s="55" t="str">
        <f t="shared" si="9"/>
        <v>正确</v>
      </c>
    </row>
    <row r="45" s="1" customFormat="1" ht="33" customHeight="1" spans="1:56">
      <c r="A45" s="78">
        <f t="shared" si="1"/>
        <v>41</v>
      </c>
      <c r="B45" s="184" t="s">
        <v>144</v>
      </c>
      <c r="C45" s="176" t="s">
        <v>98</v>
      </c>
      <c r="D45" s="104">
        <v>45870</v>
      </c>
      <c r="E45" s="176" t="s">
        <v>74</v>
      </c>
      <c r="F45" s="81">
        <f t="shared" si="2"/>
        <v>31</v>
      </c>
      <c r="G45" s="179" t="s">
        <v>75</v>
      </c>
      <c r="H45" s="105"/>
      <c r="I45" s="105"/>
      <c r="J45" s="105"/>
      <c r="K45" s="105"/>
      <c r="L45" s="105"/>
      <c r="M45" s="105"/>
      <c r="N45" s="105"/>
      <c r="O45" s="106"/>
      <c r="P45" s="105"/>
      <c r="Q45" s="105"/>
      <c r="R45" s="105"/>
      <c r="S45" s="65">
        <f t="shared" si="3"/>
        <v>0</v>
      </c>
      <c r="T45" s="190"/>
      <c r="U45" s="182">
        <v>1400</v>
      </c>
      <c r="V45" s="114">
        <v>500</v>
      </c>
      <c r="W45" s="114">
        <v>100</v>
      </c>
      <c r="X45" s="114">
        <v>100</v>
      </c>
      <c r="Y45" s="114">
        <v>200</v>
      </c>
      <c r="Z45" s="114">
        <v>100</v>
      </c>
      <c r="AA45" s="114">
        <v>200</v>
      </c>
      <c r="AB45" s="114">
        <v>200</v>
      </c>
      <c r="AC45" s="70">
        <f t="shared" si="4"/>
        <v>0</v>
      </c>
      <c r="AD45" s="107"/>
      <c r="AE45" s="107"/>
      <c r="AF45" s="107"/>
      <c r="AG45" s="107"/>
      <c r="AH45" s="107"/>
      <c r="AI45" s="107">
        <v>200</v>
      </c>
      <c r="AJ45" s="107"/>
      <c r="AK45" s="107"/>
      <c r="AL45" s="107"/>
      <c r="AM45" s="107"/>
      <c r="AN45" s="107"/>
      <c r="AO45" s="107"/>
      <c r="AP45" s="107"/>
      <c r="AQ45" s="107"/>
      <c r="AR45" s="107"/>
      <c r="AS45" s="72">
        <f t="shared" si="5"/>
        <v>0</v>
      </c>
      <c r="AT45" s="70">
        <f t="shared" si="6"/>
        <v>0</v>
      </c>
      <c r="AU45" s="70">
        <f t="shared" si="7"/>
        <v>1600</v>
      </c>
      <c r="AV45" s="73"/>
      <c r="AW45" s="74"/>
      <c r="AX45" s="74"/>
      <c r="AY45" s="108"/>
      <c r="AZ45" s="108"/>
      <c r="BA45" s="70">
        <f t="shared" si="8"/>
        <v>1600</v>
      </c>
      <c r="BB45" s="76"/>
      <c r="BC45" s="185" t="s">
        <v>77</v>
      </c>
      <c r="BD45" s="55" t="str">
        <f t="shared" si="9"/>
        <v>正确</v>
      </c>
    </row>
    <row r="46" s="1" customFormat="1" ht="33" customHeight="1" spans="1:56">
      <c r="A46" s="78">
        <f t="shared" si="1"/>
        <v>42</v>
      </c>
      <c r="B46" s="74" t="s">
        <v>145</v>
      </c>
      <c r="C46" s="178" t="s">
        <v>98</v>
      </c>
      <c r="D46" s="104">
        <v>45877</v>
      </c>
      <c r="E46" s="200" t="s">
        <v>74</v>
      </c>
      <c r="F46" s="81">
        <f t="shared" si="2"/>
        <v>31</v>
      </c>
      <c r="G46" s="179" t="s">
        <v>75</v>
      </c>
      <c r="H46" s="105"/>
      <c r="I46" s="105"/>
      <c r="J46" s="105"/>
      <c r="K46" s="105"/>
      <c r="L46" s="105"/>
      <c r="M46" s="105"/>
      <c r="N46" s="105"/>
      <c r="O46" s="106"/>
      <c r="P46" s="105"/>
      <c r="Q46" s="105"/>
      <c r="R46" s="105"/>
      <c r="S46" s="65">
        <f t="shared" si="3"/>
        <v>0</v>
      </c>
      <c r="T46" s="190"/>
      <c r="U46" s="182" t="s">
        <v>143</v>
      </c>
      <c r="V46" s="119">
        <v>800</v>
      </c>
      <c r="W46" s="120">
        <v>300</v>
      </c>
      <c r="X46" s="120">
        <v>200</v>
      </c>
      <c r="Y46" s="120">
        <v>200</v>
      </c>
      <c r="Z46" s="120">
        <v>100</v>
      </c>
      <c r="AA46" s="120">
        <v>100</v>
      </c>
      <c r="AB46" s="107">
        <v>200</v>
      </c>
      <c r="AC46" s="70">
        <f t="shared" si="4"/>
        <v>0</v>
      </c>
      <c r="AD46" s="107"/>
      <c r="AE46" s="107"/>
      <c r="AF46" s="107"/>
      <c r="AG46" s="107"/>
      <c r="AH46" s="107"/>
      <c r="AI46" s="107">
        <v>200</v>
      </c>
      <c r="AJ46" s="107"/>
      <c r="AK46" s="107"/>
      <c r="AL46" s="107"/>
      <c r="AM46" s="107"/>
      <c r="AN46" s="107"/>
      <c r="AO46" s="107"/>
      <c r="AP46" s="107"/>
      <c r="AQ46" s="107"/>
      <c r="AR46" s="107"/>
      <c r="AS46" s="72">
        <f t="shared" si="5"/>
        <v>0</v>
      </c>
      <c r="AT46" s="70">
        <f t="shared" si="6"/>
        <v>0</v>
      </c>
      <c r="AU46" s="70">
        <f t="shared" si="7"/>
        <v>2100</v>
      </c>
      <c r="AV46" s="73"/>
      <c r="AW46" s="74"/>
      <c r="AX46" s="74"/>
      <c r="AY46" s="108"/>
      <c r="AZ46" s="108"/>
      <c r="BA46" s="70">
        <f t="shared" si="8"/>
        <v>2100</v>
      </c>
      <c r="BB46" s="76"/>
      <c r="BC46" s="185" t="s">
        <v>77</v>
      </c>
      <c r="BD46" s="55" t="str">
        <f t="shared" si="9"/>
        <v>正确</v>
      </c>
    </row>
    <row r="47" s="1" customFormat="1" ht="33" customHeight="1" spans="1:56">
      <c r="A47" s="78">
        <f t="shared" si="1"/>
        <v>43</v>
      </c>
      <c r="B47" s="74" t="s">
        <v>146</v>
      </c>
      <c r="C47" s="116" t="s">
        <v>91</v>
      </c>
      <c r="D47" s="104">
        <v>45901</v>
      </c>
      <c r="E47" s="200" t="s">
        <v>74</v>
      </c>
      <c r="F47" s="81">
        <f t="shared" si="2"/>
        <v>31</v>
      </c>
      <c r="G47" s="179" t="s">
        <v>75</v>
      </c>
      <c r="H47" s="105"/>
      <c r="I47" s="105"/>
      <c r="J47" s="105"/>
      <c r="K47" s="105"/>
      <c r="L47" s="105"/>
      <c r="M47" s="105"/>
      <c r="N47" s="105"/>
      <c r="O47" s="106">
        <v>5</v>
      </c>
      <c r="P47" s="105"/>
      <c r="Q47" s="105"/>
      <c r="R47" s="105"/>
      <c r="S47" s="65">
        <f t="shared" si="3"/>
        <v>0</v>
      </c>
      <c r="T47" s="181" t="s">
        <v>147</v>
      </c>
      <c r="U47" s="182">
        <v>2600</v>
      </c>
      <c r="V47" s="114">
        <v>1500</v>
      </c>
      <c r="W47" s="114">
        <v>300</v>
      </c>
      <c r="X47" s="114">
        <v>300</v>
      </c>
      <c r="Y47" s="114">
        <v>200</v>
      </c>
      <c r="Z47" s="114">
        <v>100</v>
      </c>
      <c r="AA47" s="114">
        <v>100</v>
      </c>
      <c r="AB47" s="114">
        <v>100</v>
      </c>
      <c r="AC47" s="70">
        <f t="shared" si="4"/>
        <v>0</v>
      </c>
      <c r="AD47" s="107"/>
      <c r="AE47" s="107"/>
      <c r="AF47" s="107"/>
      <c r="AG47" s="107"/>
      <c r="AH47" s="107"/>
      <c r="AI47" s="107">
        <v>200</v>
      </c>
      <c r="AJ47" s="107"/>
      <c r="AK47" s="107"/>
      <c r="AL47" s="107"/>
      <c r="AM47" s="107"/>
      <c r="AN47" s="107"/>
      <c r="AO47" s="107"/>
      <c r="AP47" s="107"/>
      <c r="AQ47" s="107"/>
      <c r="AR47" s="107">
        <f>2600/31*5*0.5</f>
        <v>209.677419354839</v>
      </c>
      <c r="AS47" s="72">
        <f t="shared" si="5"/>
        <v>0</v>
      </c>
      <c r="AT47" s="70">
        <f t="shared" si="6"/>
        <v>0</v>
      </c>
      <c r="AU47" s="70">
        <f t="shared" si="7"/>
        <v>2590.32</v>
      </c>
      <c r="AV47" s="73"/>
      <c r="AW47" s="74"/>
      <c r="AX47" s="74"/>
      <c r="AY47" s="108"/>
      <c r="AZ47" s="108"/>
      <c r="BA47" s="70">
        <f t="shared" si="8"/>
        <v>2590.32</v>
      </c>
      <c r="BB47" s="76"/>
      <c r="BC47" s="185" t="s">
        <v>77</v>
      </c>
      <c r="BD47" s="55" t="str">
        <f t="shared" si="9"/>
        <v>正确</v>
      </c>
    </row>
    <row r="48" s="1" customFormat="1" ht="33" customHeight="1" spans="1:56">
      <c r="A48" s="78">
        <f t="shared" si="1"/>
        <v>44</v>
      </c>
      <c r="B48" s="74" t="s">
        <v>148</v>
      </c>
      <c r="C48" s="116" t="s">
        <v>91</v>
      </c>
      <c r="D48" s="104">
        <v>45901</v>
      </c>
      <c r="E48" s="200" t="s">
        <v>74</v>
      </c>
      <c r="F48" s="81">
        <f t="shared" si="2"/>
        <v>31</v>
      </c>
      <c r="G48" s="179" t="s">
        <v>75</v>
      </c>
      <c r="H48" s="105"/>
      <c r="I48" s="105"/>
      <c r="J48" s="105"/>
      <c r="K48" s="105"/>
      <c r="L48" s="105">
        <v>1</v>
      </c>
      <c r="M48" s="105"/>
      <c r="N48" s="105"/>
      <c r="O48" s="106">
        <v>3</v>
      </c>
      <c r="P48" s="105"/>
      <c r="Q48" s="105"/>
      <c r="R48" s="105"/>
      <c r="S48" s="65">
        <f t="shared" si="3"/>
        <v>0</v>
      </c>
      <c r="T48" s="201" t="s">
        <v>149</v>
      </c>
      <c r="U48" s="202">
        <v>2300</v>
      </c>
      <c r="V48" s="114">
        <v>1200</v>
      </c>
      <c r="W48" s="114">
        <v>300</v>
      </c>
      <c r="X48" s="114">
        <v>200</v>
      </c>
      <c r="Y48" s="114">
        <v>200</v>
      </c>
      <c r="Z48" s="114">
        <v>200</v>
      </c>
      <c r="AA48" s="114">
        <v>100</v>
      </c>
      <c r="AB48" s="114">
        <v>100</v>
      </c>
      <c r="AC48" s="70">
        <f t="shared" si="4"/>
        <v>0</v>
      </c>
      <c r="AD48" s="107"/>
      <c r="AE48" s="107"/>
      <c r="AF48" s="107"/>
      <c r="AG48" s="107"/>
      <c r="AH48" s="107"/>
      <c r="AI48" s="107">
        <v>200</v>
      </c>
      <c r="AJ48" s="107"/>
      <c r="AK48" s="107"/>
      <c r="AL48" s="107"/>
      <c r="AM48" s="107"/>
      <c r="AN48" s="107"/>
      <c r="AO48" s="107"/>
      <c r="AP48" s="107"/>
      <c r="AQ48" s="107"/>
      <c r="AR48" s="107">
        <f>2300/31*3*0.5</f>
        <v>111.290322580645</v>
      </c>
      <c r="AS48" s="72">
        <f t="shared" si="5"/>
        <v>0</v>
      </c>
      <c r="AT48" s="70">
        <f t="shared" si="6"/>
        <v>74.1935483870968</v>
      </c>
      <c r="AU48" s="70">
        <f t="shared" si="7"/>
        <v>2314.52</v>
      </c>
      <c r="AV48" s="73"/>
      <c r="AW48" s="74"/>
      <c r="AX48" s="184"/>
      <c r="AY48" s="76"/>
      <c r="AZ48" s="76"/>
      <c r="BA48" s="70">
        <f t="shared" si="8"/>
        <v>2314.52</v>
      </c>
      <c r="BB48" s="76"/>
      <c r="BC48" s="185" t="s">
        <v>77</v>
      </c>
      <c r="BD48" s="55" t="str">
        <f t="shared" si="9"/>
        <v>正确</v>
      </c>
    </row>
    <row r="49" s="1" customFormat="1" ht="33" customHeight="1" spans="1:56">
      <c r="A49" s="78">
        <f t="shared" si="1"/>
        <v>45</v>
      </c>
      <c r="B49" s="74" t="s">
        <v>150</v>
      </c>
      <c r="C49" s="116" t="s">
        <v>91</v>
      </c>
      <c r="D49" s="104">
        <v>45927</v>
      </c>
      <c r="E49" s="200" t="s">
        <v>74</v>
      </c>
      <c r="F49" s="81">
        <f t="shared" si="2"/>
        <v>31</v>
      </c>
      <c r="G49" s="179" t="s">
        <v>75</v>
      </c>
      <c r="H49" s="105"/>
      <c r="I49" s="105"/>
      <c r="J49" s="105"/>
      <c r="K49" s="105"/>
      <c r="L49" s="105"/>
      <c r="M49" s="105"/>
      <c r="N49" s="105"/>
      <c r="O49" s="106"/>
      <c r="P49" s="105"/>
      <c r="Q49" s="105"/>
      <c r="R49" s="105"/>
      <c r="S49" s="65">
        <f t="shared" si="3"/>
        <v>0</v>
      </c>
      <c r="T49" s="190"/>
      <c r="U49" s="182">
        <v>2600</v>
      </c>
      <c r="V49" s="114">
        <v>1500</v>
      </c>
      <c r="W49" s="114">
        <v>300</v>
      </c>
      <c r="X49" s="114">
        <v>300</v>
      </c>
      <c r="Y49" s="114">
        <v>200</v>
      </c>
      <c r="Z49" s="114">
        <v>100</v>
      </c>
      <c r="AA49" s="114">
        <v>100</v>
      </c>
      <c r="AB49" s="114">
        <v>100</v>
      </c>
      <c r="AC49" s="70">
        <f t="shared" si="4"/>
        <v>0</v>
      </c>
      <c r="AD49" s="107"/>
      <c r="AE49" s="107"/>
      <c r="AF49" s="107"/>
      <c r="AG49" s="107"/>
      <c r="AH49" s="107"/>
      <c r="AI49" s="107">
        <v>200</v>
      </c>
      <c r="AJ49" s="107"/>
      <c r="AK49" s="107"/>
      <c r="AL49" s="107"/>
      <c r="AM49" s="107"/>
      <c r="AN49" s="107"/>
      <c r="AO49" s="107"/>
      <c r="AP49" s="107"/>
      <c r="AQ49" s="107"/>
      <c r="AR49" s="107"/>
      <c r="AS49" s="72">
        <f t="shared" si="5"/>
        <v>0</v>
      </c>
      <c r="AT49" s="70">
        <f t="shared" si="6"/>
        <v>0</v>
      </c>
      <c r="AU49" s="70">
        <f t="shared" si="7"/>
        <v>2800</v>
      </c>
      <c r="AV49" s="73"/>
      <c r="AW49" s="74"/>
      <c r="AX49" s="74"/>
      <c r="AY49" s="108"/>
      <c r="AZ49" s="108"/>
      <c r="BA49" s="70">
        <f t="shared" si="8"/>
        <v>2800</v>
      </c>
      <c r="BB49" s="76"/>
      <c r="BC49" s="185" t="s">
        <v>77</v>
      </c>
      <c r="BD49" s="55" t="str">
        <f t="shared" si="9"/>
        <v>正确</v>
      </c>
    </row>
    <row r="50" s="1" customFormat="1" ht="33" customHeight="1" spans="1:56">
      <c r="A50" s="78">
        <f t="shared" si="1"/>
        <v>46</v>
      </c>
      <c r="B50" s="184" t="s">
        <v>151</v>
      </c>
      <c r="C50" s="116" t="s">
        <v>152</v>
      </c>
      <c r="D50" s="104">
        <v>45914</v>
      </c>
      <c r="E50" s="200" t="s">
        <v>74</v>
      </c>
      <c r="F50" s="81">
        <f t="shared" si="2"/>
        <v>31</v>
      </c>
      <c r="G50" s="179" t="s">
        <v>75</v>
      </c>
      <c r="H50" s="105"/>
      <c r="I50" s="105"/>
      <c r="J50" s="105"/>
      <c r="K50" s="105"/>
      <c r="L50" s="105"/>
      <c r="M50" s="105"/>
      <c r="N50" s="105"/>
      <c r="O50" s="106"/>
      <c r="P50" s="105"/>
      <c r="Q50" s="105"/>
      <c r="R50" s="105"/>
      <c r="S50" s="65">
        <f t="shared" si="3"/>
        <v>0</v>
      </c>
      <c r="T50" s="190"/>
      <c r="U50" s="110" t="s">
        <v>153</v>
      </c>
      <c r="V50" s="119">
        <v>800</v>
      </c>
      <c r="W50" s="120">
        <v>200</v>
      </c>
      <c r="X50" s="120">
        <v>200</v>
      </c>
      <c r="Y50" s="120">
        <v>100</v>
      </c>
      <c r="Z50" s="120">
        <v>200</v>
      </c>
      <c r="AA50" s="120">
        <v>100</v>
      </c>
      <c r="AB50" s="107">
        <v>100</v>
      </c>
      <c r="AC50" s="70">
        <f t="shared" si="4"/>
        <v>0</v>
      </c>
      <c r="AD50" s="107"/>
      <c r="AE50" s="107"/>
      <c r="AF50" s="107"/>
      <c r="AG50" s="107"/>
      <c r="AH50" s="107"/>
      <c r="AI50" s="107">
        <v>200</v>
      </c>
      <c r="AJ50" s="107"/>
      <c r="AK50" s="107"/>
      <c r="AL50" s="107"/>
      <c r="AM50" s="107"/>
      <c r="AN50" s="107"/>
      <c r="AO50" s="107"/>
      <c r="AP50" s="107"/>
      <c r="AQ50" s="107"/>
      <c r="AR50" s="107"/>
      <c r="AS50" s="72">
        <f t="shared" si="5"/>
        <v>0</v>
      </c>
      <c r="AT50" s="70">
        <f t="shared" si="6"/>
        <v>0</v>
      </c>
      <c r="AU50" s="70">
        <f t="shared" si="7"/>
        <v>1900</v>
      </c>
      <c r="AV50" s="73"/>
      <c r="AW50" s="74"/>
      <c r="AX50" s="74"/>
      <c r="AY50" s="108"/>
      <c r="AZ50" s="108"/>
      <c r="BA50" s="70">
        <f t="shared" si="8"/>
        <v>1900</v>
      </c>
      <c r="BB50" s="76"/>
      <c r="BC50" s="185" t="s">
        <v>77</v>
      </c>
      <c r="BD50" s="55" t="str">
        <f t="shared" si="9"/>
        <v>正确</v>
      </c>
    </row>
    <row r="51" s="1" customFormat="1" ht="33" customHeight="1" spans="1:56">
      <c r="A51" s="78">
        <f t="shared" si="1"/>
        <v>47</v>
      </c>
      <c r="B51" s="74" t="s">
        <v>154</v>
      </c>
      <c r="C51" s="116" t="s">
        <v>152</v>
      </c>
      <c r="D51" s="104">
        <v>45901</v>
      </c>
      <c r="E51" s="200" t="s">
        <v>74</v>
      </c>
      <c r="F51" s="81">
        <f t="shared" si="2"/>
        <v>31</v>
      </c>
      <c r="G51" s="179" t="s">
        <v>75</v>
      </c>
      <c r="H51" s="105"/>
      <c r="I51" s="105"/>
      <c r="J51" s="105"/>
      <c r="K51" s="105"/>
      <c r="L51" s="105"/>
      <c r="M51" s="105"/>
      <c r="N51" s="105"/>
      <c r="O51" s="106"/>
      <c r="P51" s="105"/>
      <c r="Q51" s="105"/>
      <c r="R51" s="105"/>
      <c r="S51" s="65">
        <f t="shared" si="3"/>
        <v>0</v>
      </c>
      <c r="T51" s="190"/>
      <c r="U51" s="110" t="s">
        <v>153</v>
      </c>
      <c r="V51" s="119">
        <v>800</v>
      </c>
      <c r="W51" s="120">
        <v>200</v>
      </c>
      <c r="X51" s="120">
        <v>200</v>
      </c>
      <c r="Y51" s="120">
        <v>100</v>
      </c>
      <c r="Z51" s="120">
        <v>200</v>
      </c>
      <c r="AA51" s="120">
        <v>100</v>
      </c>
      <c r="AB51" s="107">
        <v>100</v>
      </c>
      <c r="AC51" s="70">
        <f t="shared" si="4"/>
        <v>0</v>
      </c>
      <c r="AD51" s="107"/>
      <c r="AE51" s="107"/>
      <c r="AF51" s="107"/>
      <c r="AG51" s="107"/>
      <c r="AH51" s="107"/>
      <c r="AI51" s="107">
        <v>200</v>
      </c>
      <c r="AJ51" s="107"/>
      <c r="AK51" s="107"/>
      <c r="AL51" s="107"/>
      <c r="AM51" s="107"/>
      <c r="AN51" s="107"/>
      <c r="AO51" s="107"/>
      <c r="AP51" s="107"/>
      <c r="AQ51" s="107"/>
      <c r="AR51" s="107"/>
      <c r="AS51" s="72">
        <f t="shared" si="5"/>
        <v>0</v>
      </c>
      <c r="AT51" s="70">
        <f t="shared" si="6"/>
        <v>0</v>
      </c>
      <c r="AU51" s="70">
        <f t="shared" si="7"/>
        <v>1900</v>
      </c>
      <c r="AV51" s="73"/>
      <c r="AW51" s="74"/>
      <c r="AX51" s="74"/>
      <c r="AY51" s="108"/>
      <c r="AZ51" s="108"/>
      <c r="BA51" s="70">
        <f t="shared" si="8"/>
        <v>1900</v>
      </c>
      <c r="BB51" s="76"/>
      <c r="BC51" s="185" t="s">
        <v>77</v>
      </c>
      <c r="BD51" s="55" t="str">
        <f t="shared" si="9"/>
        <v>正确</v>
      </c>
    </row>
    <row r="52" s="1" customFormat="1" ht="33" customHeight="1" spans="1:56">
      <c r="A52" s="78">
        <f t="shared" si="1"/>
        <v>48</v>
      </c>
      <c r="B52" s="175" t="s">
        <v>155</v>
      </c>
      <c r="C52" s="178" t="s">
        <v>91</v>
      </c>
      <c r="D52" s="191">
        <v>45621</v>
      </c>
      <c r="E52" s="178" t="s">
        <v>74</v>
      </c>
      <c r="F52" s="81">
        <f t="shared" si="2"/>
        <v>31</v>
      </c>
      <c r="G52" s="168" t="s">
        <v>75</v>
      </c>
      <c r="H52" s="169"/>
      <c r="I52" s="169"/>
      <c r="J52" s="169"/>
      <c r="K52" s="169"/>
      <c r="L52" s="169">
        <v>3</v>
      </c>
      <c r="M52" s="169"/>
      <c r="N52" s="169"/>
      <c r="O52" s="125">
        <v>2</v>
      </c>
      <c r="P52" s="125"/>
      <c r="Q52" s="125"/>
      <c r="R52" s="125"/>
      <c r="S52" s="65">
        <f t="shared" si="3"/>
        <v>0</v>
      </c>
      <c r="T52" s="181" t="s">
        <v>156</v>
      </c>
      <c r="U52" s="203">
        <v>2300</v>
      </c>
      <c r="V52" s="114">
        <v>1200</v>
      </c>
      <c r="W52" s="114">
        <v>300</v>
      </c>
      <c r="X52" s="114">
        <v>200</v>
      </c>
      <c r="Y52" s="114">
        <v>200</v>
      </c>
      <c r="Z52" s="114">
        <v>200</v>
      </c>
      <c r="AA52" s="114">
        <v>100</v>
      </c>
      <c r="AB52" s="114">
        <v>100</v>
      </c>
      <c r="AC52" s="70">
        <f t="shared" si="4"/>
        <v>0</v>
      </c>
      <c r="AD52" s="138"/>
      <c r="AE52" s="128"/>
      <c r="AF52" s="128"/>
      <c r="AG52" s="128"/>
      <c r="AH52" s="128"/>
      <c r="AI52" s="107">
        <v>200</v>
      </c>
      <c r="AJ52" s="128"/>
      <c r="AK52" s="128"/>
      <c r="AL52" s="128"/>
      <c r="AM52" s="128"/>
      <c r="AN52" s="128"/>
      <c r="AO52" s="128"/>
      <c r="AP52" s="128"/>
      <c r="AQ52" s="128"/>
      <c r="AR52" s="68">
        <f>2300/31*2*0.5</f>
        <v>74.1935483870968</v>
      </c>
      <c r="AS52" s="72">
        <f t="shared" si="5"/>
        <v>0</v>
      </c>
      <c r="AT52" s="70">
        <f t="shared" si="6"/>
        <v>222.58064516129</v>
      </c>
      <c r="AU52" s="70">
        <f t="shared" si="7"/>
        <v>2203.23</v>
      </c>
      <c r="AV52" s="73"/>
      <c r="AW52" s="74"/>
      <c r="AX52" s="74"/>
      <c r="AY52" s="108"/>
      <c r="AZ52" s="108"/>
      <c r="BA52" s="70">
        <f t="shared" si="8"/>
        <v>2203.23</v>
      </c>
      <c r="BB52" s="76"/>
      <c r="BC52" s="185" t="s">
        <v>77</v>
      </c>
      <c r="BD52" s="55" t="str">
        <f t="shared" si="9"/>
        <v>正确</v>
      </c>
    </row>
    <row r="53" s="1" customFormat="1" ht="33" customHeight="1" spans="1:56">
      <c r="A53" s="78">
        <f t="shared" si="1"/>
        <v>49</v>
      </c>
      <c r="B53" s="178" t="s">
        <v>157</v>
      </c>
      <c r="C53" s="178" t="s">
        <v>91</v>
      </c>
      <c r="D53" s="204">
        <v>45819</v>
      </c>
      <c r="E53" s="178" t="s">
        <v>74</v>
      </c>
      <c r="F53" s="81">
        <f t="shared" si="2"/>
        <v>31</v>
      </c>
      <c r="G53" s="168" t="s">
        <v>75</v>
      </c>
      <c r="H53" s="169"/>
      <c r="I53" s="169"/>
      <c r="J53" s="169"/>
      <c r="K53" s="169"/>
      <c r="L53" s="169"/>
      <c r="M53" s="169"/>
      <c r="N53" s="169"/>
      <c r="O53" s="135"/>
      <c r="P53" s="125"/>
      <c r="Q53" s="125"/>
      <c r="R53" s="125"/>
      <c r="S53" s="65">
        <f t="shared" si="3"/>
        <v>0</v>
      </c>
      <c r="T53" s="181"/>
      <c r="U53" s="203">
        <v>2300</v>
      </c>
      <c r="V53" s="114">
        <v>1200</v>
      </c>
      <c r="W53" s="114">
        <v>300</v>
      </c>
      <c r="X53" s="114">
        <v>200</v>
      </c>
      <c r="Y53" s="114">
        <v>200</v>
      </c>
      <c r="Z53" s="114">
        <v>200</v>
      </c>
      <c r="AA53" s="114">
        <v>100</v>
      </c>
      <c r="AB53" s="114">
        <v>100</v>
      </c>
      <c r="AC53" s="70">
        <f t="shared" si="4"/>
        <v>0</v>
      </c>
      <c r="AD53" s="71"/>
      <c r="AE53" s="71"/>
      <c r="AF53" s="71"/>
      <c r="AG53" s="71"/>
      <c r="AH53" s="71"/>
      <c r="AI53" s="107">
        <v>200</v>
      </c>
      <c r="AJ53" s="71"/>
      <c r="AK53" s="71"/>
      <c r="AL53" s="71"/>
      <c r="AM53" s="71"/>
      <c r="AN53" s="71"/>
      <c r="AO53" s="71"/>
      <c r="AP53" s="71"/>
      <c r="AQ53" s="71"/>
      <c r="AR53" s="68"/>
      <c r="AS53" s="72">
        <f t="shared" si="5"/>
        <v>0</v>
      </c>
      <c r="AT53" s="70">
        <f t="shared" si="6"/>
        <v>0</v>
      </c>
      <c r="AU53" s="70">
        <f t="shared" si="7"/>
        <v>2500</v>
      </c>
      <c r="AV53" s="73"/>
      <c r="AW53" s="74"/>
      <c r="AX53" s="74"/>
      <c r="AY53" s="108"/>
      <c r="AZ53" s="108"/>
      <c r="BA53" s="70">
        <f t="shared" si="8"/>
        <v>2500</v>
      </c>
      <c r="BB53" s="76"/>
      <c r="BC53" s="185" t="s">
        <v>77</v>
      </c>
      <c r="BD53" s="55" t="str">
        <f t="shared" si="9"/>
        <v>正确</v>
      </c>
    </row>
    <row r="54" s="1" customFormat="1" ht="33" customHeight="1" spans="1:56">
      <c r="A54" s="78">
        <f t="shared" si="1"/>
        <v>50</v>
      </c>
      <c r="B54" s="205" t="s">
        <v>158</v>
      </c>
      <c r="C54" s="116" t="s">
        <v>91</v>
      </c>
      <c r="D54" s="206">
        <v>45948</v>
      </c>
      <c r="E54" s="178" t="s">
        <v>74</v>
      </c>
      <c r="F54" s="81">
        <f t="shared" si="2"/>
        <v>31</v>
      </c>
      <c r="G54" s="179" t="s">
        <v>75</v>
      </c>
      <c r="H54" s="105"/>
      <c r="I54" s="105"/>
      <c r="J54" s="105"/>
      <c r="K54" s="105"/>
      <c r="L54" s="105"/>
      <c r="M54" s="105"/>
      <c r="N54" s="105"/>
      <c r="O54" s="106"/>
      <c r="P54" s="105"/>
      <c r="Q54" s="105"/>
      <c r="R54" s="105"/>
      <c r="S54" s="65">
        <f t="shared" si="3"/>
        <v>0</v>
      </c>
      <c r="T54" s="181"/>
      <c r="U54" s="110" t="s">
        <v>159</v>
      </c>
      <c r="V54" s="114">
        <v>1200</v>
      </c>
      <c r="W54" s="114">
        <v>300</v>
      </c>
      <c r="X54" s="114">
        <v>200</v>
      </c>
      <c r="Y54" s="114">
        <v>200</v>
      </c>
      <c r="Z54" s="114">
        <v>200</v>
      </c>
      <c r="AA54" s="114">
        <v>100</v>
      </c>
      <c r="AB54" s="114">
        <v>100</v>
      </c>
      <c r="AC54" s="70">
        <f t="shared" si="4"/>
        <v>0</v>
      </c>
      <c r="AD54" s="107"/>
      <c r="AE54" s="107"/>
      <c r="AF54" s="107"/>
      <c r="AG54" s="107"/>
      <c r="AH54" s="107"/>
      <c r="AI54" s="107">
        <v>200</v>
      </c>
      <c r="AJ54" s="107"/>
      <c r="AK54" s="107"/>
      <c r="AL54" s="107"/>
      <c r="AM54" s="107"/>
      <c r="AN54" s="107"/>
      <c r="AO54" s="107"/>
      <c r="AP54" s="107"/>
      <c r="AQ54" s="107"/>
      <c r="AR54" s="107"/>
      <c r="AS54" s="72">
        <f t="shared" si="5"/>
        <v>0</v>
      </c>
      <c r="AT54" s="70">
        <f t="shared" si="6"/>
        <v>0</v>
      </c>
      <c r="AU54" s="70">
        <f t="shared" si="7"/>
        <v>2500</v>
      </c>
      <c r="AV54" s="73"/>
      <c r="AW54" s="74"/>
      <c r="AX54" s="74"/>
      <c r="AY54" s="108"/>
      <c r="AZ54" s="108"/>
      <c r="BA54" s="70">
        <f t="shared" si="8"/>
        <v>2500</v>
      </c>
      <c r="BB54" s="76"/>
      <c r="BC54" s="185" t="s">
        <v>77</v>
      </c>
      <c r="BD54" s="55" t="str">
        <f t="shared" si="9"/>
        <v>正确</v>
      </c>
    </row>
    <row r="55" s="1" customFormat="1" ht="33" customHeight="1" spans="1:56">
      <c r="A55" s="78">
        <f t="shared" si="1"/>
        <v>51</v>
      </c>
      <c r="B55" s="103" t="s">
        <v>160</v>
      </c>
      <c r="C55" s="116" t="s">
        <v>102</v>
      </c>
      <c r="D55" s="206">
        <v>45942</v>
      </c>
      <c r="E55" s="178" t="s">
        <v>74</v>
      </c>
      <c r="F55" s="81">
        <f t="shared" si="2"/>
        <v>31</v>
      </c>
      <c r="G55" s="179" t="s">
        <v>75</v>
      </c>
      <c r="H55" s="105"/>
      <c r="I55" s="105"/>
      <c r="J55" s="105"/>
      <c r="K55" s="105"/>
      <c r="L55" s="105">
        <v>6</v>
      </c>
      <c r="M55" s="105"/>
      <c r="N55" s="105"/>
      <c r="O55" s="106"/>
      <c r="P55" s="105"/>
      <c r="Q55" s="105"/>
      <c r="R55" s="105"/>
      <c r="S55" s="65">
        <f t="shared" si="3"/>
        <v>0</v>
      </c>
      <c r="T55" s="181" t="s">
        <v>161</v>
      </c>
      <c r="U55" s="110" t="s">
        <v>140</v>
      </c>
      <c r="V55" s="119">
        <v>500</v>
      </c>
      <c r="W55" s="120">
        <v>200</v>
      </c>
      <c r="X55" s="120">
        <v>200</v>
      </c>
      <c r="Y55" s="120">
        <v>100</v>
      </c>
      <c r="Z55" s="120">
        <v>200</v>
      </c>
      <c r="AA55" s="120">
        <v>100</v>
      </c>
      <c r="AB55" s="107">
        <v>100</v>
      </c>
      <c r="AC55" s="70">
        <f t="shared" si="4"/>
        <v>0</v>
      </c>
      <c r="AD55" s="107"/>
      <c r="AE55" s="107"/>
      <c r="AF55" s="107"/>
      <c r="AG55" s="107"/>
      <c r="AH55" s="107"/>
      <c r="AI55" s="107">
        <v>200</v>
      </c>
      <c r="AJ55" s="107"/>
      <c r="AK55" s="107"/>
      <c r="AL55" s="107"/>
      <c r="AM55" s="107"/>
      <c r="AN55" s="107"/>
      <c r="AO55" s="107"/>
      <c r="AP55" s="107"/>
      <c r="AQ55" s="107"/>
      <c r="AR55" s="107"/>
      <c r="AS55" s="72">
        <f t="shared" si="5"/>
        <v>0</v>
      </c>
      <c r="AT55" s="70">
        <f t="shared" si="6"/>
        <v>270.967741935484</v>
      </c>
      <c r="AU55" s="70">
        <f t="shared" si="7"/>
        <v>1329.03</v>
      </c>
      <c r="AV55" s="73"/>
      <c r="AW55" s="74"/>
      <c r="AX55" s="74"/>
      <c r="AY55" s="108"/>
      <c r="AZ55" s="108"/>
      <c r="BA55" s="70">
        <f t="shared" si="8"/>
        <v>1329.03</v>
      </c>
      <c r="BB55" s="76"/>
      <c r="BC55" s="185" t="s">
        <v>77</v>
      </c>
      <c r="BD55" s="55" t="str">
        <f t="shared" si="9"/>
        <v>正确</v>
      </c>
    </row>
    <row r="56" s="1" customFormat="1" ht="33" customHeight="1" spans="1:56">
      <c r="A56" s="78">
        <f t="shared" si="1"/>
        <v>52</v>
      </c>
      <c r="B56" s="103" t="s">
        <v>162</v>
      </c>
      <c r="C56" s="116" t="s">
        <v>91</v>
      </c>
      <c r="D56" s="206">
        <v>45939</v>
      </c>
      <c r="E56" s="178" t="s">
        <v>74</v>
      </c>
      <c r="F56" s="81">
        <f t="shared" si="2"/>
        <v>31</v>
      </c>
      <c r="G56" s="179" t="s">
        <v>75</v>
      </c>
      <c r="H56" s="105"/>
      <c r="I56" s="105"/>
      <c r="J56" s="105"/>
      <c r="K56" s="105"/>
      <c r="L56" s="105"/>
      <c r="M56" s="105"/>
      <c r="N56" s="105"/>
      <c r="O56" s="106">
        <v>5</v>
      </c>
      <c r="P56" s="105"/>
      <c r="Q56" s="105"/>
      <c r="R56" s="105"/>
      <c r="S56" s="65">
        <f t="shared" si="3"/>
        <v>0</v>
      </c>
      <c r="T56" s="181" t="s">
        <v>163</v>
      </c>
      <c r="U56" s="110" t="s">
        <v>159</v>
      </c>
      <c r="V56" s="114">
        <v>1200</v>
      </c>
      <c r="W56" s="114">
        <v>300</v>
      </c>
      <c r="X56" s="114">
        <v>200</v>
      </c>
      <c r="Y56" s="114">
        <v>200</v>
      </c>
      <c r="Z56" s="114">
        <v>200</v>
      </c>
      <c r="AA56" s="114">
        <v>100</v>
      </c>
      <c r="AB56" s="114">
        <v>100</v>
      </c>
      <c r="AC56" s="70">
        <f t="shared" si="4"/>
        <v>0</v>
      </c>
      <c r="AD56" s="107"/>
      <c r="AE56" s="107"/>
      <c r="AF56" s="107"/>
      <c r="AG56" s="107"/>
      <c r="AH56" s="107"/>
      <c r="AI56" s="107">
        <v>200</v>
      </c>
      <c r="AJ56" s="107"/>
      <c r="AK56" s="107"/>
      <c r="AL56" s="107"/>
      <c r="AM56" s="107"/>
      <c r="AN56" s="107"/>
      <c r="AO56" s="107"/>
      <c r="AP56" s="107"/>
      <c r="AQ56" s="107"/>
      <c r="AR56" s="107">
        <f>2300/31*5*0.5</f>
        <v>185.483870967742</v>
      </c>
      <c r="AS56" s="72">
        <f t="shared" si="5"/>
        <v>0</v>
      </c>
      <c r="AT56" s="70">
        <f t="shared" si="6"/>
        <v>0</v>
      </c>
      <c r="AU56" s="70">
        <f t="shared" si="7"/>
        <v>2314.52</v>
      </c>
      <c r="AV56" s="73"/>
      <c r="AW56" s="74"/>
      <c r="AX56" s="74"/>
      <c r="AY56" s="108"/>
      <c r="AZ56" s="108"/>
      <c r="BA56" s="70">
        <f t="shared" si="8"/>
        <v>2314.52</v>
      </c>
      <c r="BB56" s="76"/>
      <c r="BC56" s="185" t="s">
        <v>77</v>
      </c>
      <c r="BD56" s="55" t="str">
        <f t="shared" si="9"/>
        <v>正确</v>
      </c>
    </row>
    <row r="57" s="1" customFormat="1" ht="33" customHeight="1" spans="1:56">
      <c r="A57" s="78">
        <f t="shared" si="1"/>
        <v>53</v>
      </c>
      <c r="B57" s="103" t="s">
        <v>164</v>
      </c>
      <c r="C57" s="116" t="s">
        <v>102</v>
      </c>
      <c r="D57" s="206">
        <v>45932</v>
      </c>
      <c r="E57" s="178" t="s">
        <v>74</v>
      </c>
      <c r="F57" s="81">
        <f t="shared" si="2"/>
        <v>31</v>
      </c>
      <c r="G57" s="179" t="s">
        <v>75</v>
      </c>
      <c r="H57" s="105"/>
      <c r="I57" s="105"/>
      <c r="J57" s="105"/>
      <c r="K57" s="105"/>
      <c r="L57" s="105"/>
      <c r="M57" s="105"/>
      <c r="N57" s="105"/>
      <c r="O57" s="106"/>
      <c r="P57" s="105"/>
      <c r="Q57" s="105"/>
      <c r="R57" s="105"/>
      <c r="S57" s="65">
        <f t="shared" si="3"/>
        <v>0</v>
      </c>
      <c r="T57" s="181"/>
      <c r="U57" s="110" t="s">
        <v>140</v>
      </c>
      <c r="V57" s="119">
        <v>500</v>
      </c>
      <c r="W57" s="120">
        <v>200</v>
      </c>
      <c r="X57" s="120">
        <v>200</v>
      </c>
      <c r="Y57" s="120">
        <v>100</v>
      </c>
      <c r="Z57" s="120">
        <v>200</v>
      </c>
      <c r="AA57" s="120">
        <v>100</v>
      </c>
      <c r="AB57" s="107">
        <v>100</v>
      </c>
      <c r="AC57" s="70">
        <f t="shared" si="4"/>
        <v>0</v>
      </c>
      <c r="AD57" s="107"/>
      <c r="AE57" s="107"/>
      <c r="AF57" s="107"/>
      <c r="AG57" s="107"/>
      <c r="AH57" s="107"/>
      <c r="AI57" s="107">
        <v>200</v>
      </c>
      <c r="AJ57" s="107"/>
      <c r="AK57" s="107"/>
      <c r="AL57" s="107"/>
      <c r="AM57" s="107"/>
      <c r="AN57" s="107"/>
      <c r="AO57" s="107"/>
      <c r="AP57" s="107"/>
      <c r="AQ57" s="107"/>
      <c r="AR57" s="107"/>
      <c r="AS57" s="72">
        <f t="shared" si="5"/>
        <v>0</v>
      </c>
      <c r="AT57" s="70">
        <f t="shared" si="6"/>
        <v>0</v>
      </c>
      <c r="AU57" s="70">
        <f t="shared" si="7"/>
        <v>1600</v>
      </c>
      <c r="AV57" s="73"/>
      <c r="AW57" s="74"/>
      <c r="AX57" s="74"/>
      <c r="AY57" s="108"/>
      <c r="AZ57" s="108"/>
      <c r="BA57" s="70">
        <f t="shared" si="8"/>
        <v>1600</v>
      </c>
      <c r="BB57" s="76"/>
      <c r="BC57" s="185" t="s">
        <v>77</v>
      </c>
      <c r="BD57" s="55" t="str">
        <f t="shared" si="9"/>
        <v>正确</v>
      </c>
    </row>
    <row r="58" s="1" customFormat="1" ht="33" customHeight="1" spans="1:56">
      <c r="A58" s="78">
        <f t="shared" si="1"/>
        <v>54</v>
      </c>
      <c r="B58" s="103" t="s">
        <v>165</v>
      </c>
      <c r="C58" s="116" t="s">
        <v>102</v>
      </c>
      <c r="D58" s="206">
        <v>45931</v>
      </c>
      <c r="E58" s="178" t="s">
        <v>74</v>
      </c>
      <c r="F58" s="81">
        <f t="shared" si="2"/>
        <v>31</v>
      </c>
      <c r="G58" s="179" t="s">
        <v>75</v>
      </c>
      <c r="H58" s="105"/>
      <c r="I58" s="105"/>
      <c r="J58" s="105"/>
      <c r="K58" s="105"/>
      <c r="L58" s="105"/>
      <c r="M58" s="105"/>
      <c r="N58" s="105"/>
      <c r="O58" s="106"/>
      <c r="P58" s="105"/>
      <c r="Q58" s="105"/>
      <c r="R58" s="105"/>
      <c r="S58" s="65">
        <f t="shared" si="3"/>
        <v>0</v>
      </c>
      <c r="T58" s="181"/>
      <c r="U58" s="110" t="s">
        <v>140</v>
      </c>
      <c r="V58" s="114">
        <v>500</v>
      </c>
      <c r="W58" s="114">
        <v>100</v>
      </c>
      <c r="X58" s="114">
        <v>100</v>
      </c>
      <c r="Y58" s="114">
        <v>200</v>
      </c>
      <c r="Z58" s="114">
        <v>100</v>
      </c>
      <c r="AA58" s="114">
        <v>200</v>
      </c>
      <c r="AB58" s="114">
        <v>200</v>
      </c>
      <c r="AC58" s="70">
        <f t="shared" si="4"/>
        <v>0</v>
      </c>
      <c r="AD58" s="107"/>
      <c r="AE58" s="107"/>
      <c r="AF58" s="107"/>
      <c r="AG58" s="107"/>
      <c r="AH58" s="107"/>
      <c r="AI58" s="107">
        <v>200</v>
      </c>
      <c r="AJ58" s="107"/>
      <c r="AK58" s="107"/>
      <c r="AL58" s="107"/>
      <c r="AM58" s="107"/>
      <c r="AN58" s="107"/>
      <c r="AO58" s="107"/>
      <c r="AP58" s="107"/>
      <c r="AQ58" s="107"/>
      <c r="AR58" s="107"/>
      <c r="AS58" s="72">
        <f t="shared" si="5"/>
        <v>0</v>
      </c>
      <c r="AT58" s="70">
        <f t="shared" si="6"/>
        <v>0</v>
      </c>
      <c r="AU58" s="70">
        <f t="shared" si="7"/>
        <v>1600</v>
      </c>
      <c r="AV58" s="73"/>
      <c r="AW58" s="74"/>
      <c r="AX58" s="74"/>
      <c r="AY58" s="108"/>
      <c r="AZ58" s="108"/>
      <c r="BA58" s="70">
        <f t="shared" si="8"/>
        <v>1600</v>
      </c>
      <c r="BB58" s="76"/>
      <c r="BC58" s="185" t="s">
        <v>77</v>
      </c>
      <c r="BD58" s="55" t="str">
        <f t="shared" si="9"/>
        <v>正确</v>
      </c>
    </row>
    <row r="59" s="1" customFormat="1" ht="33" customHeight="1" spans="1:56">
      <c r="A59" s="78">
        <f t="shared" si="1"/>
        <v>55</v>
      </c>
      <c r="B59" s="103" t="s">
        <v>166</v>
      </c>
      <c r="C59" s="116" t="s">
        <v>102</v>
      </c>
      <c r="D59" s="206">
        <v>45958</v>
      </c>
      <c r="E59" s="178" t="s">
        <v>74</v>
      </c>
      <c r="F59" s="81">
        <f t="shared" si="2"/>
        <v>31</v>
      </c>
      <c r="G59" s="179" t="s">
        <v>75</v>
      </c>
      <c r="H59" s="105"/>
      <c r="I59" s="105"/>
      <c r="J59" s="105"/>
      <c r="K59" s="105"/>
      <c r="L59" s="105"/>
      <c r="M59" s="105"/>
      <c r="N59" s="105"/>
      <c r="O59" s="106"/>
      <c r="P59" s="105"/>
      <c r="Q59" s="105"/>
      <c r="R59" s="105"/>
      <c r="S59" s="65">
        <f t="shared" si="3"/>
        <v>0</v>
      </c>
      <c r="T59" s="181"/>
      <c r="U59" s="110" t="s">
        <v>140</v>
      </c>
      <c r="V59" s="114">
        <v>500</v>
      </c>
      <c r="W59" s="114">
        <v>100</v>
      </c>
      <c r="X59" s="114">
        <v>100</v>
      </c>
      <c r="Y59" s="114">
        <v>200</v>
      </c>
      <c r="Z59" s="114">
        <v>100</v>
      </c>
      <c r="AA59" s="114">
        <v>200</v>
      </c>
      <c r="AB59" s="114">
        <v>200</v>
      </c>
      <c r="AC59" s="70">
        <f t="shared" si="4"/>
        <v>0</v>
      </c>
      <c r="AD59" s="107"/>
      <c r="AE59" s="107"/>
      <c r="AF59" s="107"/>
      <c r="AG59" s="107"/>
      <c r="AH59" s="107"/>
      <c r="AI59" s="107">
        <v>200</v>
      </c>
      <c r="AJ59" s="107"/>
      <c r="AK59" s="107"/>
      <c r="AL59" s="107"/>
      <c r="AM59" s="107"/>
      <c r="AN59" s="107"/>
      <c r="AO59" s="107"/>
      <c r="AP59" s="107"/>
      <c r="AQ59" s="107"/>
      <c r="AR59" s="107"/>
      <c r="AS59" s="72">
        <f t="shared" si="5"/>
        <v>0</v>
      </c>
      <c r="AT59" s="70">
        <f t="shared" si="6"/>
        <v>0</v>
      </c>
      <c r="AU59" s="70">
        <f t="shared" si="7"/>
        <v>1600</v>
      </c>
      <c r="AV59" s="73"/>
      <c r="AW59" s="74"/>
      <c r="AX59" s="74"/>
      <c r="AY59" s="108"/>
      <c r="AZ59" s="108"/>
      <c r="BA59" s="70">
        <f t="shared" si="8"/>
        <v>1600</v>
      </c>
      <c r="BB59" s="76"/>
      <c r="BC59" s="185" t="s">
        <v>77</v>
      </c>
      <c r="BD59" s="55" t="str">
        <f t="shared" si="9"/>
        <v>正确</v>
      </c>
    </row>
    <row r="60" s="1" customFormat="1" ht="33" customHeight="1" spans="1:56">
      <c r="A60" s="78">
        <f t="shared" si="1"/>
        <v>56</v>
      </c>
      <c r="B60" s="103" t="s">
        <v>167</v>
      </c>
      <c r="C60" s="116" t="s">
        <v>91</v>
      </c>
      <c r="D60" s="206">
        <v>45593</v>
      </c>
      <c r="E60" s="178" t="s">
        <v>74</v>
      </c>
      <c r="F60" s="81">
        <f t="shared" si="2"/>
        <v>31</v>
      </c>
      <c r="G60" s="179" t="s">
        <v>75</v>
      </c>
      <c r="H60" s="105"/>
      <c r="I60" s="105"/>
      <c r="J60" s="105"/>
      <c r="K60" s="105"/>
      <c r="L60" s="105"/>
      <c r="M60" s="105"/>
      <c r="N60" s="105"/>
      <c r="O60" s="106"/>
      <c r="P60" s="105"/>
      <c r="Q60" s="105"/>
      <c r="R60" s="105"/>
      <c r="S60" s="65">
        <f t="shared" si="3"/>
        <v>0</v>
      </c>
      <c r="T60" s="190"/>
      <c r="U60" s="110" t="s">
        <v>159</v>
      </c>
      <c r="V60" s="114">
        <v>1200</v>
      </c>
      <c r="W60" s="114">
        <v>300</v>
      </c>
      <c r="X60" s="114">
        <v>200</v>
      </c>
      <c r="Y60" s="114">
        <v>200</v>
      </c>
      <c r="Z60" s="114">
        <v>200</v>
      </c>
      <c r="AA60" s="114">
        <v>100</v>
      </c>
      <c r="AB60" s="114">
        <v>100</v>
      </c>
      <c r="AC60" s="70">
        <f t="shared" si="4"/>
        <v>0</v>
      </c>
      <c r="AD60" s="107"/>
      <c r="AE60" s="107"/>
      <c r="AF60" s="107"/>
      <c r="AG60" s="107"/>
      <c r="AH60" s="107"/>
      <c r="AI60" s="107">
        <v>200</v>
      </c>
      <c r="AJ60" s="107"/>
      <c r="AK60" s="107"/>
      <c r="AL60" s="107"/>
      <c r="AM60" s="107"/>
      <c r="AN60" s="107"/>
      <c r="AO60" s="107"/>
      <c r="AP60" s="107"/>
      <c r="AQ60" s="107"/>
      <c r="AR60" s="107"/>
      <c r="AS60" s="72">
        <f t="shared" si="5"/>
        <v>0</v>
      </c>
      <c r="AT60" s="70">
        <f t="shared" si="6"/>
        <v>0</v>
      </c>
      <c r="AU60" s="70">
        <f t="shared" si="7"/>
        <v>2500</v>
      </c>
      <c r="AV60" s="73"/>
      <c r="AW60" s="74"/>
      <c r="AX60" s="74"/>
      <c r="AY60" s="108"/>
      <c r="AZ60" s="108"/>
      <c r="BA60" s="70">
        <f t="shared" si="8"/>
        <v>2500</v>
      </c>
      <c r="BB60" s="76"/>
      <c r="BC60" s="185" t="s">
        <v>77</v>
      </c>
      <c r="BD60" s="55" t="str">
        <f t="shared" si="9"/>
        <v>正确</v>
      </c>
    </row>
    <row r="61" s="1" customFormat="1" ht="33" customHeight="1" spans="1:56">
      <c r="A61" s="78">
        <f t="shared" si="1"/>
        <v>57</v>
      </c>
      <c r="B61" s="103" t="s">
        <v>168</v>
      </c>
      <c r="C61" s="116" t="s">
        <v>102</v>
      </c>
      <c r="D61" s="206">
        <v>45963</v>
      </c>
      <c r="E61" s="178" t="s">
        <v>74</v>
      </c>
      <c r="F61" s="81">
        <f t="shared" si="2"/>
        <v>31</v>
      </c>
      <c r="G61" s="179" t="s">
        <v>75</v>
      </c>
      <c r="H61" s="105"/>
      <c r="I61" s="105"/>
      <c r="J61" s="105"/>
      <c r="K61" s="105"/>
      <c r="L61" s="105"/>
      <c r="M61" s="105"/>
      <c r="N61" s="105"/>
      <c r="O61" s="106"/>
      <c r="P61" s="105"/>
      <c r="Q61" s="105"/>
      <c r="R61" s="105"/>
      <c r="S61" s="65">
        <f t="shared" si="3"/>
        <v>0</v>
      </c>
      <c r="T61" s="192"/>
      <c r="U61" s="110" t="s">
        <v>140</v>
      </c>
      <c r="V61" s="114">
        <v>500</v>
      </c>
      <c r="W61" s="114">
        <v>100</v>
      </c>
      <c r="X61" s="114">
        <v>100</v>
      </c>
      <c r="Y61" s="114">
        <v>200</v>
      </c>
      <c r="Z61" s="114">
        <v>100</v>
      </c>
      <c r="AA61" s="114">
        <v>200</v>
      </c>
      <c r="AB61" s="114">
        <v>200</v>
      </c>
      <c r="AC61" s="70">
        <f t="shared" si="4"/>
        <v>0</v>
      </c>
      <c r="AD61" s="107"/>
      <c r="AE61" s="107"/>
      <c r="AF61" s="107"/>
      <c r="AG61" s="107"/>
      <c r="AH61" s="107"/>
      <c r="AI61" s="107">
        <v>200</v>
      </c>
      <c r="AJ61" s="107"/>
      <c r="AK61" s="107"/>
      <c r="AL61" s="107"/>
      <c r="AM61" s="107"/>
      <c r="AN61" s="107"/>
      <c r="AO61" s="107"/>
      <c r="AP61" s="107"/>
      <c r="AQ61" s="107"/>
      <c r="AR61" s="107"/>
      <c r="AS61" s="72">
        <f t="shared" si="5"/>
        <v>0</v>
      </c>
      <c r="AT61" s="70">
        <f t="shared" si="6"/>
        <v>0</v>
      </c>
      <c r="AU61" s="70">
        <f t="shared" si="7"/>
        <v>1600</v>
      </c>
      <c r="AV61" s="73"/>
      <c r="AW61" s="74"/>
      <c r="AX61" s="74"/>
      <c r="AY61" s="108"/>
      <c r="AZ61" s="108"/>
      <c r="BA61" s="70">
        <f t="shared" si="8"/>
        <v>1600</v>
      </c>
      <c r="BB61" s="76"/>
      <c r="BC61" s="185" t="s">
        <v>77</v>
      </c>
      <c r="BD61" s="55" t="str">
        <f t="shared" si="9"/>
        <v>正确</v>
      </c>
    </row>
    <row r="62" s="1" customFormat="1" ht="33" customHeight="1" spans="1:56">
      <c r="A62" s="78">
        <f t="shared" si="1"/>
        <v>58</v>
      </c>
      <c r="B62" s="103" t="s">
        <v>169</v>
      </c>
      <c r="C62" s="116" t="s">
        <v>102</v>
      </c>
      <c r="D62" s="206">
        <v>45962</v>
      </c>
      <c r="E62" s="178" t="s">
        <v>74</v>
      </c>
      <c r="F62" s="81">
        <f t="shared" si="2"/>
        <v>31</v>
      </c>
      <c r="G62" s="179" t="s">
        <v>75</v>
      </c>
      <c r="H62" s="105"/>
      <c r="I62" s="105"/>
      <c r="J62" s="105"/>
      <c r="K62" s="105"/>
      <c r="L62" s="105"/>
      <c r="M62" s="105"/>
      <c r="N62" s="105"/>
      <c r="O62" s="106"/>
      <c r="P62" s="105"/>
      <c r="Q62" s="105"/>
      <c r="R62" s="105"/>
      <c r="S62" s="65">
        <f t="shared" si="3"/>
        <v>0</v>
      </c>
      <c r="T62" s="192"/>
      <c r="U62" s="110" t="s">
        <v>143</v>
      </c>
      <c r="V62" s="119">
        <v>800</v>
      </c>
      <c r="W62" s="120">
        <v>200</v>
      </c>
      <c r="X62" s="120">
        <v>200</v>
      </c>
      <c r="Y62" s="120">
        <v>100</v>
      </c>
      <c r="Z62" s="120">
        <v>200</v>
      </c>
      <c r="AA62" s="120">
        <v>300</v>
      </c>
      <c r="AB62" s="207">
        <v>100</v>
      </c>
      <c r="AC62" s="70">
        <f t="shared" si="4"/>
        <v>0</v>
      </c>
      <c r="AD62" s="107"/>
      <c r="AE62" s="107"/>
      <c r="AF62" s="107"/>
      <c r="AG62" s="107"/>
      <c r="AH62" s="107"/>
      <c r="AI62" s="107">
        <v>200</v>
      </c>
      <c r="AJ62" s="107"/>
      <c r="AK62" s="107"/>
      <c r="AL62" s="107"/>
      <c r="AM62" s="107"/>
      <c r="AN62" s="107"/>
      <c r="AO62" s="107"/>
      <c r="AP62" s="107"/>
      <c r="AQ62" s="107"/>
      <c r="AR62" s="107"/>
      <c r="AS62" s="72">
        <f t="shared" si="5"/>
        <v>0</v>
      </c>
      <c r="AT62" s="70">
        <f t="shared" si="6"/>
        <v>0</v>
      </c>
      <c r="AU62" s="70">
        <f t="shared" si="7"/>
        <v>2100</v>
      </c>
      <c r="AV62" s="73"/>
      <c r="AW62" s="74"/>
      <c r="AX62" s="74"/>
      <c r="AY62" s="108"/>
      <c r="AZ62" s="108"/>
      <c r="BA62" s="70">
        <f t="shared" si="8"/>
        <v>2100</v>
      </c>
      <c r="BB62" s="76"/>
      <c r="BC62" s="185" t="s">
        <v>77</v>
      </c>
      <c r="BD62" s="55" t="str">
        <f t="shared" si="9"/>
        <v>正确</v>
      </c>
    </row>
    <row r="63" s="1" customFormat="1" ht="33" customHeight="1" spans="1:56">
      <c r="A63" s="78">
        <f t="shared" si="1"/>
        <v>59</v>
      </c>
      <c r="B63" s="103" t="s">
        <v>170</v>
      </c>
      <c r="C63" s="116" t="s">
        <v>152</v>
      </c>
      <c r="D63" s="206">
        <v>45963</v>
      </c>
      <c r="E63" s="178" t="s">
        <v>74</v>
      </c>
      <c r="F63" s="81">
        <f t="shared" si="2"/>
        <v>31</v>
      </c>
      <c r="G63" s="179" t="s">
        <v>75</v>
      </c>
      <c r="H63" s="105"/>
      <c r="I63" s="105"/>
      <c r="J63" s="105"/>
      <c r="K63" s="105"/>
      <c r="L63" s="105"/>
      <c r="M63" s="105"/>
      <c r="N63" s="105"/>
      <c r="O63" s="106"/>
      <c r="P63" s="105"/>
      <c r="Q63" s="105"/>
      <c r="R63" s="105"/>
      <c r="S63" s="65">
        <f t="shared" si="3"/>
        <v>0</v>
      </c>
      <c r="T63" s="192"/>
      <c r="U63" s="110" t="s">
        <v>153</v>
      </c>
      <c r="V63" s="119">
        <v>600</v>
      </c>
      <c r="W63" s="120">
        <v>200</v>
      </c>
      <c r="X63" s="120">
        <v>200</v>
      </c>
      <c r="Y63" s="120">
        <v>100</v>
      </c>
      <c r="Z63" s="120">
        <v>200</v>
      </c>
      <c r="AA63" s="120">
        <v>300</v>
      </c>
      <c r="AB63" s="207">
        <v>100</v>
      </c>
      <c r="AC63" s="70">
        <f t="shared" si="4"/>
        <v>0</v>
      </c>
      <c r="AD63" s="107"/>
      <c r="AE63" s="107"/>
      <c r="AF63" s="107"/>
      <c r="AG63" s="107"/>
      <c r="AH63" s="107"/>
      <c r="AI63" s="107">
        <v>200</v>
      </c>
      <c r="AJ63" s="107"/>
      <c r="AK63" s="107"/>
      <c r="AL63" s="107"/>
      <c r="AM63" s="107"/>
      <c r="AN63" s="107"/>
      <c r="AO63" s="107"/>
      <c r="AP63" s="107"/>
      <c r="AQ63" s="107"/>
      <c r="AR63" s="107"/>
      <c r="AS63" s="72">
        <f t="shared" si="5"/>
        <v>0</v>
      </c>
      <c r="AT63" s="70">
        <f t="shared" si="6"/>
        <v>0</v>
      </c>
      <c r="AU63" s="70">
        <f t="shared" si="7"/>
        <v>1900</v>
      </c>
      <c r="AV63" s="73"/>
      <c r="AW63" s="74"/>
      <c r="AX63" s="74"/>
      <c r="AY63" s="108"/>
      <c r="AZ63" s="108"/>
      <c r="BA63" s="70">
        <f t="shared" si="8"/>
        <v>1900</v>
      </c>
      <c r="BB63" s="76"/>
      <c r="BC63" s="185" t="s">
        <v>77</v>
      </c>
      <c r="BD63" s="55" t="str">
        <f t="shared" si="9"/>
        <v>正确</v>
      </c>
    </row>
    <row r="64" s="1" customFormat="1" ht="33" customHeight="1" spans="1:56">
      <c r="A64" s="78">
        <f t="shared" si="1"/>
        <v>60</v>
      </c>
      <c r="B64" s="103" t="s">
        <v>171</v>
      </c>
      <c r="C64" s="116" t="s">
        <v>91</v>
      </c>
      <c r="D64" s="206">
        <v>45964</v>
      </c>
      <c r="E64" s="178" t="s">
        <v>74</v>
      </c>
      <c r="F64" s="81">
        <f t="shared" si="2"/>
        <v>31</v>
      </c>
      <c r="G64" s="179" t="s">
        <v>75</v>
      </c>
      <c r="H64" s="105"/>
      <c r="I64" s="105"/>
      <c r="J64" s="105"/>
      <c r="K64" s="105"/>
      <c r="L64" s="105"/>
      <c r="M64" s="105"/>
      <c r="N64" s="105"/>
      <c r="O64" s="106">
        <v>3</v>
      </c>
      <c r="P64" s="105"/>
      <c r="Q64" s="105"/>
      <c r="R64" s="105"/>
      <c r="S64" s="65">
        <f t="shared" si="3"/>
        <v>0</v>
      </c>
      <c r="T64" s="181" t="s">
        <v>172</v>
      </c>
      <c r="U64" s="110" t="s">
        <v>173</v>
      </c>
      <c r="V64" s="114">
        <v>1200</v>
      </c>
      <c r="W64" s="114">
        <v>300</v>
      </c>
      <c r="X64" s="114">
        <v>500</v>
      </c>
      <c r="Y64" s="114">
        <v>200</v>
      </c>
      <c r="Z64" s="114">
        <v>200</v>
      </c>
      <c r="AA64" s="114">
        <v>100</v>
      </c>
      <c r="AB64" s="114">
        <v>100</v>
      </c>
      <c r="AC64" s="70">
        <f t="shared" si="4"/>
        <v>0</v>
      </c>
      <c r="AD64" s="107"/>
      <c r="AE64" s="107"/>
      <c r="AF64" s="107"/>
      <c r="AG64" s="107"/>
      <c r="AH64" s="107"/>
      <c r="AI64" s="107">
        <v>200</v>
      </c>
      <c r="AJ64" s="107"/>
      <c r="AK64" s="107"/>
      <c r="AL64" s="107"/>
      <c r="AM64" s="107"/>
      <c r="AN64" s="107"/>
      <c r="AO64" s="107"/>
      <c r="AP64" s="107"/>
      <c r="AQ64" s="107"/>
      <c r="AR64" s="107">
        <f>2600/31*3*0.5</f>
        <v>125.806451612903</v>
      </c>
      <c r="AS64" s="72">
        <f t="shared" si="5"/>
        <v>0</v>
      </c>
      <c r="AT64" s="70">
        <f t="shared" si="6"/>
        <v>0</v>
      </c>
      <c r="AU64" s="70">
        <f t="shared" si="7"/>
        <v>2674.19</v>
      </c>
      <c r="AV64" s="73"/>
      <c r="AW64" s="74"/>
      <c r="AX64" s="74"/>
      <c r="AY64" s="108"/>
      <c r="AZ64" s="108"/>
      <c r="BA64" s="70">
        <f t="shared" si="8"/>
        <v>2674.19</v>
      </c>
      <c r="BB64" s="76"/>
      <c r="BC64" s="185" t="s">
        <v>77</v>
      </c>
      <c r="BD64" s="55" t="str">
        <f t="shared" si="9"/>
        <v>正确</v>
      </c>
    </row>
    <row r="65" s="1" customFormat="1" ht="33" customHeight="1" spans="1:56">
      <c r="A65" s="78">
        <f t="shared" si="1"/>
        <v>61</v>
      </c>
      <c r="B65" s="208" t="s">
        <v>174</v>
      </c>
      <c r="C65" s="116" t="s">
        <v>91</v>
      </c>
      <c r="D65" s="206">
        <v>45969</v>
      </c>
      <c r="E65" s="209" t="s">
        <v>175</v>
      </c>
      <c r="F65" s="81">
        <f t="shared" si="2"/>
        <v>31</v>
      </c>
      <c r="G65" s="179" t="s">
        <v>75</v>
      </c>
      <c r="H65" s="105"/>
      <c r="I65" s="105"/>
      <c r="J65" s="105">
        <v>30</v>
      </c>
      <c r="K65" s="105"/>
      <c r="L65" s="105"/>
      <c r="M65" s="105"/>
      <c r="N65" s="105"/>
      <c r="O65" s="106"/>
      <c r="P65" s="105"/>
      <c r="Q65" s="105"/>
      <c r="R65" s="105"/>
      <c r="S65" s="65">
        <f t="shared" si="3"/>
        <v>0</v>
      </c>
      <c r="T65" s="192" t="s">
        <v>176</v>
      </c>
      <c r="U65" s="110" t="s">
        <v>173</v>
      </c>
      <c r="V65" s="114">
        <v>1200</v>
      </c>
      <c r="W65" s="114">
        <v>300</v>
      </c>
      <c r="X65" s="114">
        <v>500</v>
      </c>
      <c r="Y65" s="114">
        <v>200</v>
      </c>
      <c r="Z65" s="114">
        <v>200</v>
      </c>
      <c r="AA65" s="114">
        <v>100</v>
      </c>
      <c r="AB65" s="114">
        <v>100</v>
      </c>
      <c r="AC65" s="70">
        <f t="shared" si="4"/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72">
        <f t="shared" si="5"/>
        <v>0</v>
      </c>
      <c r="AT65" s="70">
        <f t="shared" si="6"/>
        <v>2516.12903225806</v>
      </c>
      <c r="AU65" s="70">
        <f t="shared" si="7"/>
        <v>83.87</v>
      </c>
      <c r="AV65" s="73"/>
      <c r="AW65" s="74"/>
      <c r="AX65" s="74"/>
      <c r="AY65" s="108"/>
      <c r="AZ65" s="108"/>
      <c r="BA65" s="70">
        <f t="shared" si="8"/>
        <v>83.87</v>
      </c>
      <c r="BB65" s="76"/>
      <c r="BC65" s="185"/>
      <c r="BD65" s="55" t="str">
        <f t="shared" si="9"/>
        <v>正确</v>
      </c>
    </row>
    <row r="66" s="1" customFormat="1" ht="33" customHeight="1" spans="1:56">
      <c r="A66" s="78">
        <f t="shared" si="1"/>
        <v>62</v>
      </c>
      <c r="B66" s="103" t="s">
        <v>177</v>
      </c>
      <c r="C66" s="116" t="s">
        <v>91</v>
      </c>
      <c r="D66" s="206">
        <v>45974</v>
      </c>
      <c r="E66" s="178" t="s">
        <v>74</v>
      </c>
      <c r="F66" s="81">
        <f t="shared" si="2"/>
        <v>31</v>
      </c>
      <c r="G66" s="179" t="s">
        <v>75</v>
      </c>
      <c r="H66" s="105"/>
      <c r="I66" s="105"/>
      <c r="J66" s="105"/>
      <c r="K66" s="105"/>
      <c r="L66" s="105"/>
      <c r="M66" s="105"/>
      <c r="N66" s="105"/>
      <c r="O66" s="106"/>
      <c r="P66" s="105"/>
      <c r="Q66" s="105"/>
      <c r="R66" s="105"/>
      <c r="S66" s="65">
        <f t="shared" si="3"/>
        <v>0</v>
      </c>
      <c r="T66" s="192"/>
      <c r="U66" s="110" t="s">
        <v>173</v>
      </c>
      <c r="V66" s="114">
        <v>1200</v>
      </c>
      <c r="W66" s="114">
        <v>300</v>
      </c>
      <c r="X66" s="114">
        <v>500</v>
      </c>
      <c r="Y66" s="114">
        <v>200</v>
      </c>
      <c r="Z66" s="114">
        <v>200</v>
      </c>
      <c r="AA66" s="114">
        <v>100</v>
      </c>
      <c r="AB66" s="114">
        <v>100</v>
      </c>
      <c r="AC66" s="70">
        <f t="shared" si="4"/>
        <v>0</v>
      </c>
      <c r="AD66" s="107"/>
      <c r="AE66" s="107"/>
      <c r="AF66" s="107"/>
      <c r="AG66" s="107"/>
      <c r="AH66" s="107"/>
      <c r="AI66" s="107">
        <v>200</v>
      </c>
      <c r="AJ66" s="107"/>
      <c r="AK66" s="107"/>
      <c r="AL66" s="107"/>
      <c r="AM66" s="107"/>
      <c r="AN66" s="107"/>
      <c r="AO66" s="107"/>
      <c r="AP66" s="107"/>
      <c r="AQ66" s="107"/>
      <c r="AR66" s="107"/>
      <c r="AS66" s="72">
        <f t="shared" si="5"/>
        <v>0</v>
      </c>
      <c r="AT66" s="70">
        <f t="shared" si="6"/>
        <v>0</v>
      </c>
      <c r="AU66" s="70">
        <f t="shared" si="7"/>
        <v>2800</v>
      </c>
      <c r="AV66" s="73"/>
      <c r="AW66" s="74"/>
      <c r="AX66" s="74"/>
      <c r="AY66" s="108"/>
      <c r="AZ66" s="108"/>
      <c r="BA66" s="70">
        <f t="shared" si="8"/>
        <v>2800</v>
      </c>
      <c r="BB66" s="76"/>
      <c r="BC66" s="185" t="s">
        <v>77</v>
      </c>
      <c r="BD66" s="55" t="str">
        <f t="shared" si="9"/>
        <v>正确</v>
      </c>
    </row>
    <row r="67" s="1" customFormat="1" ht="33" customHeight="1" spans="1:56">
      <c r="A67" s="78">
        <f t="shared" si="1"/>
        <v>63</v>
      </c>
      <c r="B67" s="103" t="s">
        <v>178</v>
      </c>
      <c r="C67" s="116" t="s">
        <v>102</v>
      </c>
      <c r="D67" s="206">
        <v>45975</v>
      </c>
      <c r="E67" s="178" t="s">
        <v>74</v>
      </c>
      <c r="F67" s="81">
        <f t="shared" si="2"/>
        <v>31</v>
      </c>
      <c r="G67" s="179" t="s">
        <v>75</v>
      </c>
      <c r="H67" s="105"/>
      <c r="I67" s="105"/>
      <c r="J67" s="105"/>
      <c r="K67" s="105"/>
      <c r="L67" s="105"/>
      <c r="M67" s="105"/>
      <c r="N67" s="105"/>
      <c r="O67" s="106"/>
      <c r="P67" s="105"/>
      <c r="Q67" s="105"/>
      <c r="R67" s="105"/>
      <c r="S67" s="65">
        <f t="shared" si="3"/>
        <v>0</v>
      </c>
      <c r="T67" s="192"/>
      <c r="U67" s="110" t="s">
        <v>140</v>
      </c>
      <c r="V67" s="114">
        <v>500</v>
      </c>
      <c r="W67" s="114">
        <v>100</v>
      </c>
      <c r="X67" s="114">
        <v>100</v>
      </c>
      <c r="Y67" s="114">
        <v>200</v>
      </c>
      <c r="Z67" s="114">
        <v>100</v>
      </c>
      <c r="AA67" s="114">
        <v>200</v>
      </c>
      <c r="AB67" s="114">
        <v>200</v>
      </c>
      <c r="AC67" s="70">
        <f t="shared" si="4"/>
        <v>0</v>
      </c>
      <c r="AD67" s="107"/>
      <c r="AE67" s="107"/>
      <c r="AF67" s="107"/>
      <c r="AG67" s="107"/>
      <c r="AH67" s="107"/>
      <c r="AI67" s="107">
        <f>200+100</f>
        <v>300</v>
      </c>
      <c r="AJ67" s="107"/>
      <c r="AK67" s="107"/>
      <c r="AL67" s="107"/>
      <c r="AM67" s="107"/>
      <c r="AN67" s="107"/>
      <c r="AO67" s="107"/>
      <c r="AP67" s="107"/>
      <c r="AQ67" s="107"/>
      <c r="AR67" s="107"/>
      <c r="AS67" s="72">
        <f t="shared" si="5"/>
        <v>0</v>
      </c>
      <c r="AT67" s="70">
        <f t="shared" si="6"/>
        <v>0</v>
      </c>
      <c r="AU67" s="70">
        <f t="shared" si="7"/>
        <v>1700</v>
      </c>
      <c r="AV67" s="73"/>
      <c r="AW67" s="74"/>
      <c r="AX67" s="74"/>
      <c r="AY67" s="108"/>
      <c r="AZ67" s="108"/>
      <c r="BA67" s="70">
        <f t="shared" si="8"/>
        <v>1700</v>
      </c>
      <c r="BB67" s="76"/>
      <c r="BC67" s="185" t="s">
        <v>179</v>
      </c>
      <c r="BD67" s="55" t="str">
        <f t="shared" si="9"/>
        <v>正确</v>
      </c>
    </row>
    <row r="68" s="1" customFormat="1" ht="33" customHeight="1" spans="1:56">
      <c r="A68" s="78">
        <f t="shared" si="1"/>
        <v>64</v>
      </c>
      <c r="B68" s="103" t="s">
        <v>180</v>
      </c>
      <c r="C68" s="116" t="s">
        <v>91</v>
      </c>
      <c r="D68" s="206">
        <v>45978</v>
      </c>
      <c r="E68" s="178" t="s">
        <v>74</v>
      </c>
      <c r="F68" s="81">
        <f t="shared" si="2"/>
        <v>31</v>
      </c>
      <c r="G68" s="179" t="s">
        <v>75</v>
      </c>
      <c r="H68" s="105"/>
      <c r="I68" s="105"/>
      <c r="J68" s="105"/>
      <c r="K68" s="105"/>
      <c r="L68" s="105"/>
      <c r="M68" s="105"/>
      <c r="N68" s="105"/>
      <c r="O68" s="106">
        <v>2</v>
      </c>
      <c r="P68" s="105"/>
      <c r="Q68" s="105"/>
      <c r="R68" s="105"/>
      <c r="S68" s="65">
        <f t="shared" si="3"/>
        <v>0</v>
      </c>
      <c r="T68" s="192" t="s">
        <v>107</v>
      </c>
      <c r="U68" s="110" t="s">
        <v>159</v>
      </c>
      <c r="V68" s="114">
        <v>1200</v>
      </c>
      <c r="W68" s="114">
        <v>300</v>
      </c>
      <c r="X68" s="114">
        <v>200</v>
      </c>
      <c r="Y68" s="114">
        <v>200</v>
      </c>
      <c r="Z68" s="114">
        <v>200</v>
      </c>
      <c r="AA68" s="114">
        <v>100</v>
      </c>
      <c r="AB68" s="114">
        <v>100</v>
      </c>
      <c r="AC68" s="70">
        <f t="shared" si="4"/>
        <v>0</v>
      </c>
      <c r="AD68" s="107"/>
      <c r="AE68" s="107"/>
      <c r="AF68" s="107"/>
      <c r="AG68" s="107"/>
      <c r="AH68" s="107"/>
      <c r="AI68" s="107">
        <v>200</v>
      </c>
      <c r="AJ68" s="107"/>
      <c r="AK68" s="107"/>
      <c r="AL68" s="107"/>
      <c r="AM68" s="107"/>
      <c r="AN68" s="107"/>
      <c r="AO68" s="107"/>
      <c r="AP68" s="107"/>
      <c r="AQ68" s="107"/>
      <c r="AR68" s="107">
        <f>2300/31*2*0.5</f>
        <v>74.1935483870968</v>
      </c>
      <c r="AS68" s="72">
        <f t="shared" si="5"/>
        <v>0</v>
      </c>
      <c r="AT68" s="70">
        <f t="shared" si="6"/>
        <v>0</v>
      </c>
      <c r="AU68" s="70">
        <f t="shared" si="7"/>
        <v>2425.81</v>
      </c>
      <c r="AV68" s="73"/>
      <c r="AW68" s="74"/>
      <c r="AX68" s="74"/>
      <c r="AY68" s="108"/>
      <c r="AZ68" s="108"/>
      <c r="BA68" s="70">
        <f t="shared" si="8"/>
        <v>2425.81</v>
      </c>
      <c r="BB68" s="76"/>
      <c r="BC68" s="185" t="s">
        <v>77</v>
      </c>
      <c r="BD68" s="55" t="str">
        <f t="shared" si="9"/>
        <v>正确</v>
      </c>
    </row>
    <row r="69" s="1" customFormat="1" ht="33" customHeight="1" spans="1:56">
      <c r="A69" s="78">
        <f t="shared" ref="A69:A132" si="10">ROW()-4</f>
        <v>65</v>
      </c>
      <c r="B69" s="103" t="s">
        <v>181</v>
      </c>
      <c r="C69" s="116" t="s">
        <v>91</v>
      </c>
      <c r="D69" s="206">
        <v>46005</v>
      </c>
      <c r="E69" s="178" t="s">
        <v>74</v>
      </c>
      <c r="F69" s="81">
        <f t="shared" ref="F69:F132" si="11">IF($C$2-D69+1&lt;$E$2,$C$2-D69+1,$E$2)</f>
        <v>31</v>
      </c>
      <c r="G69" s="179" t="s">
        <v>75</v>
      </c>
      <c r="H69" s="105"/>
      <c r="I69" s="105"/>
      <c r="J69" s="105"/>
      <c r="K69" s="105"/>
      <c r="L69" s="105"/>
      <c r="M69" s="105"/>
      <c r="N69" s="105"/>
      <c r="O69" s="106">
        <v>2</v>
      </c>
      <c r="P69" s="105"/>
      <c r="Q69" s="105"/>
      <c r="R69" s="105"/>
      <c r="S69" s="65">
        <f t="shared" ref="S69:S132" si="12">P69+Q69-R69</f>
        <v>0</v>
      </c>
      <c r="T69" s="192" t="s">
        <v>107</v>
      </c>
      <c r="U69" s="110" t="s">
        <v>159</v>
      </c>
      <c r="V69" s="114">
        <v>1200</v>
      </c>
      <c r="W69" s="114">
        <v>300</v>
      </c>
      <c r="X69" s="114">
        <v>200</v>
      </c>
      <c r="Y69" s="114">
        <v>200</v>
      </c>
      <c r="Z69" s="114">
        <v>200</v>
      </c>
      <c r="AA69" s="114">
        <v>100</v>
      </c>
      <c r="AB69" s="114">
        <v>100</v>
      </c>
      <c r="AC69" s="70">
        <f t="shared" ref="AC69:AC132" si="13">IF(G69="是",30,0)</f>
        <v>0</v>
      </c>
      <c r="AD69" s="107"/>
      <c r="AE69" s="107"/>
      <c r="AF69" s="107"/>
      <c r="AG69" s="107"/>
      <c r="AH69" s="107"/>
      <c r="AI69" s="107">
        <v>200</v>
      </c>
      <c r="AJ69" s="107"/>
      <c r="AK69" s="107"/>
      <c r="AL69" s="107"/>
      <c r="AM69" s="107"/>
      <c r="AN69" s="107"/>
      <c r="AO69" s="107"/>
      <c r="AP69" s="107"/>
      <c r="AQ69" s="107"/>
      <c r="AR69" s="107">
        <f>2300/31*2*0.5</f>
        <v>74.1935483870968</v>
      </c>
      <c r="AS69" s="72">
        <f t="shared" ref="AS69:AS132" si="14">IFERROR(U69/$E$2*2*H69+I69*2,0)</f>
        <v>0</v>
      </c>
      <c r="AT69" s="70">
        <f t="shared" ref="AT69:AT132" si="15">IFERROR(U69/$E$2*(J69+K69*0.2+L69+M69*0.5),0)</f>
        <v>0</v>
      </c>
      <c r="AU69" s="70">
        <f t="shared" ref="AU69:AU132" si="16">ROUND(SUM(V69:AP69)-SUM(AQ69:AT69),2)</f>
        <v>2425.81</v>
      </c>
      <c r="AV69" s="73"/>
      <c r="AW69" s="74"/>
      <c r="AX69" s="74"/>
      <c r="AY69" s="108"/>
      <c r="AZ69" s="108"/>
      <c r="BA69" s="70">
        <f t="shared" ref="BA69:BA132" si="17">ROUND(AU69-SUM(AV69:AZ69),2)</f>
        <v>2425.81</v>
      </c>
      <c r="BB69" s="76"/>
      <c r="BC69" s="185" t="s">
        <v>77</v>
      </c>
      <c r="BD69" s="55" t="str">
        <f t="shared" ref="BD69:BD132" si="18">IF(U69-SUM(V69:AB69)=0,"正确","错误")</f>
        <v>正确</v>
      </c>
    </row>
    <row r="70" s="1" customFormat="1" ht="33" customHeight="1" spans="1:56">
      <c r="A70" s="78">
        <f t="shared" si="10"/>
        <v>66</v>
      </c>
      <c r="B70" s="103" t="s">
        <v>182</v>
      </c>
      <c r="C70" s="210" t="s">
        <v>91</v>
      </c>
      <c r="D70" s="104">
        <v>45959</v>
      </c>
      <c r="E70" s="178" t="s">
        <v>74</v>
      </c>
      <c r="F70" s="81">
        <f t="shared" si="11"/>
        <v>31</v>
      </c>
      <c r="G70" s="62" t="s">
        <v>75</v>
      </c>
      <c r="H70" s="63"/>
      <c r="I70" s="63"/>
      <c r="J70" s="63"/>
      <c r="K70" s="63"/>
      <c r="L70" s="98"/>
      <c r="M70" s="63"/>
      <c r="N70" s="63"/>
      <c r="O70" s="89">
        <v>3</v>
      </c>
      <c r="P70" s="63"/>
      <c r="Q70" s="63"/>
      <c r="R70" s="63"/>
      <c r="S70" s="65">
        <f t="shared" si="12"/>
        <v>0</v>
      </c>
      <c r="T70" s="211" t="s">
        <v>183</v>
      </c>
      <c r="U70" s="110" t="s">
        <v>159</v>
      </c>
      <c r="V70" s="103">
        <v>700</v>
      </c>
      <c r="W70" s="120">
        <v>500</v>
      </c>
      <c r="X70" s="120">
        <v>300</v>
      </c>
      <c r="Y70" s="120">
        <v>200</v>
      </c>
      <c r="Z70" s="120">
        <v>200</v>
      </c>
      <c r="AA70" s="120">
        <v>300</v>
      </c>
      <c r="AB70" s="120">
        <v>100</v>
      </c>
      <c r="AC70" s="70">
        <f t="shared" si="13"/>
        <v>0</v>
      </c>
      <c r="AD70" s="71"/>
      <c r="AE70" s="71"/>
      <c r="AF70" s="71"/>
      <c r="AG70" s="71"/>
      <c r="AH70" s="71"/>
      <c r="AI70" s="107">
        <v>200</v>
      </c>
      <c r="AJ70" s="71"/>
      <c r="AK70" s="71"/>
      <c r="AL70" s="71"/>
      <c r="AM70" s="71"/>
      <c r="AN70" s="71"/>
      <c r="AO70" s="71"/>
      <c r="AP70" s="71"/>
      <c r="AQ70" s="71"/>
      <c r="AR70" s="71">
        <f>2300/31*3*0.5</f>
        <v>111.290322580645</v>
      </c>
      <c r="AS70" s="72">
        <f t="shared" si="14"/>
        <v>0</v>
      </c>
      <c r="AT70" s="70">
        <f t="shared" si="15"/>
        <v>0</v>
      </c>
      <c r="AU70" s="70">
        <f t="shared" si="16"/>
        <v>2388.71</v>
      </c>
      <c r="AV70" s="73"/>
      <c r="AW70" s="74"/>
      <c r="AX70" s="74"/>
      <c r="AY70" s="75"/>
      <c r="AZ70" s="75"/>
      <c r="BA70" s="70">
        <f t="shared" si="17"/>
        <v>2388.71</v>
      </c>
      <c r="BB70" s="76"/>
      <c r="BC70" s="185" t="s">
        <v>77</v>
      </c>
      <c r="BD70" s="55" t="str">
        <f t="shared" si="18"/>
        <v>正确</v>
      </c>
    </row>
    <row r="71" s="1" customFormat="1" ht="33" customHeight="1" spans="1:56">
      <c r="A71" s="78">
        <f t="shared" si="10"/>
        <v>67</v>
      </c>
      <c r="B71" s="103" t="s">
        <v>184</v>
      </c>
      <c r="C71" s="116" t="s">
        <v>91</v>
      </c>
      <c r="D71" s="104">
        <v>46001</v>
      </c>
      <c r="E71" s="178" t="s">
        <v>74</v>
      </c>
      <c r="F71" s="81">
        <f t="shared" si="11"/>
        <v>31</v>
      </c>
      <c r="G71" s="62" t="s">
        <v>75</v>
      </c>
      <c r="H71" s="105"/>
      <c r="I71" s="105"/>
      <c r="J71" s="105"/>
      <c r="K71" s="105"/>
      <c r="L71" s="105"/>
      <c r="M71" s="105"/>
      <c r="N71" s="105"/>
      <c r="O71" s="106">
        <v>3</v>
      </c>
      <c r="P71" s="105"/>
      <c r="Q71" s="105"/>
      <c r="R71" s="105"/>
      <c r="S71" s="65">
        <f t="shared" si="12"/>
        <v>0</v>
      </c>
      <c r="T71" s="192" t="s">
        <v>96</v>
      </c>
      <c r="U71" s="110" t="s">
        <v>185</v>
      </c>
      <c r="V71" s="103">
        <v>900</v>
      </c>
      <c r="W71" s="120">
        <v>500</v>
      </c>
      <c r="X71" s="120">
        <v>300</v>
      </c>
      <c r="Y71" s="120">
        <v>200</v>
      </c>
      <c r="Z71" s="120">
        <v>200</v>
      </c>
      <c r="AA71" s="120">
        <v>300</v>
      </c>
      <c r="AB71" s="120">
        <v>100</v>
      </c>
      <c r="AC71" s="70">
        <f t="shared" si="13"/>
        <v>0</v>
      </c>
      <c r="AD71" s="107"/>
      <c r="AE71" s="107"/>
      <c r="AF71" s="107"/>
      <c r="AG71" s="107"/>
      <c r="AH71" s="107"/>
      <c r="AI71" s="107">
        <v>200</v>
      </c>
      <c r="AJ71" s="107"/>
      <c r="AK71" s="107"/>
      <c r="AL71" s="107"/>
      <c r="AM71" s="107"/>
      <c r="AN71" s="107"/>
      <c r="AO71" s="107"/>
      <c r="AP71" s="107"/>
      <c r="AQ71" s="107"/>
      <c r="AR71" s="107">
        <f>2500/31*3*0.5</f>
        <v>120.967741935484</v>
      </c>
      <c r="AS71" s="72">
        <f t="shared" si="14"/>
        <v>0</v>
      </c>
      <c r="AT71" s="70">
        <f t="shared" si="15"/>
        <v>0</v>
      </c>
      <c r="AU71" s="70">
        <f t="shared" si="16"/>
        <v>2579.03</v>
      </c>
      <c r="AV71" s="73"/>
      <c r="AW71" s="74"/>
      <c r="AX71" s="74"/>
      <c r="AY71" s="108"/>
      <c r="AZ71" s="108"/>
      <c r="BA71" s="70">
        <f t="shared" si="17"/>
        <v>2579.03</v>
      </c>
      <c r="BB71" s="76"/>
      <c r="BC71" s="185" t="s">
        <v>77</v>
      </c>
      <c r="BD71" s="55" t="str">
        <f t="shared" si="18"/>
        <v>正确</v>
      </c>
    </row>
    <row r="72" s="1" customFormat="1" ht="33" customHeight="1" spans="1:56">
      <c r="A72" s="78">
        <f t="shared" si="10"/>
        <v>68</v>
      </c>
      <c r="B72" s="103" t="s">
        <v>186</v>
      </c>
      <c r="C72" s="116" t="s">
        <v>91</v>
      </c>
      <c r="D72" s="104">
        <v>46005</v>
      </c>
      <c r="E72" s="178" t="s">
        <v>74</v>
      </c>
      <c r="F72" s="81">
        <f t="shared" si="11"/>
        <v>31</v>
      </c>
      <c r="G72" s="62" t="s">
        <v>75</v>
      </c>
      <c r="H72" s="105"/>
      <c r="I72" s="105"/>
      <c r="J72" s="105"/>
      <c r="K72" s="105"/>
      <c r="L72" s="105"/>
      <c r="M72" s="105"/>
      <c r="N72" s="105"/>
      <c r="O72" s="106"/>
      <c r="P72" s="105"/>
      <c r="Q72" s="105"/>
      <c r="R72" s="105"/>
      <c r="S72" s="65">
        <f t="shared" si="12"/>
        <v>0</v>
      </c>
      <c r="T72" s="192"/>
      <c r="U72" s="110" t="s">
        <v>187</v>
      </c>
      <c r="V72" s="103">
        <v>1700</v>
      </c>
      <c r="W72" s="120">
        <v>500</v>
      </c>
      <c r="X72" s="120">
        <v>300</v>
      </c>
      <c r="Y72" s="120">
        <v>200</v>
      </c>
      <c r="Z72" s="120">
        <v>200</v>
      </c>
      <c r="AA72" s="120">
        <v>300</v>
      </c>
      <c r="AB72" s="120">
        <v>100</v>
      </c>
      <c r="AC72" s="70">
        <f t="shared" si="13"/>
        <v>0</v>
      </c>
      <c r="AD72" s="107"/>
      <c r="AE72" s="107"/>
      <c r="AF72" s="107"/>
      <c r="AG72" s="107"/>
      <c r="AH72" s="107"/>
      <c r="AI72" s="107">
        <v>200</v>
      </c>
      <c r="AJ72" s="107"/>
      <c r="AK72" s="107"/>
      <c r="AL72" s="107"/>
      <c r="AM72" s="107"/>
      <c r="AN72" s="107"/>
      <c r="AO72" s="107"/>
      <c r="AP72" s="107"/>
      <c r="AQ72" s="107"/>
      <c r="AR72" s="107"/>
      <c r="AS72" s="72">
        <f t="shared" si="14"/>
        <v>0</v>
      </c>
      <c r="AT72" s="70">
        <f t="shared" si="15"/>
        <v>0</v>
      </c>
      <c r="AU72" s="70">
        <f t="shared" si="16"/>
        <v>3500</v>
      </c>
      <c r="AV72" s="73"/>
      <c r="AW72" s="74"/>
      <c r="AX72" s="74"/>
      <c r="AY72" s="108"/>
      <c r="AZ72" s="108"/>
      <c r="BA72" s="70">
        <f t="shared" si="17"/>
        <v>3500</v>
      </c>
      <c r="BB72" s="76"/>
      <c r="BC72" s="185" t="s">
        <v>77</v>
      </c>
      <c r="BD72" s="55" t="str">
        <f t="shared" si="18"/>
        <v>正确</v>
      </c>
    </row>
    <row r="73" s="1" customFormat="1" ht="33" customHeight="1" spans="1:56">
      <c r="A73" s="78">
        <f t="shared" si="10"/>
        <v>69</v>
      </c>
      <c r="B73" s="103" t="s">
        <v>188</v>
      </c>
      <c r="C73" s="178" t="s">
        <v>98</v>
      </c>
      <c r="D73" s="104">
        <v>45992</v>
      </c>
      <c r="E73" s="178" t="s">
        <v>74</v>
      </c>
      <c r="F73" s="81">
        <f t="shared" si="11"/>
        <v>31</v>
      </c>
      <c r="G73" s="62" t="s">
        <v>75</v>
      </c>
      <c r="H73" s="105"/>
      <c r="I73" s="105"/>
      <c r="J73" s="105"/>
      <c r="K73" s="105"/>
      <c r="L73" s="105"/>
      <c r="M73" s="105"/>
      <c r="N73" s="105"/>
      <c r="O73" s="106"/>
      <c r="P73" s="105"/>
      <c r="Q73" s="105"/>
      <c r="R73" s="105"/>
      <c r="S73" s="65">
        <f t="shared" si="12"/>
        <v>0</v>
      </c>
      <c r="T73" s="192"/>
      <c r="U73" s="110" t="s">
        <v>153</v>
      </c>
      <c r="V73" s="119">
        <v>700</v>
      </c>
      <c r="W73" s="120">
        <v>200</v>
      </c>
      <c r="X73" s="120">
        <v>200</v>
      </c>
      <c r="Y73" s="120">
        <v>200</v>
      </c>
      <c r="Z73" s="120">
        <v>200</v>
      </c>
      <c r="AA73" s="120">
        <v>100</v>
      </c>
      <c r="AB73" s="107">
        <v>100</v>
      </c>
      <c r="AC73" s="70">
        <f t="shared" si="13"/>
        <v>0</v>
      </c>
      <c r="AD73" s="107"/>
      <c r="AE73" s="107"/>
      <c r="AF73" s="107"/>
      <c r="AG73" s="107"/>
      <c r="AH73" s="107"/>
      <c r="AI73" s="107">
        <v>200</v>
      </c>
      <c r="AJ73" s="107"/>
      <c r="AK73" s="107"/>
      <c r="AL73" s="107"/>
      <c r="AM73" s="107"/>
      <c r="AN73" s="107"/>
      <c r="AO73" s="107"/>
      <c r="AP73" s="107"/>
      <c r="AQ73" s="107"/>
      <c r="AR73" s="107"/>
      <c r="AS73" s="72">
        <f t="shared" si="14"/>
        <v>0</v>
      </c>
      <c r="AT73" s="70">
        <f t="shared" si="15"/>
        <v>0</v>
      </c>
      <c r="AU73" s="70">
        <f t="shared" si="16"/>
        <v>1900</v>
      </c>
      <c r="AV73" s="73"/>
      <c r="AW73" s="74"/>
      <c r="AX73" s="74"/>
      <c r="AY73" s="108"/>
      <c r="AZ73" s="108"/>
      <c r="BA73" s="70">
        <f t="shared" si="17"/>
        <v>1900</v>
      </c>
      <c r="BB73" s="76"/>
      <c r="BC73" s="185" t="s">
        <v>77</v>
      </c>
      <c r="BD73" s="55" t="str">
        <f t="shared" si="18"/>
        <v>正确</v>
      </c>
    </row>
    <row r="74" s="1" customFormat="1" ht="33" customHeight="1" spans="1:56">
      <c r="A74" s="78">
        <f t="shared" si="10"/>
        <v>70</v>
      </c>
      <c r="B74" s="113" t="s">
        <v>189</v>
      </c>
      <c r="C74" s="178" t="s">
        <v>98</v>
      </c>
      <c r="D74" s="104">
        <v>46024</v>
      </c>
      <c r="E74" s="113" t="s">
        <v>190</v>
      </c>
      <c r="F74" s="81">
        <f t="shared" si="11"/>
        <v>30</v>
      </c>
      <c r="G74" s="62" t="s">
        <v>75</v>
      </c>
      <c r="H74" s="105"/>
      <c r="I74" s="105"/>
      <c r="J74" s="105"/>
      <c r="K74" s="105"/>
      <c r="L74" s="105"/>
      <c r="M74" s="105"/>
      <c r="N74" s="105"/>
      <c r="O74" s="106"/>
      <c r="P74" s="105"/>
      <c r="Q74" s="105"/>
      <c r="R74" s="105"/>
      <c r="S74" s="65">
        <f t="shared" si="12"/>
        <v>0</v>
      </c>
      <c r="T74" s="190" t="s">
        <v>191</v>
      </c>
      <c r="U74" s="110" t="s">
        <v>140</v>
      </c>
      <c r="V74" s="119">
        <f>1400/31*30</f>
        <v>1354.83870967742</v>
      </c>
      <c r="W74" s="120"/>
      <c r="X74" s="120"/>
      <c r="Y74" s="120"/>
      <c r="Z74" s="120"/>
      <c r="AA74" s="120"/>
      <c r="AB74" s="107"/>
      <c r="AC74" s="70">
        <f t="shared" si="13"/>
        <v>0</v>
      </c>
      <c r="AD74" s="107"/>
      <c r="AE74" s="107"/>
      <c r="AF74" s="107"/>
      <c r="AG74" s="107"/>
      <c r="AH74" s="107"/>
      <c r="AI74" s="107">
        <f>200+100</f>
        <v>300</v>
      </c>
      <c r="AJ74" s="107"/>
      <c r="AK74" s="107"/>
      <c r="AL74" s="107"/>
      <c r="AM74" s="107"/>
      <c r="AN74" s="107"/>
      <c r="AO74" s="107"/>
      <c r="AP74" s="107"/>
      <c r="AQ74" s="107"/>
      <c r="AR74" s="107"/>
      <c r="AS74" s="72">
        <f t="shared" si="14"/>
        <v>0</v>
      </c>
      <c r="AT74" s="70">
        <f t="shared" si="15"/>
        <v>0</v>
      </c>
      <c r="AU74" s="70">
        <f t="shared" si="16"/>
        <v>1654.84</v>
      </c>
      <c r="AV74" s="73"/>
      <c r="AW74" s="74"/>
      <c r="AX74" s="74"/>
      <c r="AY74" s="108"/>
      <c r="AZ74" s="108"/>
      <c r="BA74" s="70">
        <f t="shared" si="17"/>
        <v>1654.84</v>
      </c>
      <c r="BB74" s="76"/>
      <c r="BC74" s="185" t="s">
        <v>179</v>
      </c>
      <c r="BD74" s="55" t="str">
        <f t="shared" si="18"/>
        <v>错误</v>
      </c>
    </row>
    <row r="75" s="1" customFormat="1" ht="33" customHeight="1" spans="1:56">
      <c r="A75" s="78">
        <f t="shared" si="10"/>
        <v>71</v>
      </c>
      <c r="B75" s="113" t="s">
        <v>114</v>
      </c>
      <c r="C75" s="116" t="s">
        <v>91</v>
      </c>
      <c r="D75" s="104">
        <v>46039</v>
      </c>
      <c r="E75" s="113" t="s">
        <v>190</v>
      </c>
      <c r="F75" s="81">
        <f t="shared" si="11"/>
        <v>15</v>
      </c>
      <c r="G75" s="62" t="s">
        <v>75</v>
      </c>
      <c r="H75" s="105"/>
      <c r="I75" s="105"/>
      <c r="J75" s="105"/>
      <c r="K75" s="105"/>
      <c r="L75" s="105"/>
      <c r="M75" s="105"/>
      <c r="N75" s="105"/>
      <c r="O75" s="106">
        <v>4</v>
      </c>
      <c r="P75" s="105"/>
      <c r="Q75" s="105"/>
      <c r="R75" s="105"/>
      <c r="S75" s="65">
        <f t="shared" si="12"/>
        <v>0</v>
      </c>
      <c r="T75" s="190" t="s">
        <v>192</v>
      </c>
      <c r="U75" s="110" t="s">
        <v>193</v>
      </c>
      <c r="V75" s="119">
        <f>2200/31*15</f>
        <v>1064.51612903226</v>
      </c>
      <c r="W75" s="120"/>
      <c r="X75" s="120"/>
      <c r="Y75" s="120"/>
      <c r="Z75" s="120"/>
      <c r="AA75" s="120"/>
      <c r="AB75" s="107"/>
      <c r="AC75" s="70">
        <f t="shared" si="13"/>
        <v>0</v>
      </c>
      <c r="AD75" s="107"/>
      <c r="AE75" s="107"/>
      <c r="AF75" s="107"/>
      <c r="AG75" s="107"/>
      <c r="AH75" s="107"/>
      <c r="AI75" s="107">
        <v>200</v>
      </c>
      <c r="AJ75" s="107"/>
      <c r="AK75" s="107"/>
      <c r="AL75" s="107"/>
      <c r="AM75" s="107"/>
      <c r="AN75" s="107"/>
      <c r="AO75" s="107"/>
      <c r="AP75" s="107"/>
      <c r="AQ75" s="107"/>
      <c r="AR75" s="107">
        <f>2200/31*4*0.5</f>
        <v>141.935483870968</v>
      </c>
      <c r="AS75" s="72">
        <f t="shared" si="14"/>
        <v>0</v>
      </c>
      <c r="AT75" s="70">
        <f t="shared" si="15"/>
        <v>0</v>
      </c>
      <c r="AU75" s="70">
        <f t="shared" si="16"/>
        <v>1122.58</v>
      </c>
      <c r="AV75" s="73"/>
      <c r="AW75" s="74"/>
      <c r="AX75" s="74"/>
      <c r="AY75" s="108"/>
      <c r="AZ75" s="108"/>
      <c r="BA75" s="70">
        <f t="shared" si="17"/>
        <v>1122.58</v>
      </c>
      <c r="BB75" s="76"/>
      <c r="BC75" s="212"/>
      <c r="BD75" s="55" t="str">
        <f t="shared" si="18"/>
        <v>错误</v>
      </c>
    </row>
    <row r="76" s="1" customFormat="1" ht="33" customHeight="1" spans="1:56">
      <c r="A76" s="78">
        <f t="shared" si="10"/>
        <v>72</v>
      </c>
      <c r="B76" s="103"/>
      <c r="C76" s="116"/>
      <c r="D76" s="104"/>
      <c r="E76" s="103"/>
      <c r="F76" s="81">
        <f t="shared" si="11"/>
        <v>31</v>
      </c>
      <c r="G76" s="117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65">
        <f t="shared" si="12"/>
        <v>0</v>
      </c>
      <c r="T76" s="190"/>
      <c r="U76" s="110"/>
      <c r="V76" s="119"/>
      <c r="W76" s="120"/>
      <c r="X76" s="120"/>
      <c r="Y76" s="120"/>
      <c r="Z76" s="120"/>
      <c r="AA76" s="120"/>
      <c r="AB76" s="107"/>
      <c r="AC76" s="70">
        <f t="shared" si="13"/>
        <v>0</v>
      </c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72">
        <f t="shared" si="14"/>
        <v>0</v>
      </c>
      <c r="AT76" s="70">
        <f t="shared" si="15"/>
        <v>0</v>
      </c>
      <c r="AU76" s="70">
        <f t="shared" si="16"/>
        <v>0</v>
      </c>
      <c r="AV76" s="122"/>
      <c r="AW76" s="108"/>
      <c r="AX76" s="108"/>
      <c r="AY76" s="108"/>
      <c r="AZ76" s="108"/>
      <c r="BA76" s="70">
        <f t="shared" si="17"/>
        <v>0</v>
      </c>
      <c r="BB76" s="76"/>
      <c r="BC76" s="121"/>
      <c r="BD76" s="55" t="str">
        <f t="shared" si="18"/>
        <v>正确</v>
      </c>
    </row>
    <row r="77" s="1" customFormat="1" ht="33" customHeight="1" spans="1:56">
      <c r="A77" s="78">
        <f t="shared" si="10"/>
        <v>73</v>
      </c>
      <c r="B77" s="103"/>
      <c r="C77" s="116"/>
      <c r="D77" s="104"/>
      <c r="E77" s="103"/>
      <c r="F77" s="81">
        <f t="shared" si="11"/>
        <v>31</v>
      </c>
      <c r="G77" s="117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65">
        <f t="shared" si="12"/>
        <v>0</v>
      </c>
      <c r="T77" s="118"/>
      <c r="U77" s="110"/>
      <c r="V77" s="119"/>
      <c r="W77" s="120"/>
      <c r="X77" s="120"/>
      <c r="Y77" s="120"/>
      <c r="Z77" s="120"/>
      <c r="AA77" s="120"/>
      <c r="AB77" s="107"/>
      <c r="AC77" s="70">
        <f t="shared" si="13"/>
        <v>0</v>
      </c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72">
        <f t="shared" si="14"/>
        <v>0</v>
      </c>
      <c r="AT77" s="70">
        <f t="shared" si="15"/>
        <v>0</v>
      </c>
      <c r="AU77" s="70">
        <f t="shared" si="16"/>
        <v>0</v>
      </c>
      <c r="AV77" s="122"/>
      <c r="AW77" s="108"/>
      <c r="AX77" s="108"/>
      <c r="AY77" s="108"/>
      <c r="AZ77" s="108"/>
      <c r="BA77" s="70">
        <f t="shared" si="17"/>
        <v>0</v>
      </c>
      <c r="BB77" s="76"/>
      <c r="BC77" s="121"/>
      <c r="BD77" s="55" t="str">
        <f t="shared" si="18"/>
        <v>正确</v>
      </c>
    </row>
    <row r="78" s="1" customFormat="1" ht="33" customHeight="1" spans="1:56">
      <c r="A78" s="78">
        <f t="shared" si="10"/>
        <v>74</v>
      </c>
      <c r="B78" s="103"/>
      <c r="C78" s="116"/>
      <c r="D78" s="104"/>
      <c r="E78" s="103"/>
      <c r="F78" s="81">
        <f t="shared" si="11"/>
        <v>31</v>
      </c>
      <c r="G78" s="117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65">
        <f t="shared" si="12"/>
        <v>0</v>
      </c>
      <c r="T78" s="118"/>
      <c r="U78" s="110"/>
      <c r="V78" s="119"/>
      <c r="W78" s="120"/>
      <c r="X78" s="120"/>
      <c r="Y78" s="120"/>
      <c r="Z78" s="120"/>
      <c r="AA78" s="120"/>
      <c r="AB78" s="107"/>
      <c r="AC78" s="70">
        <f t="shared" si="13"/>
        <v>0</v>
      </c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72">
        <f t="shared" si="14"/>
        <v>0</v>
      </c>
      <c r="AT78" s="70">
        <f t="shared" si="15"/>
        <v>0</v>
      </c>
      <c r="AU78" s="70">
        <f t="shared" si="16"/>
        <v>0</v>
      </c>
      <c r="AV78" s="122"/>
      <c r="AW78" s="108"/>
      <c r="AX78" s="108"/>
      <c r="AY78" s="108"/>
      <c r="AZ78" s="108"/>
      <c r="BA78" s="70">
        <f t="shared" si="17"/>
        <v>0</v>
      </c>
      <c r="BB78" s="76"/>
      <c r="BC78" s="121"/>
      <c r="BD78" s="55" t="str">
        <f t="shared" si="18"/>
        <v>正确</v>
      </c>
    </row>
    <row r="79" s="1" customFormat="1" ht="33" customHeight="1" spans="1:56">
      <c r="A79" s="78">
        <f t="shared" si="10"/>
        <v>75</v>
      </c>
      <c r="B79" s="103"/>
      <c r="C79" s="116"/>
      <c r="D79" s="104"/>
      <c r="E79" s="103"/>
      <c r="F79" s="81">
        <f t="shared" si="11"/>
        <v>31</v>
      </c>
      <c r="G79" s="117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65">
        <f t="shared" si="12"/>
        <v>0</v>
      </c>
      <c r="T79" s="118"/>
      <c r="U79" s="110"/>
      <c r="V79" s="119"/>
      <c r="W79" s="120"/>
      <c r="X79" s="120"/>
      <c r="Y79" s="120"/>
      <c r="Z79" s="120"/>
      <c r="AA79" s="120"/>
      <c r="AB79" s="107"/>
      <c r="AC79" s="70">
        <f t="shared" si="13"/>
        <v>0</v>
      </c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72">
        <f t="shared" si="14"/>
        <v>0</v>
      </c>
      <c r="AT79" s="70">
        <f t="shared" si="15"/>
        <v>0</v>
      </c>
      <c r="AU79" s="70">
        <f t="shared" si="16"/>
        <v>0</v>
      </c>
      <c r="AV79" s="122"/>
      <c r="AW79" s="108"/>
      <c r="AX79" s="108"/>
      <c r="AY79" s="108"/>
      <c r="AZ79" s="108"/>
      <c r="BA79" s="70">
        <f t="shared" si="17"/>
        <v>0</v>
      </c>
      <c r="BB79" s="76"/>
      <c r="BC79" s="121"/>
      <c r="BD79" s="55" t="str">
        <f t="shared" si="18"/>
        <v>正确</v>
      </c>
    </row>
    <row r="80" s="1" customFormat="1" ht="33" customHeight="1" spans="1:56">
      <c r="A80" s="78">
        <f t="shared" si="10"/>
        <v>76</v>
      </c>
      <c r="B80" s="103"/>
      <c r="C80" s="116"/>
      <c r="D80" s="104"/>
      <c r="E80" s="103"/>
      <c r="F80" s="81">
        <f t="shared" si="11"/>
        <v>31</v>
      </c>
      <c r="G80" s="117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65">
        <f t="shared" si="12"/>
        <v>0</v>
      </c>
      <c r="T80" s="118"/>
      <c r="U80" s="110"/>
      <c r="V80" s="119"/>
      <c r="W80" s="120"/>
      <c r="X80" s="120"/>
      <c r="Y80" s="120"/>
      <c r="Z80" s="120"/>
      <c r="AA80" s="120"/>
      <c r="AB80" s="107"/>
      <c r="AC80" s="70">
        <f t="shared" si="13"/>
        <v>0</v>
      </c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72">
        <f t="shared" si="14"/>
        <v>0</v>
      </c>
      <c r="AT80" s="70">
        <f t="shared" si="15"/>
        <v>0</v>
      </c>
      <c r="AU80" s="70">
        <f t="shared" si="16"/>
        <v>0</v>
      </c>
      <c r="AV80" s="122"/>
      <c r="AW80" s="108"/>
      <c r="AX80" s="108"/>
      <c r="AY80" s="108"/>
      <c r="AZ80" s="108"/>
      <c r="BA80" s="70">
        <f t="shared" si="17"/>
        <v>0</v>
      </c>
      <c r="BB80" s="76"/>
      <c r="BC80" s="121"/>
      <c r="BD80" s="55" t="str">
        <f t="shared" si="18"/>
        <v>正确</v>
      </c>
    </row>
    <row r="81" s="1" customFormat="1" ht="33" customHeight="1" spans="1:56">
      <c r="A81" s="78">
        <f t="shared" si="10"/>
        <v>77</v>
      </c>
      <c r="B81" s="103"/>
      <c r="C81" s="116"/>
      <c r="D81" s="104"/>
      <c r="E81" s="103"/>
      <c r="F81" s="81">
        <f t="shared" si="11"/>
        <v>31</v>
      </c>
      <c r="G81" s="117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65">
        <f t="shared" si="12"/>
        <v>0</v>
      </c>
      <c r="T81" s="118"/>
      <c r="U81" s="110"/>
      <c r="V81" s="119"/>
      <c r="W81" s="120"/>
      <c r="X81" s="120"/>
      <c r="Y81" s="120"/>
      <c r="Z81" s="120"/>
      <c r="AA81" s="120"/>
      <c r="AB81" s="107"/>
      <c r="AC81" s="70">
        <f t="shared" si="13"/>
        <v>0</v>
      </c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72">
        <f t="shared" si="14"/>
        <v>0</v>
      </c>
      <c r="AT81" s="70">
        <f t="shared" si="15"/>
        <v>0</v>
      </c>
      <c r="AU81" s="70">
        <f t="shared" si="16"/>
        <v>0</v>
      </c>
      <c r="AV81" s="122"/>
      <c r="AW81" s="108"/>
      <c r="AX81" s="108"/>
      <c r="AY81" s="108"/>
      <c r="AZ81" s="108"/>
      <c r="BA81" s="70">
        <f t="shared" si="17"/>
        <v>0</v>
      </c>
      <c r="BB81" s="76"/>
      <c r="BC81" s="121"/>
      <c r="BD81" s="55" t="str">
        <f t="shared" si="18"/>
        <v>正确</v>
      </c>
    </row>
    <row r="82" s="1" customFormat="1" ht="33" customHeight="1" spans="1:56">
      <c r="A82" s="78">
        <f t="shared" si="10"/>
        <v>78</v>
      </c>
      <c r="B82" s="103"/>
      <c r="C82" s="116"/>
      <c r="D82" s="104"/>
      <c r="E82" s="103"/>
      <c r="F82" s="81">
        <f t="shared" si="11"/>
        <v>31</v>
      </c>
      <c r="G82" s="117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65">
        <f t="shared" si="12"/>
        <v>0</v>
      </c>
      <c r="T82" s="118"/>
      <c r="U82" s="110"/>
      <c r="V82" s="119"/>
      <c r="W82" s="120"/>
      <c r="X82" s="120"/>
      <c r="Y82" s="120"/>
      <c r="Z82" s="120"/>
      <c r="AA82" s="120"/>
      <c r="AB82" s="107"/>
      <c r="AC82" s="70">
        <f t="shared" si="13"/>
        <v>0</v>
      </c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72">
        <f t="shared" si="14"/>
        <v>0</v>
      </c>
      <c r="AT82" s="70">
        <f t="shared" si="15"/>
        <v>0</v>
      </c>
      <c r="AU82" s="70">
        <f t="shared" si="16"/>
        <v>0</v>
      </c>
      <c r="AV82" s="122"/>
      <c r="AW82" s="108"/>
      <c r="AX82" s="108"/>
      <c r="AY82" s="108"/>
      <c r="AZ82" s="108"/>
      <c r="BA82" s="70">
        <f t="shared" si="17"/>
        <v>0</v>
      </c>
      <c r="BB82" s="76"/>
      <c r="BC82" s="121"/>
      <c r="BD82" s="55" t="str">
        <f t="shared" si="18"/>
        <v>正确</v>
      </c>
    </row>
    <row r="83" s="1" customFormat="1" ht="33" customHeight="1" spans="1:56">
      <c r="A83" s="78">
        <f t="shared" si="10"/>
        <v>79</v>
      </c>
      <c r="B83" s="103"/>
      <c r="C83" s="116"/>
      <c r="D83" s="104"/>
      <c r="E83" s="103"/>
      <c r="F83" s="81">
        <f t="shared" si="11"/>
        <v>31</v>
      </c>
      <c r="G83" s="117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65">
        <f t="shared" si="12"/>
        <v>0</v>
      </c>
      <c r="T83" s="118"/>
      <c r="U83" s="110"/>
      <c r="V83" s="119"/>
      <c r="W83" s="120"/>
      <c r="X83" s="120"/>
      <c r="Y83" s="120"/>
      <c r="Z83" s="120"/>
      <c r="AA83" s="120"/>
      <c r="AB83" s="107"/>
      <c r="AC83" s="70">
        <f t="shared" si="13"/>
        <v>0</v>
      </c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72">
        <f t="shared" si="14"/>
        <v>0</v>
      </c>
      <c r="AT83" s="70">
        <f t="shared" si="15"/>
        <v>0</v>
      </c>
      <c r="AU83" s="70">
        <f t="shared" si="16"/>
        <v>0</v>
      </c>
      <c r="AV83" s="122"/>
      <c r="AW83" s="108"/>
      <c r="AX83" s="108"/>
      <c r="AY83" s="108"/>
      <c r="AZ83" s="108"/>
      <c r="BA83" s="70">
        <f t="shared" si="17"/>
        <v>0</v>
      </c>
      <c r="BB83" s="76"/>
      <c r="BC83" s="121"/>
      <c r="BD83" s="55" t="str">
        <f t="shared" si="18"/>
        <v>正确</v>
      </c>
    </row>
    <row r="84" s="1" customFormat="1" ht="33" customHeight="1" spans="1:56">
      <c r="A84" s="78">
        <f t="shared" si="10"/>
        <v>80</v>
      </c>
      <c r="B84" s="103"/>
      <c r="C84" s="116"/>
      <c r="D84" s="104"/>
      <c r="E84" s="103"/>
      <c r="F84" s="81">
        <f t="shared" si="11"/>
        <v>31</v>
      </c>
      <c r="G84" s="117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65">
        <f t="shared" si="12"/>
        <v>0</v>
      </c>
      <c r="T84" s="118"/>
      <c r="U84" s="110"/>
      <c r="V84" s="119"/>
      <c r="W84" s="120"/>
      <c r="X84" s="120"/>
      <c r="Y84" s="120"/>
      <c r="Z84" s="120"/>
      <c r="AA84" s="120"/>
      <c r="AB84" s="107"/>
      <c r="AC84" s="70">
        <f t="shared" si="13"/>
        <v>0</v>
      </c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72">
        <f t="shared" si="14"/>
        <v>0</v>
      </c>
      <c r="AT84" s="70">
        <f t="shared" si="15"/>
        <v>0</v>
      </c>
      <c r="AU84" s="70">
        <f t="shared" si="16"/>
        <v>0</v>
      </c>
      <c r="AV84" s="122"/>
      <c r="AW84" s="108"/>
      <c r="AX84" s="108"/>
      <c r="AY84" s="108"/>
      <c r="AZ84" s="108"/>
      <c r="BA84" s="70">
        <f t="shared" si="17"/>
        <v>0</v>
      </c>
      <c r="BB84" s="76"/>
      <c r="BC84" s="121"/>
      <c r="BD84" s="55" t="str">
        <f t="shared" si="18"/>
        <v>正确</v>
      </c>
    </row>
    <row r="85" s="1" customFormat="1" ht="33" customHeight="1" spans="1:56">
      <c r="A85" s="78">
        <f t="shared" si="10"/>
        <v>81</v>
      </c>
      <c r="B85" s="103"/>
      <c r="C85" s="116"/>
      <c r="D85" s="104"/>
      <c r="E85" s="103"/>
      <c r="F85" s="81">
        <f t="shared" si="11"/>
        <v>31</v>
      </c>
      <c r="G85" s="117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65">
        <f t="shared" si="12"/>
        <v>0</v>
      </c>
      <c r="T85" s="118"/>
      <c r="U85" s="110"/>
      <c r="V85" s="119"/>
      <c r="W85" s="120"/>
      <c r="X85" s="120"/>
      <c r="Y85" s="120"/>
      <c r="Z85" s="120"/>
      <c r="AA85" s="120"/>
      <c r="AB85" s="107"/>
      <c r="AC85" s="70">
        <f t="shared" si="13"/>
        <v>0</v>
      </c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72">
        <f t="shared" si="14"/>
        <v>0</v>
      </c>
      <c r="AT85" s="70">
        <f t="shared" si="15"/>
        <v>0</v>
      </c>
      <c r="AU85" s="70">
        <f t="shared" si="16"/>
        <v>0</v>
      </c>
      <c r="AV85" s="122"/>
      <c r="AW85" s="108"/>
      <c r="AX85" s="108"/>
      <c r="AY85" s="108"/>
      <c r="AZ85" s="108"/>
      <c r="BA85" s="70">
        <f t="shared" si="17"/>
        <v>0</v>
      </c>
      <c r="BB85" s="76"/>
      <c r="BC85" s="121"/>
      <c r="BD85" s="55" t="str">
        <f t="shared" si="18"/>
        <v>正确</v>
      </c>
    </row>
    <row r="86" s="1" customFormat="1" ht="33" customHeight="1" spans="1:56">
      <c r="A86" s="78">
        <f t="shared" si="10"/>
        <v>82</v>
      </c>
      <c r="B86" s="103"/>
      <c r="C86" s="116"/>
      <c r="D86" s="104"/>
      <c r="E86" s="103"/>
      <c r="F86" s="81">
        <f t="shared" si="11"/>
        <v>31</v>
      </c>
      <c r="G86" s="117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65">
        <f t="shared" si="12"/>
        <v>0</v>
      </c>
      <c r="T86" s="118"/>
      <c r="U86" s="110"/>
      <c r="V86" s="119"/>
      <c r="W86" s="120"/>
      <c r="X86" s="120"/>
      <c r="Y86" s="120"/>
      <c r="Z86" s="120"/>
      <c r="AA86" s="120"/>
      <c r="AB86" s="107"/>
      <c r="AC86" s="70">
        <f t="shared" si="13"/>
        <v>0</v>
      </c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72">
        <f t="shared" si="14"/>
        <v>0</v>
      </c>
      <c r="AT86" s="70">
        <f t="shared" si="15"/>
        <v>0</v>
      </c>
      <c r="AU86" s="70">
        <f t="shared" si="16"/>
        <v>0</v>
      </c>
      <c r="AV86" s="122"/>
      <c r="AW86" s="108"/>
      <c r="AX86" s="108"/>
      <c r="AY86" s="108"/>
      <c r="AZ86" s="108"/>
      <c r="BA86" s="70">
        <f t="shared" si="17"/>
        <v>0</v>
      </c>
      <c r="BB86" s="76"/>
      <c r="BC86" s="121"/>
      <c r="BD86" s="55" t="str">
        <f t="shared" si="18"/>
        <v>正确</v>
      </c>
    </row>
    <row r="87" s="1" customFormat="1" ht="33" customHeight="1" spans="1:56">
      <c r="A87" s="78">
        <f t="shared" si="10"/>
        <v>83</v>
      </c>
      <c r="B87" s="103"/>
      <c r="C87" s="116"/>
      <c r="D87" s="104"/>
      <c r="E87" s="103"/>
      <c r="F87" s="81">
        <f t="shared" si="11"/>
        <v>31</v>
      </c>
      <c r="G87" s="117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65">
        <f t="shared" si="12"/>
        <v>0</v>
      </c>
      <c r="T87" s="118"/>
      <c r="U87" s="110"/>
      <c r="V87" s="119"/>
      <c r="W87" s="120"/>
      <c r="X87" s="120"/>
      <c r="Y87" s="120"/>
      <c r="Z87" s="120"/>
      <c r="AA87" s="120"/>
      <c r="AB87" s="107"/>
      <c r="AC87" s="70">
        <f t="shared" si="13"/>
        <v>0</v>
      </c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72">
        <f t="shared" si="14"/>
        <v>0</v>
      </c>
      <c r="AT87" s="70">
        <f t="shared" si="15"/>
        <v>0</v>
      </c>
      <c r="AU87" s="70">
        <f t="shared" si="16"/>
        <v>0</v>
      </c>
      <c r="AV87" s="122"/>
      <c r="AW87" s="108"/>
      <c r="AX87" s="108"/>
      <c r="AY87" s="108"/>
      <c r="AZ87" s="108"/>
      <c r="BA87" s="70">
        <f t="shared" si="17"/>
        <v>0</v>
      </c>
      <c r="BB87" s="76"/>
      <c r="BC87" s="121"/>
      <c r="BD87" s="55" t="str">
        <f t="shared" si="18"/>
        <v>正确</v>
      </c>
    </row>
    <row r="88" s="1" customFormat="1" ht="33" customHeight="1" spans="1:56">
      <c r="A88" s="78">
        <f t="shared" si="10"/>
        <v>84</v>
      </c>
      <c r="B88" s="103"/>
      <c r="C88" s="116"/>
      <c r="D88" s="104"/>
      <c r="E88" s="103"/>
      <c r="F88" s="81">
        <f t="shared" si="11"/>
        <v>31</v>
      </c>
      <c r="G88" s="117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65">
        <f t="shared" si="12"/>
        <v>0</v>
      </c>
      <c r="T88" s="118"/>
      <c r="U88" s="110"/>
      <c r="V88" s="119"/>
      <c r="W88" s="120"/>
      <c r="X88" s="120"/>
      <c r="Y88" s="120"/>
      <c r="Z88" s="120"/>
      <c r="AA88" s="120"/>
      <c r="AB88" s="107"/>
      <c r="AC88" s="70">
        <f t="shared" si="13"/>
        <v>0</v>
      </c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72">
        <f t="shared" si="14"/>
        <v>0</v>
      </c>
      <c r="AT88" s="70">
        <f t="shared" si="15"/>
        <v>0</v>
      </c>
      <c r="AU88" s="70">
        <f t="shared" si="16"/>
        <v>0</v>
      </c>
      <c r="AV88" s="122"/>
      <c r="AW88" s="108"/>
      <c r="AX88" s="108"/>
      <c r="AY88" s="108"/>
      <c r="AZ88" s="108"/>
      <c r="BA88" s="70">
        <f t="shared" si="17"/>
        <v>0</v>
      </c>
      <c r="BB88" s="76"/>
      <c r="BC88" s="121"/>
      <c r="BD88" s="55" t="str">
        <f t="shared" si="18"/>
        <v>正确</v>
      </c>
    </row>
    <row r="89" s="1" customFormat="1" ht="33" customHeight="1" spans="1:56">
      <c r="A89" s="78">
        <f t="shared" si="10"/>
        <v>85</v>
      </c>
      <c r="B89" s="103"/>
      <c r="C89" s="116"/>
      <c r="D89" s="104"/>
      <c r="E89" s="103"/>
      <c r="F89" s="81">
        <f t="shared" si="11"/>
        <v>31</v>
      </c>
      <c r="G89" s="117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65">
        <f t="shared" si="12"/>
        <v>0</v>
      </c>
      <c r="T89" s="118"/>
      <c r="U89" s="110"/>
      <c r="V89" s="119"/>
      <c r="W89" s="120"/>
      <c r="X89" s="120"/>
      <c r="Y89" s="120"/>
      <c r="Z89" s="120"/>
      <c r="AA89" s="120"/>
      <c r="AB89" s="107"/>
      <c r="AC89" s="70">
        <f t="shared" si="13"/>
        <v>0</v>
      </c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72">
        <f t="shared" si="14"/>
        <v>0</v>
      </c>
      <c r="AT89" s="70">
        <f t="shared" si="15"/>
        <v>0</v>
      </c>
      <c r="AU89" s="70">
        <f t="shared" si="16"/>
        <v>0</v>
      </c>
      <c r="AV89" s="122"/>
      <c r="AW89" s="108"/>
      <c r="AX89" s="108"/>
      <c r="AY89" s="108"/>
      <c r="AZ89" s="108"/>
      <c r="BA89" s="70">
        <f t="shared" si="17"/>
        <v>0</v>
      </c>
      <c r="BB89" s="76"/>
      <c r="BC89" s="121"/>
      <c r="BD89" s="55" t="str">
        <f t="shared" si="18"/>
        <v>正确</v>
      </c>
    </row>
    <row r="90" s="1" customFormat="1" ht="33" customHeight="1" spans="1:56">
      <c r="A90" s="78">
        <f t="shared" si="10"/>
        <v>86</v>
      </c>
      <c r="B90" s="103"/>
      <c r="C90" s="116"/>
      <c r="D90" s="104"/>
      <c r="E90" s="103"/>
      <c r="F90" s="81">
        <f t="shared" si="11"/>
        <v>31</v>
      </c>
      <c r="G90" s="117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65">
        <f t="shared" si="12"/>
        <v>0</v>
      </c>
      <c r="T90" s="118"/>
      <c r="U90" s="110"/>
      <c r="V90" s="119"/>
      <c r="W90" s="120"/>
      <c r="X90" s="120"/>
      <c r="Y90" s="120"/>
      <c r="Z90" s="120"/>
      <c r="AA90" s="120"/>
      <c r="AB90" s="107"/>
      <c r="AC90" s="70">
        <f t="shared" si="13"/>
        <v>0</v>
      </c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72">
        <f t="shared" si="14"/>
        <v>0</v>
      </c>
      <c r="AT90" s="70">
        <f t="shared" si="15"/>
        <v>0</v>
      </c>
      <c r="AU90" s="70">
        <f t="shared" si="16"/>
        <v>0</v>
      </c>
      <c r="AV90" s="122"/>
      <c r="AW90" s="108"/>
      <c r="AX90" s="108"/>
      <c r="AY90" s="108"/>
      <c r="AZ90" s="108"/>
      <c r="BA90" s="70">
        <f t="shared" si="17"/>
        <v>0</v>
      </c>
      <c r="BB90" s="76"/>
      <c r="BC90" s="121"/>
      <c r="BD90" s="55" t="str">
        <f t="shared" si="18"/>
        <v>正确</v>
      </c>
    </row>
    <row r="91" s="1" customFormat="1" ht="33" customHeight="1" spans="1:56">
      <c r="A91" s="78">
        <f t="shared" si="10"/>
        <v>87</v>
      </c>
      <c r="B91" s="103"/>
      <c r="C91" s="116"/>
      <c r="D91" s="104"/>
      <c r="E91" s="103"/>
      <c r="F91" s="81">
        <f t="shared" si="11"/>
        <v>31</v>
      </c>
      <c r="G91" s="117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65">
        <f t="shared" si="12"/>
        <v>0</v>
      </c>
      <c r="T91" s="118"/>
      <c r="U91" s="110"/>
      <c r="V91" s="119"/>
      <c r="W91" s="120"/>
      <c r="X91" s="120"/>
      <c r="Y91" s="120"/>
      <c r="Z91" s="120"/>
      <c r="AA91" s="120"/>
      <c r="AB91" s="107"/>
      <c r="AC91" s="70">
        <f t="shared" si="13"/>
        <v>0</v>
      </c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72">
        <f t="shared" si="14"/>
        <v>0</v>
      </c>
      <c r="AT91" s="70">
        <f t="shared" si="15"/>
        <v>0</v>
      </c>
      <c r="AU91" s="70">
        <f t="shared" si="16"/>
        <v>0</v>
      </c>
      <c r="AV91" s="122"/>
      <c r="AW91" s="108"/>
      <c r="AX91" s="108"/>
      <c r="AY91" s="108"/>
      <c r="AZ91" s="108"/>
      <c r="BA91" s="70">
        <f t="shared" si="17"/>
        <v>0</v>
      </c>
      <c r="BB91" s="76"/>
      <c r="BC91" s="121"/>
      <c r="BD91" s="55" t="str">
        <f t="shared" si="18"/>
        <v>正确</v>
      </c>
    </row>
    <row r="92" s="1" customFormat="1" ht="33" customHeight="1" spans="1:56">
      <c r="A92" s="78">
        <f t="shared" si="10"/>
        <v>88</v>
      </c>
      <c r="B92" s="103"/>
      <c r="C92" s="116"/>
      <c r="D92" s="104"/>
      <c r="E92" s="103"/>
      <c r="F92" s="81">
        <f t="shared" si="11"/>
        <v>31</v>
      </c>
      <c r="G92" s="117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65">
        <f t="shared" si="12"/>
        <v>0</v>
      </c>
      <c r="T92" s="118"/>
      <c r="U92" s="110"/>
      <c r="V92" s="119"/>
      <c r="W92" s="120"/>
      <c r="X92" s="120"/>
      <c r="Y92" s="120"/>
      <c r="Z92" s="120"/>
      <c r="AA92" s="120"/>
      <c r="AB92" s="107"/>
      <c r="AC92" s="70">
        <f t="shared" si="13"/>
        <v>0</v>
      </c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72">
        <f t="shared" si="14"/>
        <v>0</v>
      </c>
      <c r="AT92" s="70">
        <f t="shared" si="15"/>
        <v>0</v>
      </c>
      <c r="AU92" s="70">
        <f t="shared" si="16"/>
        <v>0</v>
      </c>
      <c r="AV92" s="122"/>
      <c r="AW92" s="108"/>
      <c r="AX92" s="108"/>
      <c r="AY92" s="108"/>
      <c r="AZ92" s="108"/>
      <c r="BA92" s="70">
        <f t="shared" si="17"/>
        <v>0</v>
      </c>
      <c r="BB92" s="76"/>
      <c r="BC92" s="121"/>
      <c r="BD92" s="55" t="str">
        <f t="shared" si="18"/>
        <v>正确</v>
      </c>
    </row>
    <row r="93" s="1" customFormat="1" ht="33" customHeight="1" spans="1:56">
      <c r="A93" s="78">
        <f t="shared" si="10"/>
        <v>89</v>
      </c>
      <c r="B93" s="103"/>
      <c r="C93" s="116"/>
      <c r="D93" s="104"/>
      <c r="E93" s="103"/>
      <c r="F93" s="81">
        <f t="shared" si="11"/>
        <v>31</v>
      </c>
      <c r="G93" s="117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65">
        <f t="shared" si="12"/>
        <v>0</v>
      </c>
      <c r="T93" s="118"/>
      <c r="U93" s="110"/>
      <c r="V93" s="119"/>
      <c r="W93" s="120"/>
      <c r="X93" s="120"/>
      <c r="Y93" s="120"/>
      <c r="Z93" s="120"/>
      <c r="AA93" s="120"/>
      <c r="AB93" s="107"/>
      <c r="AC93" s="70">
        <f t="shared" si="13"/>
        <v>0</v>
      </c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72">
        <f t="shared" si="14"/>
        <v>0</v>
      </c>
      <c r="AT93" s="70">
        <f t="shared" si="15"/>
        <v>0</v>
      </c>
      <c r="AU93" s="70">
        <f t="shared" si="16"/>
        <v>0</v>
      </c>
      <c r="AV93" s="122"/>
      <c r="AW93" s="108"/>
      <c r="AX93" s="108"/>
      <c r="AY93" s="108"/>
      <c r="AZ93" s="108"/>
      <c r="BA93" s="70">
        <f t="shared" si="17"/>
        <v>0</v>
      </c>
      <c r="BB93" s="76"/>
      <c r="BC93" s="121"/>
      <c r="BD93" s="55" t="str">
        <f t="shared" si="18"/>
        <v>正确</v>
      </c>
    </row>
    <row r="94" s="1" customFormat="1" ht="33" customHeight="1" spans="1:56">
      <c r="A94" s="78">
        <f t="shared" si="10"/>
        <v>90</v>
      </c>
      <c r="B94" s="103"/>
      <c r="C94" s="116"/>
      <c r="D94" s="104"/>
      <c r="E94" s="103"/>
      <c r="F94" s="81">
        <f t="shared" si="11"/>
        <v>31</v>
      </c>
      <c r="G94" s="117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65">
        <f t="shared" si="12"/>
        <v>0</v>
      </c>
      <c r="T94" s="118"/>
      <c r="U94" s="110"/>
      <c r="V94" s="119"/>
      <c r="W94" s="120"/>
      <c r="X94" s="120"/>
      <c r="Y94" s="120"/>
      <c r="Z94" s="120"/>
      <c r="AA94" s="120"/>
      <c r="AB94" s="107"/>
      <c r="AC94" s="70">
        <f t="shared" si="13"/>
        <v>0</v>
      </c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72">
        <f t="shared" si="14"/>
        <v>0</v>
      </c>
      <c r="AT94" s="70">
        <f t="shared" si="15"/>
        <v>0</v>
      </c>
      <c r="AU94" s="70">
        <f t="shared" si="16"/>
        <v>0</v>
      </c>
      <c r="AV94" s="122"/>
      <c r="AW94" s="108"/>
      <c r="AX94" s="108"/>
      <c r="AY94" s="108"/>
      <c r="AZ94" s="108"/>
      <c r="BA94" s="70">
        <f t="shared" si="17"/>
        <v>0</v>
      </c>
      <c r="BB94" s="76"/>
      <c r="BC94" s="121"/>
      <c r="BD94" s="55" t="str">
        <f t="shared" si="18"/>
        <v>正确</v>
      </c>
    </row>
    <row r="95" s="1" customFormat="1" ht="33" customHeight="1" spans="1:56">
      <c r="A95" s="78">
        <f t="shared" si="10"/>
        <v>91</v>
      </c>
      <c r="B95" s="103"/>
      <c r="C95" s="116"/>
      <c r="D95" s="104"/>
      <c r="E95" s="103"/>
      <c r="F95" s="81">
        <f t="shared" si="11"/>
        <v>31</v>
      </c>
      <c r="G95" s="117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65">
        <f t="shared" si="12"/>
        <v>0</v>
      </c>
      <c r="T95" s="118"/>
      <c r="U95" s="110"/>
      <c r="V95" s="119"/>
      <c r="W95" s="120"/>
      <c r="X95" s="120"/>
      <c r="Y95" s="120"/>
      <c r="Z95" s="120"/>
      <c r="AA95" s="120"/>
      <c r="AB95" s="107"/>
      <c r="AC95" s="70">
        <f t="shared" si="13"/>
        <v>0</v>
      </c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72">
        <f t="shared" si="14"/>
        <v>0</v>
      </c>
      <c r="AT95" s="70">
        <f t="shared" si="15"/>
        <v>0</v>
      </c>
      <c r="AU95" s="70">
        <f t="shared" si="16"/>
        <v>0</v>
      </c>
      <c r="AV95" s="122"/>
      <c r="AW95" s="108"/>
      <c r="AX95" s="108"/>
      <c r="AY95" s="108"/>
      <c r="AZ95" s="108"/>
      <c r="BA95" s="70">
        <f t="shared" si="17"/>
        <v>0</v>
      </c>
      <c r="BB95" s="76"/>
      <c r="BC95" s="121"/>
      <c r="BD95" s="55" t="str">
        <f t="shared" si="18"/>
        <v>正确</v>
      </c>
    </row>
    <row r="96" s="1" customFormat="1" ht="33" customHeight="1" spans="1:56">
      <c r="A96" s="78">
        <f t="shared" si="10"/>
        <v>92</v>
      </c>
      <c r="B96" s="103"/>
      <c r="C96" s="116"/>
      <c r="D96" s="104"/>
      <c r="E96" s="103"/>
      <c r="F96" s="81">
        <f t="shared" si="11"/>
        <v>31</v>
      </c>
      <c r="G96" s="117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65">
        <f t="shared" si="12"/>
        <v>0</v>
      </c>
      <c r="T96" s="118"/>
      <c r="U96" s="110"/>
      <c r="V96" s="119"/>
      <c r="W96" s="120"/>
      <c r="X96" s="120"/>
      <c r="Y96" s="120"/>
      <c r="Z96" s="120"/>
      <c r="AA96" s="120"/>
      <c r="AB96" s="107"/>
      <c r="AC96" s="70">
        <f t="shared" si="13"/>
        <v>0</v>
      </c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72">
        <f t="shared" si="14"/>
        <v>0</v>
      </c>
      <c r="AT96" s="70">
        <f t="shared" si="15"/>
        <v>0</v>
      </c>
      <c r="AU96" s="70">
        <f t="shared" si="16"/>
        <v>0</v>
      </c>
      <c r="AV96" s="122"/>
      <c r="AW96" s="108"/>
      <c r="AX96" s="108"/>
      <c r="AY96" s="108"/>
      <c r="AZ96" s="108"/>
      <c r="BA96" s="70">
        <f t="shared" si="17"/>
        <v>0</v>
      </c>
      <c r="BB96" s="76"/>
      <c r="BC96" s="121"/>
      <c r="BD96" s="55" t="str">
        <f t="shared" si="18"/>
        <v>正确</v>
      </c>
    </row>
    <row r="97" s="1" customFormat="1" ht="33" customHeight="1" spans="1:56">
      <c r="A97" s="78">
        <f t="shared" si="10"/>
        <v>93</v>
      </c>
      <c r="B97" s="103"/>
      <c r="C97" s="116"/>
      <c r="D97" s="104"/>
      <c r="E97" s="103"/>
      <c r="F97" s="81">
        <f t="shared" si="11"/>
        <v>31</v>
      </c>
      <c r="G97" s="117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65">
        <f t="shared" si="12"/>
        <v>0</v>
      </c>
      <c r="T97" s="118"/>
      <c r="U97" s="110"/>
      <c r="V97" s="119"/>
      <c r="W97" s="120"/>
      <c r="X97" s="120"/>
      <c r="Y97" s="120"/>
      <c r="Z97" s="120"/>
      <c r="AA97" s="120"/>
      <c r="AB97" s="107"/>
      <c r="AC97" s="70">
        <f t="shared" si="13"/>
        <v>0</v>
      </c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72">
        <f t="shared" si="14"/>
        <v>0</v>
      </c>
      <c r="AT97" s="70">
        <f t="shared" si="15"/>
        <v>0</v>
      </c>
      <c r="AU97" s="70">
        <f t="shared" si="16"/>
        <v>0</v>
      </c>
      <c r="AV97" s="122"/>
      <c r="AW97" s="108"/>
      <c r="AX97" s="108"/>
      <c r="AY97" s="108"/>
      <c r="AZ97" s="108"/>
      <c r="BA97" s="70">
        <f t="shared" si="17"/>
        <v>0</v>
      </c>
      <c r="BB97" s="76"/>
      <c r="BC97" s="121"/>
      <c r="BD97" s="55" t="str">
        <f t="shared" si="18"/>
        <v>正确</v>
      </c>
    </row>
    <row r="98" s="1" customFormat="1" ht="33" customHeight="1" spans="1:56">
      <c r="A98" s="78">
        <f t="shared" si="10"/>
        <v>94</v>
      </c>
      <c r="B98" s="103"/>
      <c r="C98" s="116"/>
      <c r="D98" s="104"/>
      <c r="E98" s="103"/>
      <c r="F98" s="81">
        <f t="shared" si="11"/>
        <v>31</v>
      </c>
      <c r="G98" s="117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65">
        <f t="shared" si="12"/>
        <v>0</v>
      </c>
      <c r="T98" s="118"/>
      <c r="U98" s="110"/>
      <c r="V98" s="119"/>
      <c r="W98" s="120"/>
      <c r="X98" s="120"/>
      <c r="Y98" s="120"/>
      <c r="Z98" s="120"/>
      <c r="AA98" s="120"/>
      <c r="AB98" s="107"/>
      <c r="AC98" s="70">
        <f t="shared" si="13"/>
        <v>0</v>
      </c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72">
        <f t="shared" si="14"/>
        <v>0</v>
      </c>
      <c r="AT98" s="70">
        <f t="shared" si="15"/>
        <v>0</v>
      </c>
      <c r="AU98" s="70">
        <f t="shared" si="16"/>
        <v>0</v>
      </c>
      <c r="AV98" s="122"/>
      <c r="AW98" s="108"/>
      <c r="AX98" s="108"/>
      <c r="AY98" s="108"/>
      <c r="AZ98" s="108"/>
      <c r="BA98" s="70">
        <f t="shared" si="17"/>
        <v>0</v>
      </c>
      <c r="BB98" s="76"/>
      <c r="BC98" s="121"/>
      <c r="BD98" s="55" t="str">
        <f t="shared" si="18"/>
        <v>正确</v>
      </c>
    </row>
    <row r="99" s="1" customFormat="1" ht="33" customHeight="1" spans="1:56">
      <c r="A99" s="78">
        <f t="shared" si="10"/>
        <v>95</v>
      </c>
      <c r="B99" s="103"/>
      <c r="C99" s="116"/>
      <c r="D99" s="104"/>
      <c r="E99" s="103"/>
      <c r="F99" s="81">
        <f t="shared" si="11"/>
        <v>31</v>
      </c>
      <c r="G99" s="117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65">
        <f t="shared" si="12"/>
        <v>0</v>
      </c>
      <c r="T99" s="118"/>
      <c r="U99" s="110"/>
      <c r="V99" s="119"/>
      <c r="W99" s="120"/>
      <c r="X99" s="120"/>
      <c r="Y99" s="120"/>
      <c r="Z99" s="120"/>
      <c r="AA99" s="120"/>
      <c r="AB99" s="107"/>
      <c r="AC99" s="70">
        <f t="shared" si="13"/>
        <v>0</v>
      </c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72">
        <f t="shared" si="14"/>
        <v>0</v>
      </c>
      <c r="AT99" s="70">
        <f t="shared" si="15"/>
        <v>0</v>
      </c>
      <c r="AU99" s="70">
        <f t="shared" si="16"/>
        <v>0</v>
      </c>
      <c r="AV99" s="122"/>
      <c r="AW99" s="108"/>
      <c r="AX99" s="108"/>
      <c r="AY99" s="108"/>
      <c r="AZ99" s="108"/>
      <c r="BA99" s="70">
        <f t="shared" si="17"/>
        <v>0</v>
      </c>
      <c r="BB99" s="76"/>
      <c r="BC99" s="121"/>
      <c r="BD99" s="55" t="str">
        <f t="shared" si="18"/>
        <v>正确</v>
      </c>
    </row>
    <row r="100" s="1" customFormat="1" ht="33" customHeight="1" spans="1:56">
      <c r="A100" s="78">
        <f t="shared" si="10"/>
        <v>96</v>
      </c>
      <c r="B100" s="103"/>
      <c r="C100" s="116"/>
      <c r="D100" s="104"/>
      <c r="E100" s="103"/>
      <c r="F100" s="81">
        <f t="shared" si="11"/>
        <v>31</v>
      </c>
      <c r="G100" s="117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65">
        <f t="shared" si="12"/>
        <v>0</v>
      </c>
      <c r="T100" s="118"/>
      <c r="U100" s="110"/>
      <c r="V100" s="119"/>
      <c r="W100" s="120"/>
      <c r="X100" s="120"/>
      <c r="Y100" s="120"/>
      <c r="Z100" s="120"/>
      <c r="AA100" s="120"/>
      <c r="AB100" s="107"/>
      <c r="AC100" s="70">
        <f t="shared" si="13"/>
        <v>0</v>
      </c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72">
        <f t="shared" si="14"/>
        <v>0</v>
      </c>
      <c r="AT100" s="70">
        <f t="shared" si="15"/>
        <v>0</v>
      </c>
      <c r="AU100" s="70">
        <f t="shared" si="16"/>
        <v>0</v>
      </c>
      <c r="AV100" s="122"/>
      <c r="AW100" s="108"/>
      <c r="AX100" s="108"/>
      <c r="AY100" s="108"/>
      <c r="AZ100" s="108"/>
      <c r="BA100" s="70">
        <f t="shared" si="17"/>
        <v>0</v>
      </c>
      <c r="BB100" s="76"/>
      <c r="BC100" s="121"/>
      <c r="BD100" s="55" t="str">
        <f t="shared" si="18"/>
        <v>正确</v>
      </c>
    </row>
    <row r="101" s="1" customFormat="1" ht="33" customHeight="1" spans="1:56">
      <c r="A101" s="78">
        <f t="shared" si="10"/>
        <v>97</v>
      </c>
      <c r="B101" s="103"/>
      <c r="C101" s="116"/>
      <c r="D101" s="104"/>
      <c r="E101" s="103"/>
      <c r="F101" s="81">
        <f t="shared" si="11"/>
        <v>31</v>
      </c>
      <c r="G101" s="117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65">
        <f t="shared" si="12"/>
        <v>0</v>
      </c>
      <c r="T101" s="118"/>
      <c r="U101" s="110"/>
      <c r="V101" s="119"/>
      <c r="W101" s="120"/>
      <c r="X101" s="120"/>
      <c r="Y101" s="120"/>
      <c r="Z101" s="120"/>
      <c r="AA101" s="120"/>
      <c r="AB101" s="107"/>
      <c r="AC101" s="70">
        <f t="shared" si="13"/>
        <v>0</v>
      </c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72">
        <f t="shared" si="14"/>
        <v>0</v>
      </c>
      <c r="AT101" s="70">
        <f t="shared" si="15"/>
        <v>0</v>
      </c>
      <c r="AU101" s="70">
        <f t="shared" si="16"/>
        <v>0</v>
      </c>
      <c r="AV101" s="122"/>
      <c r="AW101" s="108"/>
      <c r="AX101" s="108"/>
      <c r="AY101" s="108"/>
      <c r="AZ101" s="108"/>
      <c r="BA101" s="70">
        <f t="shared" si="17"/>
        <v>0</v>
      </c>
      <c r="BB101" s="76"/>
      <c r="BC101" s="121"/>
      <c r="BD101" s="55" t="str">
        <f t="shared" si="18"/>
        <v>正确</v>
      </c>
    </row>
    <row r="102" s="1" customFormat="1" ht="33" customHeight="1" spans="1:56">
      <c r="A102" s="78">
        <f t="shared" si="10"/>
        <v>98</v>
      </c>
      <c r="B102" s="103"/>
      <c r="C102" s="116"/>
      <c r="D102" s="104"/>
      <c r="E102" s="103"/>
      <c r="F102" s="81">
        <f t="shared" si="11"/>
        <v>31</v>
      </c>
      <c r="G102" s="117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65">
        <f t="shared" si="12"/>
        <v>0</v>
      </c>
      <c r="T102" s="118"/>
      <c r="U102" s="110"/>
      <c r="V102" s="119"/>
      <c r="W102" s="120"/>
      <c r="X102" s="120"/>
      <c r="Y102" s="120"/>
      <c r="Z102" s="120"/>
      <c r="AA102" s="120"/>
      <c r="AB102" s="107"/>
      <c r="AC102" s="70">
        <f t="shared" si="13"/>
        <v>0</v>
      </c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72">
        <f t="shared" si="14"/>
        <v>0</v>
      </c>
      <c r="AT102" s="70">
        <f t="shared" si="15"/>
        <v>0</v>
      </c>
      <c r="AU102" s="70">
        <f t="shared" si="16"/>
        <v>0</v>
      </c>
      <c r="AV102" s="122"/>
      <c r="AW102" s="108"/>
      <c r="AX102" s="108"/>
      <c r="AY102" s="108"/>
      <c r="AZ102" s="108"/>
      <c r="BA102" s="70">
        <f t="shared" si="17"/>
        <v>0</v>
      </c>
      <c r="BB102" s="76"/>
      <c r="BC102" s="121"/>
      <c r="BD102" s="55" t="str">
        <f t="shared" si="18"/>
        <v>正确</v>
      </c>
    </row>
    <row r="103" s="1" customFormat="1" ht="33" customHeight="1" spans="1:56">
      <c r="A103" s="78">
        <f t="shared" si="10"/>
        <v>99</v>
      </c>
      <c r="B103" s="103"/>
      <c r="C103" s="116"/>
      <c r="D103" s="104"/>
      <c r="E103" s="103"/>
      <c r="F103" s="81">
        <f t="shared" si="11"/>
        <v>31</v>
      </c>
      <c r="G103" s="117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65">
        <f t="shared" si="12"/>
        <v>0</v>
      </c>
      <c r="T103" s="118"/>
      <c r="U103" s="110"/>
      <c r="V103" s="119"/>
      <c r="W103" s="120"/>
      <c r="X103" s="120"/>
      <c r="Y103" s="120"/>
      <c r="Z103" s="120"/>
      <c r="AA103" s="120"/>
      <c r="AB103" s="107"/>
      <c r="AC103" s="70">
        <f t="shared" si="13"/>
        <v>0</v>
      </c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72">
        <f t="shared" si="14"/>
        <v>0</v>
      </c>
      <c r="AT103" s="70">
        <f t="shared" si="15"/>
        <v>0</v>
      </c>
      <c r="AU103" s="70">
        <f t="shared" si="16"/>
        <v>0</v>
      </c>
      <c r="AV103" s="122"/>
      <c r="AW103" s="108"/>
      <c r="AX103" s="108"/>
      <c r="AY103" s="108"/>
      <c r="AZ103" s="108"/>
      <c r="BA103" s="70">
        <f t="shared" si="17"/>
        <v>0</v>
      </c>
      <c r="BB103" s="76"/>
      <c r="BC103" s="121"/>
      <c r="BD103" s="55" t="str">
        <f t="shared" si="18"/>
        <v>正确</v>
      </c>
    </row>
    <row r="104" s="1" customFormat="1" ht="33" customHeight="1" spans="1:56">
      <c r="A104" s="78">
        <f t="shared" si="10"/>
        <v>100</v>
      </c>
      <c r="B104" s="103"/>
      <c r="C104" s="116"/>
      <c r="D104" s="104"/>
      <c r="E104" s="103"/>
      <c r="F104" s="81">
        <f t="shared" si="11"/>
        <v>31</v>
      </c>
      <c r="G104" s="117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65">
        <f t="shared" si="12"/>
        <v>0</v>
      </c>
      <c r="T104" s="118"/>
      <c r="U104" s="110"/>
      <c r="V104" s="119"/>
      <c r="W104" s="120"/>
      <c r="X104" s="120"/>
      <c r="Y104" s="120"/>
      <c r="Z104" s="120"/>
      <c r="AA104" s="120"/>
      <c r="AB104" s="107"/>
      <c r="AC104" s="70">
        <f t="shared" si="13"/>
        <v>0</v>
      </c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72">
        <f t="shared" si="14"/>
        <v>0</v>
      </c>
      <c r="AT104" s="70">
        <f t="shared" si="15"/>
        <v>0</v>
      </c>
      <c r="AU104" s="70">
        <f t="shared" si="16"/>
        <v>0</v>
      </c>
      <c r="AV104" s="122"/>
      <c r="AW104" s="108"/>
      <c r="AX104" s="108"/>
      <c r="AY104" s="108"/>
      <c r="AZ104" s="108"/>
      <c r="BA104" s="70">
        <f t="shared" si="17"/>
        <v>0</v>
      </c>
      <c r="BB104" s="76"/>
      <c r="BC104" s="121"/>
      <c r="BD104" s="55" t="str">
        <f t="shared" si="18"/>
        <v>正确</v>
      </c>
    </row>
    <row r="105" s="1" customFormat="1" ht="33" customHeight="1" spans="1:56">
      <c r="A105" s="78">
        <f t="shared" si="10"/>
        <v>101</v>
      </c>
      <c r="B105" s="103"/>
      <c r="C105" s="116"/>
      <c r="D105" s="104"/>
      <c r="E105" s="103"/>
      <c r="F105" s="81">
        <f t="shared" si="11"/>
        <v>31</v>
      </c>
      <c r="G105" s="117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65">
        <f t="shared" si="12"/>
        <v>0</v>
      </c>
      <c r="T105" s="118"/>
      <c r="U105" s="110"/>
      <c r="V105" s="119"/>
      <c r="W105" s="120"/>
      <c r="X105" s="120"/>
      <c r="Y105" s="120"/>
      <c r="Z105" s="120"/>
      <c r="AA105" s="120"/>
      <c r="AB105" s="107"/>
      <c r="AC105" s="70">
        <f t="shared" si="13"/>
        <v>0</v>
      </c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72">
        <f t="shared" si="14"/>
        <v>0</v>
      </c>
      <c r="AT105" s="70">
        <f t="shared" si="15"/>
        <v>0</v>
      </c>
      <c r="AU105" s="70">
        <f t="shared" si="16"/>
        <v>0</v>
      </c>
      <c r="AV105" s="122"/>
      <c r="AW105" s="108"/>
      <c r="AX105" s="108"/>
      <c r="AY105" s="108"/>
      <c r="AZ105" s="108"/>
      <c r="BA105" s="70">
        <f t="shared" si="17"/>
        <v>0</v>
      </c>
      <c r="BB105" s="76"/>
      <c r="BC105" s="121"/>
      <c r="BD105" s="55" t="str">
        <f t="shared" si="18"/>
        <v>正确</v>
      </c>
    </row>
    <row r="106" s="1" customFormat="1" ht="33" customHeight="1" spans="1:56">
      <c r="A106" s="78">
        <f t="shared" si="10"/>
        <v>102</v>
      </c>
      <c r="B106" s="103"/>
      <c r="C106" s="116"/>
      <c r="D106" s="104"/>
      <c r="E106" s="103"/>
      <c r="F106" s="81">
        <f t="shared" si="11"/>
        <v>31</v>
      </c>
      <c r="G106" s="117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65">
        <f t="shared" si="12"/>
        <v>0</v>
      </c>
      <c r="T106" s="118"/>
      <c r="U106" s="110"/>
      <c r="V106" s="119"/>
      <c r="W106" s="120"/>
      <c r="X106" s="120"/>
      <c r="Y106" s="120"/>
      <c r="Z106" s="120"/>
      <c r="AA106" s="120"/>
      <c r="AB106" s="107"/>
      <c r="AC106" s="70">
        <f t="shared" si="13"/>
        <v>0</v>
      </c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72">
        <f t="shared" si="14"/>
        <v>0</v>
      </c>
      <c r="AT106" s="70">
        <f t="shared" si="15"/>
        <v>0</v>
      </c>
      <c r="AU106" s="70">
        <f t="shared" si="16"/>
        <v>0</v>
      </c>
      <c r="AV106" s="122"/>
      <c r="AW106" s="108"/>
      <c r="AX106" s="108"/>
      <c r="AY106" s="108"/>
      <c r="AZ106" s="108"/>
      <c r="BA106" s="70">
        <f t="shared" si="17"/>
        <v>0</v>
      </c>
      <c r="BB106" s="76"/>
      <c r="BC106" s="121"/>
      <c r="BD106" s="55" t="str">
        <f t="shared" si="18"/>
        <v>正确</v>
      </c>
    </row>
    <row r="107" s="1" customFormat="1" ht="33" customHeight="1" spans="1:56">
      <c r="A107" s="78">
        <f t="shared" si="10"/>
        <v>103</v>
      </c>
      <c r="B107" s="103"/>
      <c r="C107" s="116"/>
      <c r="D107" s="104"/>
      <c r="E107" s="103"/>
      <c r="F107" s="81">
        <f t="shared" si="11"/>
        <v>31</v>
      </c>
      <c r="G107" s="117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65">
        <f t="shared" si="12"/>
        <v>0</v>
      </c>
      <c r="T107" s="118"/>
      <c r="U107" s="110"/>
      <c r="V107" s="119"/>
      <c r="W107" s="120"/>
      <c r="X107" s="120"/>
      <c r="Y107" s="120"/>
      <c r="Z107" s="120"/>
      <c r="AA107" s="120"/>
      <c r="AB107" s="107"/>
      <c r="AC107" s="70">
        <f t="shared" si="13"/>
        <v>0</v>
      </c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72">
        <f t="shared" si="14"/>
        <v>0</v>
      </c>
      <c r="AT107" s="70">
        <f t="shared" si="15"/>
        <v>0</v>
      </c>
      <c r="AU107" s="70">
        <f t="shared" si="16"/>
        <v>0</v>
      </c>
      <c r="AV107" s="122"/>
      <c r="AW107" s="108"/>
      <c r="AX107" s="108"/>
      <c r="AY107" s="108"/>
      <c r="AZ107" s="108"/>
      <c r="BA107" s="70">
        <f t="shared" si="17"/>
        <v>0</v>
      </c>
      <c r="BB107" s="76"/>
      <c r="BC107" s="121"/>
      <c r="BD107" s="55" t="str">
        <f t="shared" si="18"/>
        <v>正确</v>
      </c>
    </row>
    <row r="108" s="1" customFormat="1" ht="33" customHeight="1" spans="1:56">
      <c r="A108" s="78">
        <f t="shared" si="10"/>
        <v>104</v>
      </c>
      <c r="B108" s="103"/>
      <c r="C108" s="116"/>
      <c r="D108" s="104"/>
      <c r="E108" s="103"/>
      <c r="F108" s="81">
        <f t="shared" si="11"/>
        <v>31</v>
      </c>
      <c r="G108" s="117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65">
        <f t="shared" si="12"/>
        <v>0</v>
      </c>
      <c r="T108" s="118"/>
      <c r="U108" s="110"/>
      <c r="V108" s="119"/>
      <c r="W108" s="120"/>
      <c r="X108" s="120"/>
      <c r="Y108" s="120"/>
      <c r="Z108" s="120"/>
      <c r="AA108" s="120"/>
      <c r="AB108" s="107"/>
      <c r="AC108" s="70">
        <f t="shared" si="13"/>
        <v>0</v>
      </c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72">
        <f t="shared" si="14"/>
        <v>0</v>
      </c>
      <c r="AT108" s="70">
        <f t="shared" si="15"/>
        <v>0</v>
      </c>
      <c r="AU108" s="70">
        <f t="shared" si="16"/>
        <v>0</v>
      </c>
      <c r="AV108" s="122"/>
      <c r="AW108" s="108"/>
      <c r="AX108" s="108"/>
      <c r="AY108" s="108"/>
      <c r="AZ108" s="108"/>
      <c r="BA108" s="70">
        <f t="shared" si="17"/>
        <v>0</v>
      </c>
      <c r="BB108" s="76"/>
      <c r="BC108" s="121"/>
      <c r="BD108" s="55" t="str">
        <f t="shared" si="18"/>
        <v>正确</v>
      </c>
    </row>
    <row r="109" s="1" customFormat="1" ht="33" customHeight="1" spans="1:56">
      <c r="A109" s="78">
        <f t="shared" si="10"/>
        <v>105</v>
      </c>
      <c r="B109" s="103"/>
      <c r="C109" s="116"/>
      <c r="D109" s="104"/>
      <c r="E109" s="103"/>
      <c r="F109" s="81">
        <f t="shared" si="11"/>
        <v>31</v>
      </c>
      <c r="G109" s="117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65">
        <f t="shared" si="12"/>
        <v>0</v>
      </c>
      <c r="T109" s="118"/>
      <c r="U109" s="110"/>
      <c r="V109" s="119"/>
      <c r="W109" s="120"/>
      <c r="X109" s="120"/>
      <c r="Y109" s="120"/>
      <c r="Z109" s="120"/>
      <c r="AA109" s="120"/>
      <c r="AB109" s="107"/>
      <c r="AC109" s="70">
        <f t="shared" si="13"/>
        <v>0</v>
      </c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72">
        <f t="shared" si="14"/>
        <v>0</v>
      </c>
      <c r="AT109" s="70">
        <f t="shared" si="15"/>
        <v>0</v>
      </c>
      <c r="AU109" s="70">
        <f t="shared" si="16"/>
        <v>0</v>
      </c>
      <c r="AV109" s="122"/>
      <c r="AW109" s="108"/>
      <c r="AX109" s="108"/>
      <c r="AY109" s="108"/>
      <c r="AZ109" s="108"/>
      <c r="BA109" s="70">
        <f t="shared" si="17"/>
        <v>0</v>
      </c>
      <c r="BB109" s="76"/>
      <c r="BC109" s="121"/>
      <c r="BD109" s="55" t="str">
        <f t="shared" si="18"/>
        <v>正确</v>
      </c>
    </row>
    <row r="110" s="1" customFormat="1" ht="33" customHeight="1" spans="1:56">
      <c r="A110" s="78">
        <f t="shared" si="10"/>
        <v>106</v>
      </c>
      <c r="B110" s="103"/>
      <c r="C110" s="116"/>
      <c r="D110" s="104"/>
      <c r="E110" s="103"/>
      <c r="F110" s="81">
        <f t="shared" si="11"/>
        <v>31</v>
      </c>
      <c r="G110" s="117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65">
        <f t="shared" si="12"/>
        <v>0</v>
      </c>
      <c r="T110" s="118"/>
      <c r="U110" s="110"/>
      <c r="V110" s="119"/>
      <c r="W110" s="120"/>
      <c r="X110" s="120"/>
      <c r="Y110" s="120"/>
      <c r="Z110" s="120"/>
      <c r="AA110" s="120"/>
      <c r="AB110" s="107"/>
      <c r="AC110" s="70">
        <f t="shared" si="13"/>
        <v>0</v>
      </c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72">
        <f t="shared" si="14"/>
        <v>0</v>
      </c>
      <c r="AT110" s="70">
        <f t="shared" si="15"/>
        <v>0</v>
      </c>
      <c r="AU110" s="70">
        <f t="shared" si="16"/>
        <v>0</v>
      </c>
      <c r="AV110" s="122"/>
      <c r="AW110" s="108"/>
      <c r="AX110" s="108"/>
      <c r="AY110" s="108"/>
      <c r="AZ110" s="108"/>
      <c r="BA110" s="70">
        <f t="shared" si="17"/>
        <v>0</v>
      </c>
      <c r="BB110" s="76"/>
      <c r="BC110" s="121"/>
      <c r="BD110" s="55" t="str">
        <f t="shared" si="18"/>
        <v>正确</v>
      </c>
    </row>
    <row r="111" s="1" customFormat="1" ht="33" customHeight="1" spans="1:56">
      <c r="A111" s="78">
        <f t="shared" si="10"/>
        <v>107</v>
      </c>
      <c r="B111" s="103"/>
      <c r="C111" s="116"/>
      <c r="D111" s="104"/>
      <c r="E111" s="103"/>
      <c r="F111" s="81">
        <f t="shared" si="11"/>
        <v>31</v>
      </c>
      <c r="G111" s="117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65">
        <f t="shared" si="12"/>
        <v>0</v>
      </c>
      <c r="T111" s="118"/>
      <c r="U111" s="110"/>
      <c r="V111" s="119"/>
      <c r="W111" s="120"/>
      <c r="X111" s="120"/>
      <c r="Y111" s="120"/>
      <c r="Z111" s="120"/>
      <c r="AA111" s="120"/>
      <c r="AB111" s="107"/>
      <c r="AC111" s="70">
        <f t="shared" si="13"/>
        <v>0</v>
      </c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72">
        <f t="shared" si="14"/>
        <v>0</v>
      </c>
      <c r="AT111" s="70">
        <f t="shared" si="15"/>
        <v>0</v>
      </c>
      <c r="AU111" s="70">
        <f t="shared" si="16"/>
        <v>0</v>
      </c>
      <c r="AV111" s="122"/>
      <c r="AW111" s="108"/>
      <c r="AX111" s="108"/>
      <c r="AY111" s="108"/>
      <c r="AZ111" s="108"/>
      <c r="BA111" s="70">
        <f t="shared" si="17"/>
        <v>0</v>
      </c>
      <c r="BB111" s="76"/>
      <c r="BC111" s="121"/>
      <c r="BD111" s="55" t="str">
        <f t="shared" si="18"/>
        <v>正确</v>
      </c>
    </row>
    <row r="112" s="1" customFormat="1" ht="33" customHeight="1" spans="1:56">
      <c r="A112" s="78">
        <f t="shared" si="10"/>
        <v>108</v>
      </c>
      <c r="B112" s="103"/>
      <c r="C112" s="116"/>
      <c r="D112" s="104"/>
      <c r="E112" s="103"/>
      <c r="F112" s="81">
        <f t="shared" si="11"/>
        <v>31</v>
      </c>
      <c r="G112" s="117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65">
        <f t="shared" si="12"/>
        <v>0</v>
      </c>
      <c r="T112" s="118"/>
      <c r="U112" s="110"/>
      <c r="V112" s="119"/>
      <c r="W112" s="120"/>
      <c r="X112" s="120"/>
      <c r="Y112" s="120"/>
      <c r="Z112" s="120"/>
      <c r="AA112" s="120"/>
      <c r="AB112" s="107"/>
      <c r="AC112" s="70">
        <f t="shared" si="13"/>
        <v>0</v>
      </c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72">
        <f t="shared" si="14"/>
        <v>0</v>
      </c>
      <c r="AT112" s="70">
        <f t="shared" si="15"/>
        <v>0</v>
      </c>
      <c r="AU112" s="70">
        <f t="shared" si="16"/>
        <v>0</v>
      </c>
      <c r="AV112" s="122"/>
      <c r="AW112" s="108"/>
      <c r="AX112" s="108"/>
      <c r="AY112" s="108"/>
      <c r="AZ112" s="108"/>
      <c r="BA112" s="70">
        <f t="shared" si="17"/>
        <v>0</v>
      </c>
      <c r="BB112" s="76"/>
      <c r="BC112" s="121"/>
      <c r="BD112" s="55" t="str">
        <f t="shared" si="18"/>
        <v>正确</v>
      </c>
    </row>
    <row r="113" s="1" customFormat="1" ht="33" customHeight="1" spans="1:56">
      <c r="A113" s="78">
        <f t="shared" si="10"/>
        <v>109</v>
      </c>
      <c r="B113" s="103"/>
      <c r="C113" s="116"/>
      <c r="D113" s="104"/>
      <c r="E113" s="103"/>
      <c r="F113" s="81">
        <f t="shared" si="11"/>
        <v>31</v>
      </c>
      <c r="G113" s="117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65">
        <f t="shared" si="12"/>
        <v>0</v>
      </c>
      <c r="T113" s="118"/>
      <c r="U113" s="110"/>
      <c r="V113" s="119"/>
      <c r="W113" s="120"/>
      <c r="X113" s="120"/>
      <c r="Y113" s="120"/>
      <c r="Z113" s="120"/>
      <c r="AA113" s="120"/>
      <c r="AB113" s="107"/>
      <c r="AC113" s="70">
        <f t="shared" si="13"/>
        <v>0</v>
      </c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72">
        <f t="shared" si="14"/>
        <v>0</v>
      </c>
      <c r="AT113" s="70">
        <f t="shared" si="15"/>
        <v>0</v>
      </c>
      <c r="AU113" s="70">
        <f t="shared" si="16"/>
        <v>0</v>
      </c>
      <c r="AV113" s="122"/>
      <c r="AW113" s="108"/>
      <c r="AX113" s="108"/>
      <c r="AY113" s="108"/>
      <c r="AZ113" s="108"/>
      <c r="BA113" s="70">
        <f t="shared" si="17"/>
        <v>0</v>
      </c>
      <c r="BB113" s="76"/>
      <c r="BC113" s="121"/>
      <c r="BD113" s="55" t="str">
        <f t="shared" si="18"/>
        <v>正确</v>
      </c>
    </row>
    <row r="114" s="1" customFormat="1" ht="33" customHeight="1" spans="1:56">
      <c r="A114" s="78">
        <f t="shared" si="10"/>
        <v>110</v>
      </c>
      <c r="B114" s="103"/>
      <c r="C114" s="116"/>
      <c r="D114" s="104"/>
      <c r="E114" s="103"/>
      <c r="F114" s="81">
        <f t="shared" si="11"/>
        <v>31</v>
      </c>
      <c r="G114" s="117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65">
        <f t="shared" si="12"/>
        <v>0</v>
      </c>
      <c r="T114" s="118"/>
      <c r="U114" s="110"/>
      <c r="V114" s="119"/>
      <c r="W114" s="120"/>
      <c r="X114" s="120"/>
      <c r="Y114" s="120"/>
      <c r="Z114" s="120"/>
      <c r="AA114" s="120"/>
      <c r="AB114" s="107"/>
      <c r="AC114" s="70">
        <f t="shared" si="13"/>
        <v>0</v>
      </c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72">
        <f t="shared" si="14"/>
        <v>0</v>
      </c>
      <c r="AT114" s="70">
        <f t="shared" si="15"/>
        <v>0</v>
      </c>
      <c r="AU114" s="70">
        <f t="shared" si="16"/>
        <v>0</v>
      </c>
      <c r="AV114" s="122"/>
      <c r="AW114" s="108"/>
      <c r="AX114" s="108"/>
      <c r="AY114" s="108"/>
      <c r="AZ114" s="108"/>
      <c r="BA114" s="70">
        <f t="shared" si="17"/>
        <v>0</v>
      </c>
      <c r="BB114" s="76"/>
      <c r="BC114" s="121"/>
      <c r="BD114" s="55" t="str">
        <f t="shared" si="18"/>
        <v>正确</v>
      </c>
    </row>
    <row r="115" s="1" customFormat="1" ht="33" customHeight="1" spans="1:56">
      <c r="A115" s="78">
        <f t="shared" si="10"/>
        <v>111</v>
      </c>
      <c r="B115" s="103"/>
      <c r="C115" s="116"/>
      <c r="D115" s="104"/>
      <c r="E115" s="103"/>
      <c r="F115" s="81">
        <f t="shared" si="11"/>
        <v>31</v>
      </c>
      <c r="G115" s="117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65">
        <f t="shared" si="12"/>
        <v>0</v>
      </c>
      <c r="T115" s="118"/>
      <c r="U115" s="110"/>
      <c r="V115" s="119"/>
      <c r="W115" s="120"/>
      <c r="X115" s="120"/>
      <c r="Y115" s="120"/>
      <c r="Z115" s="120"/>
      <c r="AA115" s="120"/>
      <c r="AB115" s="107"/>
      <c r="AC115" s="70">
        <f t="shared" si="13"/>
        <v>0</v>
      </c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72">
        <f t="shared" si="14"/>
        <v>0</v>
      </c>
      <c r="AT115" s="70">
        <f t="shared" si="15"/>
        <v>0</v>
      </c>
      <c r="AU115" s="70">
        <f t="shared" si="16"/>
        <v>0</v>
      </c>
      <c r="AV115" s="122"/>
      <c r="AW115" s="108"/>
      <c r="AX115" s="108"/>
      <c r="AY115" s="108"/>
      <c r="AZ115" s="108"/>
      <c r="BA115" s="70">
        <f t="shared" si="17"/>
        <v>0</v>
      </c>
      <c r="BB115" s="76"/>
      <c r="BC115" s="121"/>
      <c r="BD115" s="55" t="str">
        <f t="shared" si="18"/>
        <v>正确</v>
      </c>
    </row>
    <row r="116" s="1" customFormat="1" ht="33" customHeight="1" spans="1:56">
      <c r="A116" s="78">
        <f t="shared" si="10"/>
        <v>112</v>
      </c>
      <c r="B116" s="103"/>
      <c r="C116" s="116"/>
      <c r="D116" s="104"/>
      <c r="E116" s="103"/>
      <c r="F116" s="81">
        <f t="shared" si="11"/>
        <v>31</v>
      </c>
      <c r="G116" s="117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65">
        <f t="shared" si="12"/>
        <v>0</v>
      </c>
      <c r="T116" s="118"/>
      <c r="U116" s="110"/>
      <c r="V116" s="119"/>
      <c r="W116" s="120"/>
      <c r="X116" s="120"/>
      <c r="Y116" s="120"/>
      <c r="Z116" s="120"/>
      <c r="AA116" s="120"/>
      <c r="AB116" s="107"/>
      <c r="AC116" s="70">
        <f t="shared" si="13"/>
        <v>0</v>
      </c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72">
        <f t="shared" si="14"/>
        <v>0</v>
      </c>
      <c r="AT116" s="70">
        <f t="shared" si="15"/>
        <v>0</v>
      </c>
      <c r="AU116" s="70">
        <f t="shared" si="16"/>
        <v>0</v>
      </c>
      <c r="AV116" s="122"/>
      <c r="AW116" s="108"/>
      <c r="AX116" s="108"/>
      <c r="AY116" s="108"/>
      <c r="AZ116" s="108"/>
      <c r="BA116" s="70">
        <f t="shared" si="17"/>
        <v>0</v>
      </c>
      <c r="BB116" s="76"/>
      <c r="BC116" s="121"/>
      <c r="BD116" s="55" t="str">
        <f t="shared" si="18"/>
        <v>正确</v>
      </c>
    </row>
    <row r="117" s="1" customFormat="1" ht="33" customHeight="1" spans="1:56">
      <c r="A117" s="78">
        <f t="shared" si="10"/>
        <v>113</v>
      </c>
      <c r="B117" s="103"/>
      <c r="C117" s="116"/>
      <c r="D117" s="104"/>
      <c r="E117" s="103"/>
      <c r="F117" s="81">
        <f t="shared" si="11"/>
        <v>31</v>
      </c>
      <c r="G117" s="117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65">
        <f t="shared" si="12"/>
        <v>0</v>
      </c>
      <c r="T117" s="118"/>
      <c r="U117" s="110"/>
      <c r="V117" s="119"/>
      <c r="W117" s="120"/>
      <c r="X117" s="120"/>
      <c r="Y117" s="120"/>
      <c r="Z117" s="120"/>
      <c r="AA117" s="120"/>
      <c r="AB117" s="107"/>
      <c r="AC117" s="70">
        <f t="shared" si="13"/>
        <v>0</v>
      </c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72">
        <f t="shared" si="14"/>
        <v>0</v>
      </c>
      <c r="AT117" s="70">
        <f t="shared" si="15"/>
        <v>0</v>
      </c>
      <c r="AU117" s="70">
        <f t="shared" si="16"/>
        <v>0</v>
      </c>
      <c r="AV117" s="122"/>
      <c r="AW117" s="108"/>
      <c r="AX117" s="108"/>
      <c r="AY117" s="108"/>
      <c r="AZ117" s="108"/>
      <c r="BA117" s="70">
        <f t="shared" si="17"/>
        <v>0</v>
      </c>
      <c r="BB117" s="76"/>
      <c r="BC117" s="121"/>
      <c r="BD117" s="55" t="str">
        <f t="shared" si="18"/>
        <v>正确</v>
      </c>
    </row>
    <row r="118" s="1" customFormat="1" ht="33" customHeight="1" spans="1:56">
      <c r="A118" s="78">
        <f t="shared" si="10"/>
        <v>114</v>
      </c>
      <c r="B118" s="103"/>
      <c r="C118" s="116"/>
      <c r="D118" s="104"/>
      <c r="E118" s="103"/>
      <c r="F118" s="81">
        <f t="shared" si="11"/>
        <v>31</v>
      </c>
      <c r="G118" s="117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65">
        <f t="shared" si="12"/>
        <v>0</v>
      </c>
      <c r="T118" s="118"/>
      <c r="U118" s="110"/>
      <c r="V118" s="119"/>
      <c r="W118" s="120"/>
      <c r="X118" s="120"/>
      <c r="Y118" s="120"/>
      <c r="Z118" s="120"/>
      <c r="AA118" s="120"/>
      <c r="AB118" s="107"/>
      <c r="AC118" s="70">
        <f t="shared" si="13"/>
        <v>0</v>
      </c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72">
        <f t="shared" si="14"/>
        <v>0</v>
      </c>
      <c r="AT118" s="70">
        <f t="shared" si="15"/>
        <v>0</v>
      </c>
      <c r="AU118" s="70">
        <f t="shared" si="16"/>
        <v>0</v>
      </c>
      <c r="AV118" s="122"/>
      <c r="AW118" s="108"/>
      <c r="AX118" s="108"/>
      <c r="AY118" s="108"/>
      <c r="AZ118" s="108"/>
      <c r="BA118" s="70">
        <f t="shared" si="17"/>
        <v>0</v>
      </c>
      <c r="BB118" s="76"/>
      <c r="BC118" s="121"/>
      <c r="BD118" s="55" t="str">
        <f t="shared" si="18"/>
        <v>正确</v>
      </c>
    </row>
    <row r="119" s="1" customFormat="1" ht="33" customHeight="1" spans="1:56">
      <c r="A119" s="78">
        <f t="shared" si="10"/>
        <v>115</v>
      </c>
      <c r="B119" s="103"/>
      <c r="C119" s="116"/>
      <c r="D119" s="104"/>
      <c r="E119" s="103"/>
      <c r="F119" s="81">
        <f t="shared" si="11"/>
        <v>31</v>
      </c>
      <c r="G119" s="117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65">
        <f t="shared" si="12"/>
        <v>0</v>
      </c>
      <c r="T119" s="118"/>
      <c r="U119" s="110"/>
      <c r="V119" s="119"/>
      <c r="W119" s="120"/>
      <c r="X119" s="120"/>
      <c r="Y119" s="120"/>
      <c r="Z119" s="120"/>
      <c r="AA119" s="120"/>
      <c r="AB119" s="107"/>
      <c r="AC119" s="70">
        <f t="shared" si="13"/>
        <v>0</v>
      </c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72">
        <f t="shared" si="14"/>
        <v>0</v>
      </c>
      <c r="AT119" s="70">
        <f t="shared" si="15"/>
        <v>0</v>
      </c>
      <c r="AU119" s="70">
        <f t="shared" si="16"/>
        <v>0</v>
      </c>
      <c r="AV119" s="122"/>
      <c r="AW119" s="108"/>
      <c r="AX119" s="108"/>
      <c r="AY119" s="108"/>
      <c r="AZ119" s="108"/>
      <c r="BA119" s="70">
        <f t="shared" si="17"/>
        <v>0</v>
      </c>
      <c r="BB119" s="76"/>
      <c r="BC119" s="121"/>
      <c r="BD119" s="55" t="str">
        <f t="shared" si="18"/>
        <v>正确</v>
      </c>
    </row>
    <row r="120" s="1" customFormat="1" ht="33" customHeight="1" spans="1:56">
      <c r="A120" s="78">
        <f t="shared" si="10"/>
        <v>116</v>
      </c>
      <c r="B120" s="103"/>
      <c r="C120" s="116"/>
      <c r="D120" s="104"/>
      <c r="E120" s="103"/>
      <c r="F120" s="81">
        <f t="shared" si="11"/>
        <v>31</v>
      </c>
      <c r="G120" s="117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65">
        <f t="shared" si="12"/>
        <v>0</v>
      </c>
      <c r="T120" s="118"/>
      <c r="U120" s="110"/>
      <c r="V120" s="119"/>
      <c r="W120" s="120"/>
      <c r="X120" s="120"/>
      <c r="Y120" s="120"/>
      <c r="Z120" s="120"/>
      <c r="AA120" s="120"/>
      <c r="AB120" s="107"/>
      <c r="AC120" s="70">
        <f t="shared" si="13"/>
        <v>0</v>
      </c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72">
        <f t="shared" si="14"/>
        <v>0</v>
      </c>
      <c r="AT120" s="70">
        <f t="shared" si="15"/>
        <v>0</v>
      </c>
      <c r="AU120" s="70">
        <f t="shared" si="16"/>
        <v>0</v>
      </c>
      <c r="AV120" s="122"/>
      <c r="AW120" s="108"/>
      <c r="AX120" s="108"/>
      <c r="AY120" s="108"/>
      <c r="AZ120" s="108"/>
      <c r="BA120" s="70">
        <f t="shared" si="17"/>
        <v>0</v>
      </c>
      <c r="BB120" s="76"/>
      <c r="BC120" s="121"/>
      <c r="BD120" s="55" t="str">
        <f t="shared" si="18"/>
        <v>正确</v>
      </c>
    </row>
    <row r="121" s="1" customFormat="1" ht="33" customHeight="1" spans="1:56">
      <c r="A121" s="78">
        <f t="shared" si="10"/>
        <v>117</v>
      </c>
      <c r="B121" s="103"/>
      <c r="C121" s="116"/>
      <c r="D121" s="104"/>
      <c r="E121" s="103"/>
      <c r="F121" s="81">
        <f t="shared" si="11"/>
        <v>31</v>
      </c>
      <c r="G121" s="117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65">
        <f t="shared" si="12"/>
        <v>0</v>
      </c>
      <c r="T121" s="118"/>
      <c r="U121" s="110"/>
      <c r="V121" s="119"/>
      <c r="W121" s="120"/>
      <c r="X121" s="120"/>
      <c r="Y121" s="120"/>
      <c r="Z121" s="120"/>
      <c r="AA121" s="120"/>
      <c r="AB121" s="107"/>
      <c r="AC121" s="70">
        <f t="shared" si="13"/>
        <v>0</v>
      </c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72">
        <f t="shared" si="14"/>
        <v>0</v>
      </c>
      <c r="AT121" s="70">
        <f t="shared" si="15"/>
        <v>0</v>
      </c>
      <c r="AU121" s="70">
        <f t="shared" si="16"/>
        <v>0</v>
      </c>
      <c r="AV121" s="122"/>
      <c r="AW121" s="108"/>
      <c r="AX121" s="108"/>
      <c r="AY121" s="108"/>
      <c r="AZ121" s="108"/>
      <c r="BA121" s="70">
        <f t="shared" si="17"/>
        <v>0</v>
      </c>
      <c r="BB121" s="76"/>
      <c r="BC121" s="121"/>
      <c r="BD121" s="55" t="str">
        <f t="shared" si="18"/>
        <v>正确</v>
      </c>
    </row>
    <row r="122" s="1" customFormat="1" ht="33" customHeight="1" spans="1:56">
      <c r="A122" s="78">
        <f t="shared" si="10"/>
        <v>118</v>
      </c>
      <c r="B122" s="103"/>
      <c r="C122" s="116"/>
      <c r="D122" s="104"/>
      <c r="E122" s="103"/>
      <c r="F122" s="81">
        <f t="shared" si="11"/>
        <v>31</v>
      </c>
      <c r="G122" s="117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65">
        <f t="shared" si="12"/>
        <v>0</v>
      </c>
      <c r="T122" s="118"/>
      <c r="U122" s="110"/>
      <c r="V122" s="119"/>
      <c r="W122" s="120"/>
      <c r="X122" s="120"/>
      <c r="Y122" s="120"/>
      <c r="Z122" s="120"/>
      <c r="AA122" s="120"/>
      <c r="AB122" s="107"/>
      <c r="AC122" s="70">
        <f t="shared" si="13"/>
        <v>0</v>
      </c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72">
        <f t="shared" si="14"/>
        <v>0</v>
      </c>
      <c r="AT122" s="70">
        <f t="shared" si="15"/>
        <v>0</v>
      </c>
      <c r="AU122" s="70">
        <f t="shared" si="16"/>
        <v>0</v>
      </c>
      <c r="AV122" s="122"/>
      <c r="AW122" s="108"/>
      <c r="AX122" s="108"/>
      <c r="AY122" s="108"/>
      <c r="AZ122" s="108"/>
      <c r="BA122" s="70">
        <f t="shared" si="17"/>
        <v>0</v>
      </c>
      <c r="BB122" s="76"/>
      <c r="BC122" s="121"/>
      <c r="BD122" s="55" t="str">
        <f t="shared" si="18"/>
        <v>正确</v>
      </c>
    </row>
    <row r="123" s="1" customFormat="1" ht="33" customHeight="1" spans="1:56">
      <c r="A123" s="78">
        <f t="shared" si="10"/>
        <v>119</v>
      </c>
      <c r="B123" s="103"/>
      <c r="C123" s="116"/>
      <c r="D123" s="104"/>
      <c r="E123" s="103"/>
      <c r="F123" s="81">
        <f t="shared" si="11"/>
        <v>31</v>
      </c>
      <c r="G123" s="117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65">
        <f t="shared" si="12"/>
        <v>0</v>
      </c>
      <c r="T123" s="118"/>
      <c r="U123" s="110"/>
      <c r="V123" s="119"/>
      <c r="W123" s="120"/>
      <c r="X123" s="120"/>
      <c r="Y123" s="120"/>
      <c r="Z123" s="120"/>
      <c r="AA123" s="120"/>
      <c r="AB123" s="107"/>
      <c r="AC123" s="70">
        <f t="shared" si="13"/>
        <v>0</v>
      </c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72">
        <f t="shared" si="14"/>
        <v>0</v>
      </c>
      <c r="AT123" s="70">
        <f t="shared" si="15"/>
        <v>0</v>
      </c>
      <c r="AU123" s="70">
        <f t="shared" si="16"/>
        <v>0</v>
      </c>
      <c r="AV123" s="122"/>
      <c r="AW123" s="108"/>
      <c r="AX123" s="108"/>
      <c r="AY123" s="108"/>
      <c r="AZ123" s="108"/>
      <c r="BA123" s="70">
        <f t="shared" si="17"/>
        <v>0</v>
      </c>
      <c r="BB123" s="76"/>
      <c r="BC123" s="121"/>
      <c r="BD123" s="55" t="str">
        <f t="shared" si="18"/>
        <v>正确</v>
      </c>
    </row>
    <row r="124" s="1" customFormat="1" ht="33" customHeight="1" spans="1:56">
      <c r="A124" s="78">
        <f t="shared" si="10"/>
        <v>120</v>
      </c>
      <c r="B124" s="103"/>
      <c r="C124" s="116"/>
      <c r="D124" s="104"/>
      <c r="E124" s="103"/>
      <c r="F124" s="81">
        <f t="shared" si="11"/>
        <v>31</v>
      </c>
      <c r="G124" s="117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65">
        <f t="shared" si="12"/>
        <v>0</v>
      </c>
      <c r="T124" s="118"/>
      <c r="U124" s="110"/>
      <c r="V124" s="119"/>
      <c r="W124" s="120"/>
      <c r="X124" s="120"/>
      <c r="Y124" s="120"/>
      <c r="Z124" s="120"/>
      <c r="AA124" s="120"/>
      <c r="AB124" s="107"/>
      <c r="AC124" s="70">
        <f t="shared" si="13"/>
        <v>0</v>
      </c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72">
        <f t="shared" si="14"/>
        <v>0</v>
      </c>
      <c r="AT124" s="70">
        <f t="shared" si="15"/>
        <v>0</v>
      </c>
      <c r="AU124" s="70">
        <f t="shared" si="16"/>
        <v>0</v>
      </c>
      <c r="AV124" s="122"/>
      <c r="AW124" s="108"/>
      <c r="AX124" s="108"/>
      <c r="AY124" s="108"/>
      <c r="AZ124" s="108"/>
      <c r="BA124" s="70">
        <f t="shared" si="17"/>
        <v>0</v>
      </c>
      <c r="BB124" s="76"/>
      <c r="BC124" s="121"/>
      <c r="BD124" s="55" t="str">
        <f t="shared" si="18"/>
        <v>正确</v>
      </c>
    </row>
    <row r="125" s="1" customFormat="1" ht="33" customHeight="1" spans="1:56">
      <c r="A125" s="78">
        <f t="shared" si="10"/>
        <v>121</v>
      </c>
      <c r="B125" s="103"/>
      <c r="C125" s="116"/>
      <c r="D125" s="104"/>
      <c r="E125" s="103"/>
      <c r="F125" s="81">
        <f t="shared" si="11"/>
        <v>31</v>
      </c>
      <c r="G125" s="117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65">
        <f t="shared" si="12"/>
        <v>0</v>
      </c>
      <c r="T125" s="118"/>
      <c r="U125" s="110"/>
      <c r="V125" s="119"/>
      <c r="W125" s="120"/>
      <c r="X125" s="120"/>
      <c r="Y125" s="120"/>
      <c r="Z125" s="120"/>
      <c r="AA125" s="120"/>
      <c r="AB125" s="107"/>
      <c r="AC125" s="70">
        <f t="shared" si="13"/>
        <v>0</v>
      </c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72">
        <f t="shared" si="14"/>
        <v>0</v>
      </c>
      <c r="AT125" s="70">
        <f t="shared" si="15"/>
        <v>0</v>
      </c>
      <c r="AU125" s="70">
        <f t="shared" si="16"/>
        <v>0</v>
      </c>
      <c r="AV125" s="122"/>
      <c r="AW125" s="108"/>
      <c r="AX125" s="108"/>
      <c r="AY125" s="108"/>
      <c r="AZ125" s="108"/>
      <c r="BA125" s="70">
        <f t="shared" si="17"/>
        <v>0</v>
      </c>
      <c r="BB125" s="76"/>
      <c r="BC125" s="121"/>
      <c r="BD125" s="55" t="str">
        <f t="shared" si="18"/>
        <v>正确</v>
      </c>
    </row>
    <row r="126" s="1" customFormat="1" ht="33" customHeight="1" spans="1:56">
      <c r="A126" s="78">
        <f t="shared" si="10"/>
        <v>122</v>
      </c>
      <c r="B126" s="103"/>
      <c r="C126" s="116"/>
      <c r="D126" s="104"/>
      <c r="E126" s="103"/>
      <c r="F126" s="81">
        <f t="shared" si="11"/>
        <v>31</v>
      </c>
      <c r="G126" s="117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65">
        <f t="shared" si="12"/>
        <v>0</v>
      </c>
      <c r="T126" s="118"/>
      <c r="U126" s="110"/>
      <c r="V126" s="119"/>
      <c r="W126" s="120"/>
      <c r="X126" s="120"/>
      <c r="Y126" s="120"/>
      <c r="Z126" s="120"/>
      <c r="AA126" s="120"/>
      <c r="AB126" s="107"/>
      <c r="AC126" s="70">
        <f t="shared" si="13"/>
        <v>0</v>
      </c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72">
        <f t="shared" si="14"/>
        <v>0</v>
      </c>
      <c r="AT126" s="70">
        <f t="shared" si="15"/>
        <v>0</v>
      </c>
      <c r="AU126" s="70">
        <f t="shared" si="16"/>
        <v>0</v>
      </c>
      <c r="AV126" s="122"/>
      <c r="AW126" s="108"/>
      <c r="AX126" s="108"/>
      <c r="AY126" s="108"/>
      <c r="AZ126" s="108"/>
      <c r="BA126" s="70">
        <f t="shared" si="17"/>
        <v>0</v>
      </c>
      <c r="BB126" s="76"/>
      <c r="BC126" s="121"/>
      <c r="BD126" s="55" t="str">
        <f t="shared" si="18"/>
        <v>正确</v>
      </c>
    </row>
    <row r="127" s="1" customFormat="1" ht="33" customHeight="1" spans="1:56">
      <c r="A127" s="78">
        <f t="shared" si="10"/>
        <v>123</v>
      </c>
      <c r="B127" s="103"/>
      <c r="C127" s="116"/>
      <c r="D127" s="104"/>
      <c r="E127" s="103"/>
      <c r="F127" s="81">
        <f t="shared" si="11"/>
        <v>31</v>
      </c>
      <c r="G127" s="117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65">
        <f t="shared" si="12"/>
        <v>0</v>
      </c>
      <c r="T127" s="118"/>
      <c r="U127" s="110"/>
      <c r="V127" s="119"/>
      <c r="W127" s="120"/>
      <c r="X127" s="120"/>
      <c r="Y127" s="120"/>
      <c r="Z127" s="120"/>
      <c r="AA127" s="120"/>
      <c r="AB127" s="107"/>
      <c r="AC127" s="70">
        <f t="shared" si="13"/>
        <v>0</v>
      </c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72">
        <f t="shared" si="14"/>
        <v>0</v>
      </c>
      <c r="AT127" s="70">
        <f t="shared" si="15"/>
        <v>0</v>
      </c>
      <c r="AU127" s="70">
        <f t="shared" si="16"/>
        <v>0</v>
      </c>
      <c r="AV127" s="122"/>
      <c r="AW127" s="108"/>
      <c r="AX127" s="108"/>
      <c r="AY127" s="108"/>
      <c r="AZ127" s="108"/>
      <c r="BA127" s="70">
        <f t="shared" si="17"/>
        <v>0</v>
      </c>
      <c r="BB127" s="76"/>
      <c r="BC127" s="121"/>
      <c r="BD127" s="55" t="str">
        <f t="shared" si="18"/>
        <v>正确</v>
      </c>
    </row>
    <row r="128" s="1" customFormat="1" ht="33" customHeight="1" spans="1:56">
      <c r="A128" s="78">
        <f t="shared" si="10"/>
        <v>124</v>
      </c>
      <c r="B128" s="103"/>
      <c r="C128" s="116"/>
      <c r="D128" s="104"/>
      <c r="E128" s="103"/>
      <c r="F128" s="81">
        <f t="shared" si="11"/>
        <v>31</v>
      </c>
      <c r="G128" s="117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65">
        <f t="shared" si="12"/>
        <v>0</v>
      </c>
      <c r="T128" s="118"/>
      <c r="U128" s="110"/>
      <c r="V128" s="119"/>
      <c r="W128" s="120"/>
      <c r="X128" s="120"/>
      <c r="Y128" s="120"/>
      <c r="Z128" s="120"/>
      <c r="AA128" s="120"/>
      <c r="AB128" s="107"/>
      <c r="AC128" s="70">
        <f t="shared" si="13"/>
        <v>0</v>
      </c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72">
        <f t="shared" si="14"/>
        <v>0</v>
      </c>
      <c r="AT128" s="70">
        <f t="shared" si="15"/>
        <v>0</v>
      </c>
      <c r="AU128" s="70">
        <f t="shared" si="16"/>
        <v>0</v>
      </c>
      <c r="AV128" s="122"/>
      <c r="AW128" s="108"/>
      <c r="AX128" s="108"/>
      <c r="AY128" s="108"/>
      <c r="AZ128" s="108"/>
      <c r="BA128" s="70">
        <f t="shared" si="17"/>
        <v>0</v>
      </c>
      <c r="BB128" s="76"/>
      <c r="BC128" s="121"/>
      <c r="BD128" s="55" t="str">
        <f t="shared" si="18"/>
        <v>正确</v>
      </c>
    </row>
    <row r="129" s="1" customFormat="1" ht="33" customHeight="1" spans="1:56">
      <c r="A129" s="78">
        <f t="shared" si="10"/>
        <v>125</v>
      </c>
      <c r="B129" s="103"/>
      <c r="C129" s="116"/>
      <c r="D129" s="104"/>
      <c r="E129" s="103"/>
      <c r="F129" s="81">
        <f t="shared" si="11"/>
        <v>31</v>
      </c>
      <c r="G129" s="117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65">
        <f t="shared" si="12"/>
        <v>0</v>
      </c>
      <c r="T129" s="118"/>
      <c r="U129" s="110"/>
      <c r="V129" s="119"/>
      <c r="W129" s="120"/>
      <c r="X129" s="120"/>
      <c r="Y129" s="120"/>
      <c r="Z129" s="120"/>
      <c r="AA129" s="120"/>
      <c r="AB129" s="107"/>
      <c r="AC129" s="70">
        <f t="shared" si="13"/>
        <v>0</v>
      </c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72">
        <f t="shared" si="14"/>
        <v>0</v>
      </c>
      <c r="AT129" s="70">
        <f t="shared" si="15"/>
        <v>0</v>
      </c>
      <c r="AU129" s="70">
        <f t="shared" si="16"/>
        <v>0</v>
      </c>
      <c r="AV129" s="122"/>
      <c r="AW129" s="108"/>
      <c r="AX129" s="108"/>
      <c r="AY129" s="108"/>
      <c r="AZ129" s="108"/>
      <c r="BA129" s="70">
        <f t="shared" si="17"/>
        <v>0</v>
      </c>
      <c r="BB129" s="76"/>
      <c r="BC129" s="121"/>
      <c r="BD129" s="55" t="str">
        <f t="shared" si="18"/>
        <v>正确</v>
      </c>
    </row>
    <row r="130" s="1" customFormat="1" ht="33" customHeight="1" spans="1:56">
      <c r="A130" s="78">
        <f t="shared" si="10"/>
        <v>126</v>
      </c>
      <c r="B130" s="103"/>
      <c r="C130" s="116"/>
      <c r="D130" s="104"/>
      <c r="E130" s="103"/>
      <c r="F130" s="81">
        <f t="shared" si="11"/>
        <v>31</v>
      </c>
      <c r="G130" s="117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65">
        <f t="shared" si="12"/>
        <v>0</v>
      </c>
      <c r="T130" s="118"/>
      <c r="U130" s="110"/>
      <c r="V130" s="119"/>
      <c r="W130" s="120"/>
      <c r="X130" s="120"/>
      <c r="Y130" s="120"/>
      <c r="Z130" s="120"/>
      <c r="AA130" s="120"/>
      <c r="AB130" s="107"/>
      <c r="AC130" s="70">
        <f t="shared" si="13"/>
        <v>0</v>
      </c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72">
        <f t="shared" si="14"/>
        <v>0</v>
      </c>
      <c r="AT130" s="70">
        <f t="shared" si="15"/>
        <v>0</v>
      </c>
      <c r="AU130" s="70">
        <f t="shared" si="16"/>
        <v>0</v>
      </c>
      <c r="AV130" s="122"/>
      <c r="AW130" s="108"/>
      <c r="AX130" s="108"/>
      <c r="AY130" s="108"/>
      <c r="AZ130" s="108"/>
      <c r="BA130" s="70">
        <f t="shared" si="17"/>
        <v>0</v>
      </c>
      <c r="BB130" s="76"/>
      <c r="BC130" s="121"/>
      <c r="BD130" s="55" t="str">
        <f t="shared" si="18"/>
        <v>正确</v>
      </c>
    </row>
    <row r="131" s="1" customFormat="1" ht="33" customHeight="1" spans="1:56">
      <c r="A131" s="78">
        <f t="shared" si="10"/>
        <v>127</v>
      </c>
      <c r="B131" s="103"/>
      <c r="C131" s="116"/>
      <c r="D131" s="104"/>
      <c r="E131" s="103"/>
      <c r="F131" s="81">
        <f t="shared" si="11"/>
        <v>31</v>
      </c>
      <c r="G131" s="117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65">
        <f t="shared" si="12"/>
        <v>0</v>
      </c>
      <c r="T131" s="118"/>
      <c r="U131" s="110"/>
      <c r="V131" s="119"/>
      <c r="W131" s="120"/>
      <c r="X131" s="120"/>
      <c r="Y131" s="120"/>
      <c r="Z131" s="120"/>
      <c r="AA131" s="120"/>
      <c r="AB131" s="107"/>
      <c r="AC131" s="70">
        <f t="shared" si="13"/>
        <v>0</v>
      </c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72">
        <f t="shared" si="14"/>
        <v>0</v>
      </c>
      <c r="AT131" s="70">
        <f t="shared" si="15"/>
        <v>0</v>
      </c>
      <c r="AU131" s="70">
        <f t="shared" si="16"/>
        <v>0</v>
      </c>
      <c r="AV131" s="122"/>
      <c r="AW131" s="108"/>
      <c r="AX131" s="108"/>
      <c r="AY131" s="108"/>
      <c r="AZ131" s="108"/>
      <c r="BA131" s="70">
        <f t="shared" si="17"/>
        <v>0</v>
      </c>
      <c r="BB131" s="76"/>
      <c r="BC131" s="121"/>
      <c r="BD131" s="55" t="str">
        <f t="shared" si="18"/>
        <v>正确</v>
      </c>
    </row>
    <row r="132" s="1" customFormat="1" ht="33" customHeight="1" spans="1:56">
      <c r="A132" s="78">
        <f t="shared" si="10"/>
        <v>128</v>
      </c>
      <c r="B132" s="103"/>
      <c r="C132" s="116"/>
      <c r="D132" s="104"/>
      <c r="E132" s="103"/>
      <c r="F132" s="81">
        <f t="shared" si="11"/>
        <v>31</v>
      </c>
      <c r="G132" s="117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65">
        <f t="shared" si="12"/>
        <v>0</v>
      </c>
      <c r="T132" s="118"/>
      <c r="U132" s="110"/>
      <c r="V132" s="119"/>
      <c r="W132" s="120"/>
      <c r="X132" s="120"/>
      <c r="Y132" s="120"/>
      <c r="Z132" s="120"/>
      <c r="AA132" s="120"/>
      <c r="AB132" s="107"/>
      <c r="AC132" s="70">
        <f t="shared" si="13"/>
        <v>0</v>
      </c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72">
        <f t="shared" si="14"/>
        <v>0</v>
      </c>
      <c r="AT132" s="70">
        <f t="shared" si="15"/>
        <v>0</v>
      </c>
      <c r="AU132" s="70">
        <f t="shared" si="16"/>
        <v>0</v>
      </c>
      <c r="AV132" s="122"/>
      <c r="AW132" s="108"/>
      <c r="AX132" s="108"/>
      <c r="AY132" s="108"/>
      <c r="AZ132" s="108"/>
      <c r="BA132" s="70">
        <f t="shared" si="17"/>
        <v>0</v>
      </c>
      <c r="BB132" s="76"/>
      <c r="BC132" s="121"/>
      <c r="BD132" s="55" t="str">
        <f t="shared" si="18"/>
        <v>正确</v>
      </c>
    </row>
    <row r="133" s="1" customFormat="1" ht="33" customHeight="1" spans="1:56">
      <c r="A133" s="78">
        <f t="shared" ref="A133:A164" si="19">ROW()-4</f>
        <v>129</v>
      </c>
      <c r="B133" s="103"/>
      <c r="C133" s="116"/>
      <c r="D133" s="104"/>
      <c r="E133" s="103"/>
      <c r="F133" s="81">
        <f t="shared" ref="F133:F164" si="20">IF($C$2-D133+1&lt;$E$2,$C$2-D133+1,$E$2)</f>
        <v>31</v>
      </c>
      <c r="G133" s="117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65">
        <f t="shared" ref="S133:S164" si="21">P133+Q133-R133</f>
        <v>0</v>
      </c>
      <c r="T133" s="118"/>
      <c r="U133" s="110"/>
      <c r="V133" s="119"/>
      <c r="W133" s="120"/>
      <c r="X133" s="120"/>
      <c r="Y133" s="120"/>
      <c r="Z133" s="120"/>
      <c r="AA133" s="120"/>
      <c r="AB133" s="107"/>
      <c r="AC133" s="70">
        <f t="shared" ref="AC133:AC164" si="22">IF(G133="是",30,0)</f>
        <v>0</v>
      </c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72">
        <f t="shared" ref="AS133:AS164" si="23">IFERROR(U133/$E$2*2*H133+I133*2,0)</f>
        <v>0</v>
      </c>
      <c r="AT133" s="70">
        <f t="shared" ref="AT133:AT164" si="24">IFERROR(U133/$E$2*(J133+K133*0.2+L133+M133*0.5),0)</f>
        <v>0</v>
      </c>
      <c r="AU133" s="70">
        <f t="shared" ref="AU133:AU164" si="25">ROUND(SUM(V133:AP133)-SUM(AQ133:AT133),2)</f>
        <v>0</v>
      </c>
      <c r="AV133" s="122"/>
      <c r="AW133" s="108"/>
      <c r="AX133" s="108"/>
      <c r="AY133" s="108"/>
      <c r="AZ133" s="108"/>
      <c r="BA133" s="70">
        <f t="shared" ref="BA133:BA164" si="26">ROUND(AU133-SUM(AV133:AZ133),2)</f>
        <v>0</v>
      </c>
      <c r="BB133" s="76"/>
      <c r="BC133" s="121"/>
      <c r="BD133" s="55" t="str">
        <f t="shared" ref="BD133:BD164" si="27">IF(U133-SUM(V133:AB133)=0,"正确","错误")</f>
        <v>正确</v>
      </c>
    </row>
    <row r="134" s="1" customFormat="1" ht="33" customHeight="1" spans="1:56">
      <c r="A134" s="78">
        <f t="shared" si="19"/>
        <v>130</v>
      </c>
      <c r="B134" s="103"/>
      <c r="C134" s="116"/>
      <c r="D134" s="104"/>
      <c r="E134" s="103"/>
      <c r="F134" s="81">
        <f t="shared" si="20"/>
        <v>31</v>
      </c>
      <c r="G134" s="117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65">
        <f t="shared" si="21"/>
        <v>0</v>
      </c>
      <c r="T134" s="118"/>
      <c r="U134" s="110"/>
      <c r="V134" s="119"/>
      <c r="W134" s="120"/>
      <c r="X134" s="120"/>
      <c r="Y134" s="120"/>
      <c r="Z134" s="120"/>
      <c r="AA134" s="120"/>
      <c r="AB134" s="107"/>
      <c r="AC134" s="70">
        <f t="shared" si="22"/>
        <v>0</v>
      </c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72">
        <f t="shared" si="23"/>
        <v>0</v>
      </c>
      <c r="AT134" s="70">
        <f t="shared" si="24"/>
        <v>0</v>
      </c>
      <c r="AU134" s="70">
        <f t="shared" si="25"/>
        <v>0</v>
      </c>
      <c r="AV134" s="122"/>
      <c r="AW134" s="108"/>
      <c r="AX134" s="108"/>
      <c r="AY134" s="108"/>
      <c r="AZ134" s="108"/>
      <c r="BA134" s="70">
        <f t="shared" si="26"/>
        <v>0</v>
      </c>
      <c r="BB134" s="76"/>
      <c r="BC134" s="121"/>
      <c r="BD134" s="55" t="str">
        <f t="shared" si="27"/>
        <v>正确</v>
      </c>
    </row>
    <row r="135" s="1" customFormat="1" ht="33" customHeight="1" spans="1:56">
      <c r="A135" s="78">
        <f t="shared" si="19"/>
        <v>131</v>
      </c>
      <c r="B135" s="103"/>
      <c r="C135" s="116"/>
      <c r="D135" s="104"/>
      <c r="E135" s="103"/>
      <c r="F135" s="81">
        <f t="shared" si="20"/>
        <v>31</v>
      </c>
      <c r="G135" s="117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65">
        <f t="shared" si="21"/>
        <v>0</v>
      </c>
      <c r="T135" s="118"/>
      <c r="U135" s="110"/>
      <c r="V135" s="119"/>
      <c r="W135" s="120"/>
      <c r="X135" s="120"/>
      <c r="Y135" s="120"/>
      <c r="Z135" s="120"/>
      <c r="AA135" s="120"/>
      <c r="AB135" s="107"/>
      <c r="AC135" s="70">
        <f t="shared" si="22"/>
        <v>0</v>
      </c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72">
        <f t="shared" si="23"/>
        <v>0</v>
      </c>
      <c r="AT135" s="70">
        <f t="shared" si="24"/>
        <v>0</v>
      </c>
      <c r="AU135" s="70">
        <f t="shared" si="25"/>
        <v>0</v>
      </c>
      <c r="AV135" s="122"/>
      <c r="AW135" s="108"/>
      <c r="AX135" s="108"/>
      <c r="AY135" s="108"/>
      <c r="AZ135" s="108"/>
      <c r="BA135" s="70">
        <f t="shared" si="26"/>
        <v>0</v>
      </c>
      <c r="BB135" s="76"/>
      <c r="BC135" s="121"/>
      <c r="BD135" s="55" t="str">
        <f t="shared" si="27"/>
        <v>正确</v>
      </c>
    </row>
    <row r="136" s="1" customFormat="1" ht="33" customHeight="1" spans="1:56">
      <c r="A136" s="78">
        <f t="shared" si="19"/>
        <v>132</v>
      </c>
      <c r="B136" s="103"/>
      <c r="C136" s="116"/>
      <c r="D136" s="104"/>
      <c r="E136" s="103"/>
      <c r="F136" s="81">
        <f t="shared" si="20"/>
        <v>31</v>
      </c>
      <c r="G136" s="117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65">
        <f t="shared" si="21"/>
        <v>0</v>
      </c>
      <c r="T136" s="118"/>
      <c r="U136" s="110"/>
      <c r="V136" s="119"/>
      <c r="W136" s="120"/>
      <c r="X136" s="120"/>
      <c r="Y136" s="120"/>
      <c r="Z136" s="120"/>
      <c r="AA136" s="120"/>
      <c r="AB136" s="107"/>
      <c r="AC136" s="70">
        <f t="shared" si="22"/>
        <v>0</v>
      </c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72">
        <f t="shared" si="23"/>
        <v>0</v>
      </c>
      <c r="AT136" s="70">
        <f t="shared" si="24"/>
        <v>0</v>
      </c>
      <c r="AU136" s="70">
        <f t="shared" si="25"/>
        <v>0</v>
      </c>
      <c r="AV136" s="122"/>
      <c r="AW136" s="108"/>
      <c r="AX136" s="108"/>
      <c r="AY136" s="108"/>
      <c r="AZ136" s="108"/>
      <c r="BA136" s="70">
        <f t="shared" si="26"/>
        <v>0</v>
      </c>
      <c r="BB136" s="76"/>
      <c r="BC136" s="121"/>
      <c r="BD136" s="55" t="str">
        <f t="shared" si="27"/>
        <v>正确</v>
      </c>
    </row>
    <row r="137" s="1" customFormat="1" ht="33" customHeight="1" spans="1:56">
      <c r="A137" s="78">
        <f t="shared" si="19"/>
        <v>133</v>
      </c>
      <c r="B137" s="103"/>
      <c r="C137" s="116"/>
      <c r="D137" s="104"/>
      <c r="E137" s="103"/>
      <c r="F137" s="81">
        <f t="shared" si="20"/>
        <v>31</v>
      </c>
      <c r="G137" s="117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65">
        <f t="shared" si="21"/>
        <v>0</v>
      </c>
      <c r="T137" s="118"/>
      <c r="U137" s="110"/>
      <c r="V137" s="119"/>
      <c r="W137" s="120"/>
      <c r="X137" s="120"/>
      <c r="Y137" s="120"/>
      <c r="Z137" s="120"/>
      <c r="AA137" s="120"/>
      <c r="AB137" s="107"/>
      <c r="AC137" s="70">
        <f t="shared" si="22"/>
        <v>0</v>
      </c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72">
        <f t="shared" si="23"/>
        <v>0</v>
      </c>
      <c r="AT137" s="70">
        <f t="shared" si="24"/>
        <v>0</v>
      </c>
      <c r="AU137" s="70">
        <f t="shared" si="25"/>
        <v>0</v>
      </c>
      <c r="AV137" s="122"/>
      <c r="AW137" s="108"/>
      <c r="AX137" s="108"/>
      <c r="AY137" s="108"/>
      <c r="AZ137" s="108"/>
      <c r="BA137" s="70">
        <f t="shared" si="26"/>
        <v>0</v>
      </c>
      <c r="BB137" s="76"/>
      <c r="BC137" s="121"/>
      <c r="BD137" s="55" t="str">
        <f t="shared" si="27"/>
        <v>正确</v>
      </c>
    </row>
    <row r="138" s="1" customFormat="1" ht="33" customHeight="1" spans="1:56">
      <c r="A138" s="78">
        <f t="shared" si="19"/>
        <v>134</v>
      </c>
      <c r="B138" s="103"/>
      <c r="C138" s="116"/>
      <c r="D138" s="104"/>
      <c r="E138" s="103"/>
      <c r="F138" s="81">
        <f t="shared" si="20"/>
        <v>31</v>
      </c>
      <c r="G138" s="117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65">
        <f t="shared" si="21"/>
        <v>0</v>
      </c>
      <c r="T138" s="118"/>
      <c r="U138" s="110"/>
      <c r="V138" s="119"/>
      <c r="W138" s="120"/>
      <c r="X138" s="120"/>
      <c r="Y138" s="120"/>
      <c r="Z138" s="120"/>
      <c r="AA138" s="120"/>
      <c r="AB138" s="107"/>
      <c r="AC138" s="70">
        <f t="shared" si="22"/>
        <v>0</v>
      </c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72">
        <f t="shared" si="23"/>
        <v>0</v>
      </c>
      <c r="AT138" s="70">
        <f t="shared" si="24"/>
        <v>0</v>
      </c>
      <c r="AU138" s="70">
        <f t="shared" si="25"/>
        <v>0</v>
      </c>
      <c r="AV138" s="122"/>
      <c r="AW138" s="108"/>
      <c r="AX138" s="108"/>
      <c r="AY138" s="108"/>
      <c r="AZ138" s="108"/>
      <c r="BA138" s="70">
        <f t="shared" si="26"/>
        <v>0</v>
      </c>
      <c r="BB138" s="76"/>
      <c r="BC138" s="121"/>
      <c r="BD138" s="55" t="str">
        <f t="shared" si="27"/>
        <v>正确</v>
      </c>
    </row>
    <row r="139" s="1" customFormat="1" ht="33" customHeight="1" spans="1:56">
      <c r="A139" s="78">
        <f t="shared" si="19"/>
        <v>135</v>
      </c>
      <c r="B139" s="103"/>
      <c r="C139" s="116"/>
      <c r="D139" s="104"/>
      <c r="E139" s="103"/>
      <c r="F139" s="81">
        <f t="shared" si="20"/>
        <v>31</v>
      </c>
      <c r="G139" s="117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65">
        <f t="shared" si="21"/>
        <v>0</v>
      </c>
      <c r="T139" s="118"/>
      <c r="U139" s="110"/>
      <c r="V139" s="119"/>
      <c r="W139" s="120"/>
      <c r="X139" s="120"/>
      <c r="Y139" s="120"/>
      <c r="Z139" s="120"/>
      <c r="AA139" s="120"/>
      <c r="AB139" s="107"/>
      <c r="AC139" s="70">
        <f t="shared" si="22"/>
        <v>0</v>
      </c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72">
        <f t="shared" si="23"/>
        <v>0</v>
      </c>
      <c r="AT139" s="70">
        <f t="shared" si="24"/>
        <v>0</v>
      </c>
      <c r="AU139" s="70">
        <f t="shared" si="25"/>
        <v>0</v>
      </c>
      <c r="AV139" s="122"/>
      <c r="AW139" s="108"/>
      <c r="AX139" s="108"/>
      <c r="AY139" s="108"/>
      <c r="AZ139" s="108"/>
      <c r="BA139" s="70">
        <f t="shared" si="26"/>
        <v>0</v>
      </c>
      <c r="BB139" s="76"/>
      <c r="BC139" s="121"/>
      <c r="BD139" s="55" t="str">
        <f t="shared" si="27"/>
        <v>正确</v>
      </c>
    </row>
    <row r="140" s="1" customFormat="1" ht="33" customHeight="1" spans="1:56">
      <c r="A140" s="78">
        <f t="shared" si="19"/>
        <v>136</v>
      </c>
      <c r="B140" s="103"/>
      <c r="C140" s="116"/>
      <c r="D140" s="104"/>
      <c r="E140" s="103"/>
      <c r="F140" s="81">
        <f t="shared" si="20"/>
        <v>31</v>
      </c>
      <c r="G140" s="117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65">
        <f t="shared" si="21"/>
        <v>0</v>
      </c>
      <c r="T140" s="118"/>
      <c r="U140" s="110"/>
      <c r="V140" s="119"/>
      <c r="W140" s="120"/>
      <c r="X140" s="120"/>
      <c r="Y140" s="120"/>
      <c r="Z140" s="120"/>
      <c r="AA140" s="120"/>
      <c r="AB140" s="107"/>
      <c r="AC140" s="70">
        <f t="shared" si="22"/>
        <v>0</v>
      </c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72">
        <f t="shared" si="23"/>
        <v>0</v>
      </c>
      <c r="AT140" s="70">
        <f t="shared" si="24"/>
        <v>0</v>
      </c>
      <c r="AU140" s="70">
        <f t="shared" si="25"/>
        <v>0</v>
      </c>
      <c r="AV140" s="122"/>
      <c r="AW140" s="108"/>
      <c r="AX140" s="108"/>
      <c r="AY140" s="108"/>
      <c r="AZ140" s="108"/>
      <c r="BA140" s="70">
        <f t="shared" si="26"/>
        <v>0</v>
      </c>
      <c r="BB140" s="76"/>
      <c r="BC140" s="121"/>
      <c r="BD140" s="55" t="str">
        <f t="shared" si="27"/>
        <v>正确</v>
      </c>
    </row>
    <row r="141" s="1" customFormat="1" ht="33" customHeight="1" spans="1:56">
      <c r="A141" s="78">
        <f t="shared" si="19"/>
        <v>137</v>
      </c>
      <c r="B141" s="103"/>
      <c r="C141" s="116"/>
      <c r="D141" s="104"/>
      <c r="E141" s="103"/>
      <c r="F141" s="81">
        <f t="shared" si="20"/>
        <v>31</v>
      </c>
      <c r="G141" s="117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65">
        <f t="shared" si="21"/>
        <v>0</v>
      </c>
      <c r="T141" s="118"/>
      <c r="U141" s="110"/>
      <c r="V141" s="119"/>
      <c r="W141" s="120"/>
      <c r="X141" s="120"/>
      <c r="Y141" s="120"/>
      <c r="Z141" s="120"/>
      <c r="AA141" s="120"/>
      <c r="AB141" s="107"/>
      <c r="AC141" s="70">
        <f t="shared" si="22"/>
        <v>0</v>
      </c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72">
        <f t="shared" si="23"/>
        <v>0</v>
      </c>
      <c r="AT141" s="70">
        <f t="shared" si="24"/>
        <v>0</v>
      </c>
      <c r="AU141" s="70">
        <f t="shared" si="25"/>
        <v>0</v>
      </c>
      <c r="AV141" s="122"/>
      <c r="AW141" s="108"/>
      <c r="AX141" s="108"/>
      <c r="AY141" s="108"/>
      <c r="AZ141" s="108"/>
      <c r="BA141" s="70">
        <f t="shared" si="26"/>
        <v>0</v>
      </c>
      <c r="BB141" s="76"/>
      <c r="BC141" s="121"/>
      <c r="BD141" s="55" t="str">
        <f t="shared" si="27"/>
        <v>正确</v>
      </c>
    </row>
    <row r="142" s="1" customFormat="1" ht="33" customHeight="1" spans="1:56">
      <c r="A142" s="78">
        <f t="shared" si="19"/>
        <v>138</v>
      </c>
      <c r="B142" s="103"/>
      <c r="C142" s="116"/>
      <c r="D142" s="104"/>
      <c r="E142" s="103"/>
      <c r="F142" s="81">
        <f t="shared" si="20"/>
        <v>31</v>
      </c>
      <c r="G142" s="117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65">
        <f t="shared" si="21"/>
        <v>0</v>
      </c>
      <c r="T142" s="118"/>
      <c r="U142" s="110"/>
      <c r="V142" s="119"/>
      <c r="W142" s="120"/>
      <c r="X142" s="120"/>
      <c r="Y142" s="120"/>
      <c r="Z142" s="120"/>
      <c r="AA142" s="120"/>
      <c r="AB142" s="107"/>
      <c r="AC142" s="70">
        <f t="shared" si="22"/>
        <v>0</v>
      </c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72">
        <f t="shared" si="23"/>
        <v>0</v>
      </c>
      <c r="AT142" s="70">
        <f t="shared" si="24"/>
        <v>0</v>
      </c>
      <c r="AU142" s="70">
        <f t="shared" si="25"/>
        <v>0</v>
      </c>
      <c r="AV142" s="122"/>
      <c r="AW142" s="108"/>
      <c r="AX142" s="108"/>
      <c r="AY142" s="108"/>
      <c r="AZ142" s="108"/>
      <c r="BA142" s="70">
        <f t="shared" si="26"/>
        <v>0</v>
      </c>
      <c r="BB142" s="76"/>
      <c r="BC142" s="121"/>
      <c r="BD142" s="55" t="str">
        <f t="shared" si="27"/>
        <v>正确</v>
      </c>
    </row>
    <row r="143" s="1" customFormat="1" ht="33" customHeight="1" spans="1:56">
      <c r="A143" s="78">
        <f t="shared" si="19"/>
        <v>139</v>
      </c>
      <c r="B143" s="103"/>
      <c r="C143" s="116"/>
      <c r="D143" s="104"/>
      <c r="E143" s="103"/>
      <c r="F143" s="81">
        <f t="shared" si="20"/>
        <v>31</v>
      </c>
      <c r="G143" s="117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65">
        <f t="shared" si="21"/>
        <v>0</v>
      </c>
      <c r="T143" s="118"/>
      <c r="U143" s="110"/>
      <c r="V143" s="119"/>
      <c r="W143" s="120"/>
      <c r="X143" s="120"/>
      <c r="Y143" s="120"/>
      <c r="Z143" s="120"/>
      <c r="AA143" s="120"/>
      <c r="AB143" s="107"/>
      <c r="AC143" s="70">
        <f t="shared" si="22"/>
        <v>0</v>
      </c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72">
        <f t="shared" si="23"/>
        <v>0</v>
      </c>
      <c r="AT143" s="70">
        <f t="shared" si="24"/>
        <v>0</v>
      </c>
      <c r="AU143" s="70">
        <f t="shared" si="25"/>
        <v>0</v>
      </c>
      <c r="AV143" s="122"/>
      <c r="AW143" s="108"/>
      <c r="AX143" s="108"/>
      <c r="AY143" s="108"/>
      <c r="AZ143" s="108"/>
      <c r="BA143" s="70">
        <f t="shared" si="26"/>
        <v>0</v>
      </c>
      <c r="BB143" s="76"/>
      <c r="BC143" s="121"/>
      <c r="BD143" s="55" t="str">
        <f t="shared" si="27"/>
        <v>正确</v>
      </c>
    </row>
    <row r="144" s="1" customFormat="1" ht="33" customHeight="1" spans="1:56">
      <c r="A144" s="78">
        <f t="shared" si="19"/>
        <v>140</v>
      </c>
      <c r="B144" s="103"/>
      <c r="C144" s="116"/>
      <c r="D144" s="104"/>
      <c r="E144" s="103"/>
      <c r="F144" s="81">
        <f t="shared" si="20"/>
        <v>31</v>
      </c>
      <c r="G144" s="117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65">
        <f t="shared" si="21"/>
        <v>0</v>
      </c>
      <c r="T144" s="118"/>
      <c r="U144" s="110"/>
      <c r="V144" s="119"/>
      <c r="W144" s="120"/>
      <c r="X144" s="120"/>
      <c r="Y144" s="120"/>
      <c r="Z144" s="120"/>
      <c r="AA144" s="120"/>
      <c r="AB144" s="107"/>
      <c r="AC144" s="70">
        <f t="shared" si="22"/>
        <v>0</v>
      </c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72">
        <f t="shared" si="23"/>
        <v>0</v>
      </c>
      <c r="AT144" s="70">
        <f t="shared" si="24"/>
        <v>0</v>
      </c>
      <c r="AU144" s="70">
        <f t="shared" si="25"/>
        <v>0</v>
      </c>
      <c r="AV144" s="122"/>
      <c r="AW144" s="108"/>
      <c r="AX144" s="108"/>
      <c r="AY144" s="108"/>
      <c r="AZ144" s="108"/>
      <c r="BA144" s="70">
        <f t="shared" si="26"/>
        <v>0</v>
      </c>
      <c r="BB144" s="76"/>
      <c r="BC144" s="121"/>
      <c r="BD144" s="55" t="str">
        <f t="shared" si="27"/>
        <v>正确</v>
      </c>
    </row>
    <row r="145" s="1" customFormat="1" ht="33" customHeight="1" spans="1:56">
      <c r="A145" s="78">
        <f t="shared" si="19"/>
        <v>141</v>
      </c>
      <c r="B145" s="103"/>
      <c r="C145" s="116"/>
      <c r="D145" s="104"/>
      <c r="E145" s="103"/>
      <c r="F145" s="81">
        <f t="shared" si="20"/>
        <v>31</v>
      </c>
      <c r="G145" s="117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65">
        <f t="shared" si="21"/>
        <v>0</v>
      </c>
      <c r="T145" s="118"/>
      <c r="U145" s="110"/>
      <c r="V145" s="119"/>
      <c r="W145" s="120"/>
      <c r="X145" s="120"/>
      <c r="Y145" s="120"/>
      <c r="Z145" s="120"/>
      <c r="AA145" s="120"/>
      <c r="AB145" s="107"/>
      <c r="AC145" s="70">
        <f t="shared" si="22"/>
        <v>0</v>
      </c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72">
        <f t="shared" si="23"/>
        <v>0</v>
      </c>
      <c r="AT145" s="70">
        <f t="shared" si="24"/>
        <v>0</v>
      </c>
      <c r="AU145" s="70">
        <f t="shared" si="25"/>
        <v>0</v>
      </c>
      <c r="AV145" s="122"/>
      <c r="AW145" s="108"/>
      <c r="AX145" s="108"/>
      <c r="AY145" s="108"/>
      <c r="AZ145" s="108"/>
      <c r="BA145" s="70">
        <f t="shared" si="26"/>
        <v>0</v>
      </c>
      <c r="BB145" s="76"/>
      <c r="BC145" s="121"/>
      <c r="BD145" s="55" t="str">
        <f t="shared" si="27"/>
        <v>正确</v>
      </c>
    </row>
    <row r="146" s="1" customFormat="1" ht="33" customHeight="1" spans="1:56">
      <c r="A146" s="78">
        <f t="shared" si="19"/>
        <v>142</v>
      </c>
      <c r="B146" s="103"/>
      <c r="C146" s="116"/>
      <c r="D146" s="104"/>
      <c r="E146" s="103"/>
      <c r="F146" s="81">
        <f t="shared" si="20"/>
        <v>31</v>
      </c>
      <c r="G146" s="117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65">
        <f t="shared" si="21"/>
        <v>0</v>
      </c>
      <c r="T146" s="118"/>
      <c r="U146" s="110"/>
      <c r="V146" s="119"/>
      <c r="W146" s="120"/>
      <c r="X146" s="120"/>
      <c r="Y146" s="120"/>
      <c r="Z146" s="120"/>
      <c r="AA146" s="120"/>
      <c r="AB146" s="107"/>
      <c r="AC146" s="70">
        <f t="shared" si="22"/>
        <v>0</v>
      </c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72">
        <f t="shared" si="23"/>
        <v>0</v>
      </c>
      <c r="AT146" s="70">
        <f t="shared" si="24"/>
        <v>0</v>
      </c>
      <c r="AU146" s="70">
        <f t="shared" si="25"/>
        <v>0</v>
      </c>
      <c r="AV146" s="122"/>
      <c r="AW146" s="108"/>
      <c r="AX146" s="108"/>
      <c r="AY146" s="108"/>
      <c r="AZ146" s="108"/>
      <c r="BA146" s="70">
        <f t="shared" si="26"/>
        <v>0</v>
      </c>
      <c r="BB146" s="76"/>
      <c r="BC146" s="121"/>
      <c r="BD146" s="55" t="str">
        <f t="shared" si="27"/>
        <v>正确</v>
      </c>
    </row>
    <row r="147" s="1" customFormat="1" ht="33" customHeight="1" spans="1:56">
      <c r="A147" s="78">
        <f t="shared" si="19"/>
        <v>143</v>
      </c>
      <c r="B147" s="103"/>
      <c r="C147" s="116"/>
      <c r="D147" s="104"/>
      <c r="E147" s="103"/>
      <c r="F147" s="81">
        <f t="shared" si="20"/>
        <v>31</v>
      </c>
      <c r="G147" s="117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65">
        <f t="shared" si="21"/>
        <v>0</v>
      </c>
      <c r="T147" s="118"/>
      <c r="U147" s="110"/>
      <c r="V147" s="119"/>
      <c r="W147" s="120"/>
      <c r="X147" s="120"/>
      <c r="Y147" s="120"/>
      <c r="Z147" s="120"/>
      <c r="AA147" s="120"/>
      <c r="AB147" s="107"/>
      <c r="AC147" s="70">
        <f t="shared" si="22"/>
        <v>0</v>
      </c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72">
        <f t="shared" si="23"/>
        <v>0</v>
      </c>
      <c r="AT147" s="70">
        <f t="shared" si="24"/>
        <v>0</v>
      </c>
      <c r="AU147" s="70">
        <f t="shared" si="25"/>
        <v>0</v>
      </c>
      <c r="AV147" s="122"/>
      <c r="AW147" s="108"/>
      <c r="AX147" s="108"/>
      <c r="AY147" s="108"/>
      <c r="AZ147" s="108"/>
      <c r="BA147" s="70">
        <f t="shared" si="26"/>
        <v>0</v>
      </c>
      <c r="BB147" s="76"/>
      <c r="BC147" s="121"/>
      <c r="BD147" s="55" t="str">
        <f t="shared" si="27"/>
        <v>正确</v>
      </c>
    </row>
    <row r="148" s="1" customFormat="1" ht="33" customHeight="1" spans="1:56">
      <c r="A148" s="78">
        <f t="shared" si="19"/>
        <v>144</v>
      </c>
      <c r="B148" s="103"/>
      <c r="C148" s="116"/>
      <c r="D148" s="104"/>
      <c r="E148" s="103"/>
      <c r="F148" s="81">
        <f t="shared" si="20"/>
        <v>31</v>
      </c>
      <c r="G148" s="117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65">
        <f t="shared" si="21"/>
        <v>0</v>
      </c>
      <c r="T148" s="118"/>
      <c r="U148" s="110"/>
      <c r="V148" s="119"/>
      <c r="W148" s="120"/>
      <c r="X148" s="120"/>
      <c r="Y148" s="120"/>
      <c r="Z148" s="120"/>
      <c r="AA148" s="120"/>
      <c r="AB148" s="107"/>
      <c r="AC148" s="70">
        <f t="shared" si="22"/>
        <v>0</v>
      </c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72">
        <f t="shared" si="23"/>
        <v>0</v>
      </c>
      <c r="AT148" s="70">
        <f t="shared" si="24"/>
        <v>0</v>
      </c>
      <c r="AU148" s="70">
        <f t="shared" si="25"/>
        <v>0</v>
      </c>
      <c r="AV148" s="122"/>
      <c r="AW148" s="108"/>
      <c r="AX148" s="108"/>
      <c r="AY148" s="108"/>
      <c r="AZ148" s="108"/>
      <c r="BA148" s="70">
        <f t="shared" si="26"/>
        <v>0</v>
      </c>
      <c r="BB148" s="76"/>
      <c r="BC148" s="121"/>
      <c r="BD148" s="55" t="str">
        <f t="shared" si="27"/>
        <v>正确</v>
      </c>
    </row>
    <row r="149" s="1" customFormat="1" ht="33" customHeight="1" spans="1:56">
      <c r="A149" s="78">
        <f t="shared" si="19"/>
        <v>145</v>
      </c>
      <c r="B149" s="103"/>
      <c r="C149" s="116"/>
      <c r="D149" s="104"/>
      <c r="E149" s="103"/>
      <c r="F149" s="81">
        <f t="shared" si="20"/>
        <v>31</v>
      </c>
      <c r="G149" s="117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65">
        <f t="shared" si="21"/>
        <v>0</v>
      </c>
      <c r="T149" s="118"/>
      <c r="U149" s="110"/>
      <c r="V149" s="119"/>
      <c r="W149" s="120"/>
      <c r="X149" s="120"/>
      <c r="Y149" s="120"/>
      <c r="Z149" s="120"/>
      <c r="AA149" s="120"/>
      <c r="AB149" s="107"/>
      <c r="AC149" s="70">
        <f t="shared" si="22"/>
        <v>0</v>
      </c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72">
        <f t="shared" si="23"/>
        <v>0</v>
      </c>
      <c r="AT149" s="70">
        <f t="shared" si="24"/>
        <v>0</v>
      </c>
      <c r="AU149" s="70">
        <f t="shared" si="25"/>
        <v>0</v>
      </c>
      <c r="AV149" s="122"/>
      <c r="AW149" s="108"/>
      <c r="AX149" s="108"/>
      <c r="AY149" s="108"/>
      <c r="AZ149" s="108"/>
      <c r="BA149" s="70">
        <f t="shared" si="26"/>
        <v>0</v>
      </c>
      <c r="BB149" s="76"/>
      <c r="BC149" s="121"/>
      <c r="BD149" s="55" t="str">
        <f t="shared" si="27"/>
        <v>正确</v>
      </c>
    </row>
    <row r="150" s="1" customFormat="1" ht="33" customHeight="1" spans="1:56">
      <c r="A150" s="78">
        <f t="shared" si="19"/>
        <v>146</v>
      </c>
      <c r="B150" s="103"/>
      <c r="C150" s="116"/>
      <c r="D150" s="104"/>
      <c r="E150" s="103"/>
      <c r="F150" s="81">
        <f t="shared" si="20"/>
        <v>31</v>
      </c>
      <c r="G150" s="117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65">
        <f t="shared" si="21"/>
        <v>0</v>
      </c>
      <c r="T150" s="118"/>
      <c r="U150" s="110"/>
      <c r="V150" s="119"/>
      <c r="W150" s="120"/>
      <c r="X150" s="120"/>
      <c r="Y150" s="120"/>
      <c r="Z150" s="120"/>
      <c r="AA150" s="120"/>
      <c r="AB150" s="107"/>
      <c r="AC150" s="70">
        <f t="shared" si="22"/>
        <v>0</v>
      </c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72">
        <f t="shared" si="23"/>
        <v>0</v>
      </c>
      <c r="AT150" s="70">
        <f t="shared" si="24"/>
        <v>0</v>
      </c>
      <c r="AU150" s="70">
        <f t="shared" si="25"/>
        <v>0</v>
      </c>
      <c r="AV150" s="122"/>
      <c r="AW150" s="108"/>
      <c r="AX150" s="108"/>
      <c r="AY150" s="108"/>
      <c r="AZ150" s="108"/>
      <c r="BA150" s="70">
        <f t="shared" si="26"/>
        <v>0</v>
      </c>
      <c r="BB150" s="76"/>
      <c r="BC150" s="121"/>
      <c r="BD150" s="55" t="str">
        <f t="shared" si="27"/>
        <v>正确</v>
      </c>
    </row>
    <row r="151" s="1" customFormat="1" ht="33" customHeight="1" spans="1:56">
      <c r="A151" s="78">
        <f t="shared" si="19"/>
        <v>147</v>
      </c>
      <c r="B151" s="103"/>
      <c r="C151" s="116"/>
      <c r="D151" s="104"/>
      <c r="E151" s="103"/>
      <c r="F151" s="81">
        <f t="shared" si="20"/>
        <v>31</v>
      </c>
      <c r="G151" s="117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65">
        <f t="shared" si="21"/>
        <v>0</v>
      </c>
      <c r="T151" s="118"/>
      <c r="U151" s="110"/>
      <c r="V151" s="119"/>
      <c r="W151" s="120"/>
      <c r="X151" s="120"/>
      <c r="Y151" s="120"/>
      <c r="Z151" s="120"/>
      <c r="AA151" s="120"/>
      <c r="AB151" s="107"/>
      <c r="AC151" s="70">
        <f t="shared" si="22"/>
        <v>0</v>
      </c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72">
        <f t="shared" si="23"/>
        <v>0</v>
      </c>
      <c r="AT151" s="70">
        <f t="shared" si="24"/>
        <v>0</v>
      </c>
      <c r="AU151" s="70">
        <f t="shared" si="25"/>
        <v>0</v>
      </c>
      <c r="AV151" s="122"/>
      <c r="AW151" s="108"/>
      <c r="AX151" s="108"/>
      <c r="AY151" s="108"/>
      <c r="AZ151" s="108"/>
      <c r="BA151" s="70">
        <f t="shared" si="26"/>
        <v>0</v>
      </c>
      <c r="BB151" s="76"/>
      <c r="BC151" s="121"/>
      <c r="BD151" s="55" t="str">
        <f t="shared" si="27"/>
        <v>正确</v>
      </c>
    </row>
    <row r="152" s="1" customFormat="1" ht="33" customHeight="1" spans="1:56">
      <c r="A152" s="78">
        <f t="shared" si="19"/>
        <v>148</v>
      </c>
      <c r="B152" s="103"/>
      <c r="C152" s="116"/>
      <c r="D152" s="104"/>
      <c r="E152" s="103"/>
      <c r="F152" s="81">
        <f t="shared" si="20"/>
        <v>31</v>
      </c>
      <c r="G152" s="117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65">
        <f t="shared" si="21"/>
        <v>0</v>
      </c>
      <c r="T152" s="118"/>
      <c r="U152" s="110"/>
      <c r="V152" s="119"/>
      <c r="W152" s="120"/>
      <c r="X152" s="120"/>
      <c r="Y152" s="120"/>
      <c r="Z152" s="120"/>
      <c r="AA152" s="120"/>
      <c r="AB152" s="107"/>
      <c r="AC152" s="70">
        <f t="shared" si="22"/>
        <v>0</v>
      </c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72">
        <f t="shared" si="23"/>
        <v>0</v>
      </c>
      <c r="AT152" s="70">
        <f t="shared" si="24"/>
        <v>0</v>
      </c>
      <c r="AU152" s="70">
        <f t="shared" si="25"/>
        <v>0</v>
      </c>
      <c r="AV152" s="122"/>
      <c r="AW152" s="108"/>
      <c r="AX152" s="108"/>
      <c r="AY152" s="108"/>
      <c r="AZ152" s="108"/>
      <c r="BA152" s="70">
        <f t="shared" si="26"/>
        <v>0</v>
      </c>
      <c r="BB152" s="76"/>
      <c r="BC152" s="121"/>
      <c r="BD152" s="55" t="str">
        <f t="shared" si="27"/>
        <v>正确</v>
      </c>
    </row>
    <row r="153" s="1" customFormat="1" ht="33" customHeight="1" spans="1:56">
      <c r="A153" s="78">
        <f t="shared" si="19"/>
        <v>149</v>
      </c>
      <c r="B153" s="103"/>
      <c r="C153" s="116"/>
      <c r="D153" s="104"/>
      <c r="E153" s="103"/>
      <c r="F153" s="81">
        <f t="shared" si="20"/>
        <v>31</v>
      </c>
      <c r="G153" s="117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65">
        <f t="shared" si="21"/>
        <v>0</v>
      </c>
      <c r="T153" s="118"/>
      <c r="U153" s="110"/>
      <c r="V153" s="119"/>
      <c r="W153" s="120"/>
      <c r="X153" s="120"/>
      <c r="Y153" s="120"/>
      <c r="Z153" s="120"/>
      <c r="AA153" s="120"/>
      <c r="AB153" s="107"/>
      <c r="AC153" s="70">
        <f t="shared" si="22"/>
        <v>0</v>
      </c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72">
        <f t="shared" si="23"/>
        <v>0</v>
      </c>
      <c r="AT153" s="70">
        <f t="shared" si="24"/>
        <v>0</v>
      </c>
      <c r="AU153" s="70">
        <f t="shared" si="25"/>
        <v>0</v>
      </c>
      <c r="AV153" s="122"/>
      <c r="AW153" s="108"/>
      <c r="AX153" s="108"/>
      <c r="AY153" s="108"/>
      <c r="AZ153" s="108"/>
      <c r="BA153" s="70">
        <f t="shared" si="26"/>
        <v>0</v>
      </c>
      <c r="BB153" s="76"/>
      <c r="BC153" s="121"/>
      <c r="BD153" s="55" t="str">
        <f t="shared" si="27"/>
        <v>正确</v>
      </c>
    </row>
    <row r="154" s="1" customFormat="1" ht="33" customHeight="1" spans="1:56">
      <c r="A154" s="78">
        <f t="shared" si="19"/>
        <v>150</v>
      </c>
      <c r="B154" s="103"/>
      <c r="C154" s="116"/>
      <c r="D154" s="104"/>
      <c r="E154" s="103"/>
      <c r="F154" s="81">
        <f t="shared" si="20"/>
        <v>31</v>
      </c>
      <c r="G154" s="117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65">
        <f t="shared" si="21"/>
        <v>0</v>
      </c>
      <c r="T154" s="118"/>
      <c r="U154" s="110"/>
      <c r="V154" s="119"/>
      <c r="W154" s="120"/>
      <c r="X154" s="120"/>
      <c r="Y154" s="120"/>
      <c r="Z154" s="120"/>
      <c r="AA154" s="120"/>
      <c r="AB154" s="107"/>
      <c r="AC154" s="70">
        <f t="shared" si="22"/>
        <v>0</v>
      </c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72">
        <f t="shared" si="23"/>
        <v>0</v>
      </c>
      <c r="AT154" s="70">
        <f t="shared" si="24"/>
        <v>0</v>
      </c>
      <c r="AU154" s="70">
        <f t="shared" si="25"/>
        <v>0</v>
      </c>
      <c r="AV154" s="122"/>
      <c r="AW154" s="108"/>
      <c r="AX154" s="108"/>
      <c r="AY154" s="108"/>
      <c r="AZ154" s="108"/>
      <c r="BA154" s="70">
        <f t="shared" si="26"/>
        <v>0</v>
      </c>
      <c r="BB154" s="76"/>
      <c r="BC154" s="121"/>
      <c r="BD154" s="55" t="str">
        <f t="shared" si="27"/>
        <v>正确</v>
      </c>
    </row>
    <row r="155" s="1" customFormat="1" ht="33" customHeight="1" spans="1:56">
      <c r="A155" s="78">
        <f t="shared" si="19"/>
        <v>151</v>
      </c>
      <c r="B155" s="103"/>
      <c r="C155" s="116"/>
      <c r="D155" s="104"/>
      <c r="E155" s="103"/>
      <c r="F155" s="81">
        <f t="shared" si="20"/>
        <v>31</v>
      </c>
      <c r="G155" s="117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65">
        <f t="shared" si="21"/>
        <v>0</v>
      </c>
      <c r="T155" s="118"/>
      <c r="U155" s="110"/>
      <c r="V155" s="119"/>
      <c r="W155" s="120"/>
      <c r="X155" s="120"/>
      <c r="Y155" s="120"/>
      <c r="Z155" s="120"/>
      <c r="AA155" s="120"/>
      <c r="AB155" s="107"/>
      <c r="AC155" s="70">
        <f t="shared" si="22"/>
        <v>0</v>
      </c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72">
        <f t="shared" si="23"/>
        <v>0</v>
      </c>
      <c r="AT155" s="70">
        <f t="shared" si="24"/>
        <v>0</v>
      </c>
      <c r="AU155" s="70">
        <f t="shared" si="25"/>
        <v>0</v>
      </c>
      <c r="AV155" s="122"/>
      <c r="AW155" s="108"/>
      <c r="AX155" s="108"/>
      <c r="AY155" s="108"/>
      <c r="AZ155" s="108"/>
      <c r="BA155" s="70">
        <f t="shared" si="26"/>
        <v>0</v>
      </c>
      <c r="BB155" s="76"/>
      <c r="BC155" s="121"/>
      <c r="BD155" s="55" t="str">
        <f t="shared" si="27"/>
        <v>正确</v>
      </c>
    </row>
    <row r="156" s="1" customFormat="1" ht="33" customHeight="1" spans="1:56">
      <c r="A156" s="78">
        <f t="shared" si="19"/>
        <v>152</v>
      </c>
      <c r="B156" s="103"/>
      <c r="C156" s="116"/>
      <c r="D156" s="104"/>
      <c r="E156" s="103"/>
      <c r="F156" s="81">
        <f t="shared" si="20"/>
        <v>31</v>
      </c>
      <c r="G156" s="117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65">
        <f t="shared" si="21"/>
        <v>0</v>
      </c>
      <c r="T156" s="118"/>
      <c r="U156" s="110"/>
      <c r="V156" s="119"/>
      <c r="W156" s="120"/>
      <c r="X156" s="120"/>
      <c r="Y156" s="120"/>
      <c r="Z156" s="120"/>
      <c r="AA156" s="120"/>
      <c r="AB156" s="107"/>
      <c r="AC156" s="70">
        <f t="shared" si="22"/>
        <v>0</v>
      </c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72">
        <f t="shared" si="23"/>
        <v>0</v>
      </c>
      <c r="AT156" s="70">
        <f t="shared" si="24"/>
        <v>0</v>
      </c>
      <c r="AU156" s="70">
        <f t="shared" si="25"/>
        <v>0</v>
      </c>
      <c r="AV156" s="122"/>
      <c r="AW156" s="108"/>
      <c r="AX156" s="108"/>
      <c r="AY156" s="108"/>
      <c r="AZ156" s="108"/>
      <c r="BA156" s="70">
        <f t="shared" si="26"/>
        <v>0</v>
      </c>
      <c r="BB156" s="76"/>
      <c r="BC156" s="121"/>
      <c r="BD156" s="55" t="str">
        <f t="shared" si="27"/>
        <v>正确</v>
      </c>
    </row>
    <row r="157" s="1" customFormat="1" ht="33" customHeight="1" spans="1:56">
      <c r="A157" s="78">
        <f t="shared" si="19"/>
        <v>153</v>
      </c>
      <c r="B157" s="103"/>
      <c r="C157" s="116"/>
      <c r="D157" s="104"/>
      <c r="E157" s="103"/>
      <c r="F157" s="81">
        <f t="shared" si="20"/>
        <v>31</v>
      </c>
      <c r="G157" s="117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65">
        <f t="shared" si="21"/>
        <v>0</v>
      </c>
      <c r="T157" s="118"/>
      <c r="U157" s="110"/>
      <c r="V157" s="119"/>
      <c r="W157" s="120"/>
      <c r="X157" s="120"/>
      <c r="Y157" s="120"/>
      <c r="Z157" s="120"/>
      <c r="AA157" s="120"/>
      <c r="AB157" s="107"/>
      <c r="AC157" s="70">
        <f t="shared" si="22"/>
        <v>0</v>
      </c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72">
        <f t="shared" si="23"/>
        <v>0</v>
      </c>
      <c r="AT157" s="70">
        <f t="shared" si="24"/>
        <v>0</v>
      </c>
      <c r="AU157" s="70">
        <f t="shared" si="25"/>
        <v>0</v>
      </c>
      <c r="AV157" s="122"/>
      <c r="AW157" s="108"/>
      <c r="AX157" s="108"/>
      <c r="AY157" s="108"/>
      <c r="AZ157" s="108"/>
      <c r="BA157" s="70">
        <f t="shared" si="26"/>
        <v>0</v>
      </c>
      <c r="BB157" s="76"/>
      <c r="BC157" s="121"/>
      <c r="BD157" s="55" t="str">
        <f t="shared" si="27"/>
        <v>正确</v>
      </c>
    </row>
    <row r="158" s="1" customFormat="1" ht="33" customHeight="1" spans="1:56">
      <c r="A158" s="78">
        <f t="shared" si="19"/>
        <v>154</v>
      </c>
      <c r="B158" s="103"/>
      <c r="C158" s="116"/>
      <c r="D158" s="104"/>
      <c r="E158" s="103"/>
      <c r="F158" s="81">
        <f t="shared" si="20"/>
        <v>31</v>
      </c>
      <c r="G158" s="117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65">
        <f t="shared" si="21"/>
        <v>0</v>
      </c>
      <c r="T158" s="118"/>
      <c r="U158" s="110"/>
      <c r="V158" s="119"/>
      <c r="W158" s="120"/>
      <c r="X158" s="120"/>
      <c r="Y158" s="120"/>
      <c r="Z158" s="120"/>
      <c r="AA158" s="120"/>
      <c r="AB158" s="107"/>
      <c r="AC158" s="70">
        <f t="shared" si="22"/>
        <v>0</v>
      </c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72">
        <f t="shared" si="23"/>
        <v>0</v>
      </c>
      <c r="AT158" s="70">
        <f t="shared" si="24"/>
        <v>0</v>
      </c>
      <c r="AU158" s="70">
        <f t="shared" si="25"/>
        <v>0</v>
      </c>
      <c r="AV158" s="122"/>
      <c r="AW158" s="108"/>
      <c r="AX158" s="108"/>
      <c r="AY158" s="108"/>
      <c r="AZ158" s="108"/>
      <c r="BA158" s="70">
        <f t="shared" si="26"/>
        <v>0</v>
      </c>
      <c r="BB158" s="76"/>
      <c r="BC158" s="121"/>
      <c r="BD158" s="55" t="str">
        <f t="shared" si="27"/>
        <v>正确</v>
      </c>
    </row>
    <row r="159" s="1" customFormat="1" ht="33" customHeight="1" spans="1:56">
      <c r="A159" s="78">
        <f t="shared" si="19"/>
        <v>155</v>
      </c>
      <c r="B159" s="103"/>
      <c r="C159" s="116"/>
      <c r="D159" s="104"/>
      <c r="E159" s="103"/>
      <c r="F159" s="81">
        <f t="shared" si="20"/>
        <v>31</v>
      </c>
      <c r="G159" s="117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65">
        <f t="shared" si="21"/>
        <v>0</v>
      </c>
      <c r="T159" s="118"/>
      <c r="U159" s="110"/>
      <c r="V159" s="119"/>
      <c r="W159" s="120"/>
      <c r="X159" s="120"/>
      <c r="Y159" s="120"/>
      <c r="Z159" s="120"/>
      <c r="AA159" s="120"/>
      <c r="AB159" s="107"/>
      <c r="AC159" s="70">
        <f t="shared" si="22"/>
        <v>0</v>
      </c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72">
        <f t="shared" si="23"/>
        <v>0</v>
      </c>
      <c r="AT159" s="70">
        <f t="shared" si="24"/>
        <v>0</v>
      </c>
      <c r="AU159" s="70">
        <f t="shared" si="25"/>
        <v>0</v>
      </c>
      <c r="AV159" s="122"/>
      <c r="AW159" s="108"/>
      <c r="AX159" s="108"/>
      <c r="AY159" s="108"/>
      <c r="AZ159" s="108"/>
      <c r="BA159" s="70">
        <f t="shared" si="26"/>
        <v>0</v>
      </c>
      <c r="BB159" s="76"/>
      <c r="BC159" s="121"/>
      <c r="BD159" s="55" t="str">
        <f t="shared" si="27"/>
        <v>正确</v>
      </c>
    </row>
    <row r="160" s="1" customFormat="1" ht="33" customHeight="1" spans="1:56">
      <c r="A160" s="78">
        <f t="shared" si="19"/>
        <v>156</v>
      </c>
      <c r="B160" s="103"/>
      <c r="C160" s="116"/>
      <c r="D160" s="104"/>
      <c r="E160" s="103"/>
      <c r="F160" s="81">
        <f t="shared" si="20"/>
        <v>31</v>
      </c>
      <c r="G160" s="117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65">
        <f t="shared" si="21"/>
        <v>0</v>
      </c>
      <c r="T160" s="118"/>
      <c r="U160" s="110"/>
      <c r="V160" s="119"/>
      <c r="W160" s="120"/>
      <c r="X160" s="120"/>
      <c r="Y160" s="120"/>
      <c r="Z160" s="120"/>
      <c r="AA160" s="120"/>
      <c r="AB160" s="107"/>
      <c r="AC160" s="70">
        <f t="shared" si="22"/>
        <v>0</v>
      </c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72">
        <f t="shared" si="23"/>
        <v>0</v>
      </c>
      <c r="AT160" s="70">
        <f t="shared" si="24"/>
        <v>0</v>
      </c>
      <c r="AU160" s="70">
        <f t="shared" si="25"/>
        <v>0</v>
      </c>
      <c r="AV160" s="122"/>
      <c r="AW160" s="108"/>
      <c r="AX160" s="108"/>
      <c r="AY160" s="108"/>
      <c r="AZ160" s="108"/>
      <c r="BA160" s="70">
        <f t="shared" si="26"/>
        <v>0</v>
      </c>
      <c r="BB160" s="76"/>
      <c r="BC160" s="121"/>
      <c r="BD160" s="55" t="str">
        <f t="shared" si="27"/>
        <v>正确</v>
      </c>
    </row>
    <row r="161" s="1" customFormat="1" ht="33" customHeight="1" spans="1:56">
      <c r="A161" s="78">
        <f t="shared" si="19"/>
        <v>157</v>
      </c>
      <c r="B161" s="103"/>
      <c r="C161" s="116"/>
      <c r="D161" s="104"/>
      <c r="E161" s="103"/>
      <c r="F161" s="81">
        <f t="shared" si="20"/>
        <v>31</v>
      </c>
      <c r="G161" s="117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65">
        <f t="shared" si="21"/>
        <v>0</v>
      </c>
      <c r="T161" s="118"/>
      <c r="U161" s="110"/>
      <c r="V161" s="119"/>
      <c r="W161" s="120"/>
      <c r="X161" s="120"/>
      <c r="Y161" s="120"/>
      <c r="Z161" s="120"/>
      <c r="AA161" s="120"/>
      <c r="AB161" s="107"/>
      <c r="AC161" s="70">
        <f t="shared" si="22"/>
        <v>0</v>
      </c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72">
        <f t="shared" si="23"/>
        <v>0</v>
      </c>
      <c r="AT161" s="70">
        <f t="shared" si="24"/>
        <v>0</v>
      </c>
      <c r="AU161" s="70">
        <f t="shared" si="25"/>
        <v>0</v>
      </c>
      <c r="AV161" s="122"/>
      <c r="AW161" s="108"/>
      <c r="AX161" s="108"/>
      <c r="AY161" s="108"/>
      <c r="AZ161" s="108"/>
      <c r="BA161" s="70">
        <f t="shared" si="26"/>
        <v>0</v>
      </c>
      <c r="BB161" s="76"/>
      <c r="BC161" s="121"/>
      <c r="BD161" s="55" t="str">
        <f t="shared" si="27"/>
        <v>正确</v>
      </c>
    </row>
    <row r="162" s="1" customFormat="1" ht="33" customHeight="1" spans="1:56">
      <c r="A162" s="78">
        <f t="shared" si="19"/>
        <v>158</v>
      </c>
      <c r="B162" s="103"/>
      <c r="C162" s="116"/>
      <c r="D162" s="104"/>
      <c r="E162" s="103"/>
      <c r="F162" s="81">
        <f t="shared" si="20"/>
        <v>31</v>
      </c>
      <c r="G162" s="117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65">
        <f t="shared" si="21"/>
        <v>0</v>
      </c>
      <c r="T162" s="118"/>
      <c r="U162" s="110"/>
      <c r="V162" s="119"/>
      <c r="W162" s="120"/>
      <c r="X162" s="120"/>
      <c r="Y162" s="120"/>
      <c r="Z162" s="120"/>
      <c r="AA162" s="120"/>
      <c r="AB162" s="107"/>
      <c r="AC162" s="70">
        <f t="shared" si="22"/>
        <v>0</v>
      </c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72">
        <f t="shared" si="23"/>
        <v>0</v>
      </c>
      <c r="AT162" s="70">
        <f t="shared" si="24"/>
        <v>0</v>
      </c>
      <c r="AU162" s="70">
        <f t="shared" si="25"/>
        <v>0</v>
      </c>
      <c r="AV162" s="122"/>
      <c r="AW162" s="108"/>
      <c r="AX162" s="108"/>
      <c r="AY162" s="108"/>
      <c r="AZ162" s="108"/>
      <c r="BA162" s="70">
        <f t="shared" si="26"/>
        <v>0</v>
      </c>
      <c r="BB162" s="76"/>
      <c r="BC162" s="121"/>
      <c r="BD162" s="55" t="str">
        <f t="shared" si="27"/>
        <v>正确</v>
      </c>
    </row>
    <row r="163" s="1" customFormat="1" ht="33" customHeight="1" spans="1:56">
      <c r="A163" s="78">
        <f t="shared" si="19"/>
        <v>159</v>
      </c>
      <c r="B163" s="103"/>
      <c r="C163" s="116"/>
      <c r="D163" s="104"/>
      <c r="E163" s="103"/>
      <c r="F163" s="81">
        <f t="shared" si="20"/>
        <v>31</v>
      </c>
      <c r="G163" s="117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65">
        <f t="shared" si="21"/>
        <v>0</v>
      </c>
      <c r="T163" s="118"/>
      <c r="U163" s="110"/>
      <c r="V163" s="119"/>
      <c r="W163" s="120"/>
      <c r="X163" s="120"/>
      <c r="Y163" s="120"/>
      <c r="Z163" s="120"/>
      <c r="AA163" s="120"/>
      <c r="AB163" s="107"/>
      <c r="AC163" s="70">
        <f t="shared" si="22"/>
        <v>0</v>
      </c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72">
        <f t="shared" si="23"/>
        <v>0</v>
      </c>
      <c r="AT163" s="70">
        <f t="shared" si="24"/>
        <v>0</v>
      </c>
      <c r="AU163" s="70">
        <f t="shared" si="25"/>
        <v>0</v>
      </c>
      <c r="AV163" s="122"/>
      <c r="AW163" s="108"/>
      <c r="AX163" s="108"/>
      <c r="AY163" s="108"/>
      <c r="AZ163" s="108"/>
      <c r="BA163" s="70">
        <f t="shared" si="26"/>
        <v>0</v>
      </c>
      <c r="BB163" s="76"/>
      <c r="BC163" s="121"/>
      <c r="BD163" s="55" t="str">
        <f t="shared" si="27"/>
        <v>正确</v>
      </c>
    </row>
    <row r="164" s="1" customFormat="1" ht="33" customHeight="1" spans="1:56">
      <c r="A164" s="78">
        <f t="shared" si="19"/>
        <v>160</v>
      </c>
      <c r="B164" s="103"/>
      <c r="C164" s="116"/>
      <c r="D164" s="104"/>
      <c r="E164" s="103"/>
      <c r="F164" s="81">
        <f t="shared" si="20"/>
        <v>31</v>
      </c>
      <c r="G164" s="117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65">
        <f t="shared" si="21"/>
        <v>0</v>
      </c>
      <c r="T164" s="118"/>
      <c r="U164" s="110"/>
      <c r="V164" s="119"/>
      <c r="W164" s="120"/>
      <c r="X164" s="120"/>
      <c r="Y164" s="120"/>
      <c r="Z164" s="120"/>
      <c r="AA164" s="120"/>
      <c r="AB164" s="107"/>
      <c r="AC164" s="70">
        <f t="shared" si="22"/>
        <v>0</v>
      </c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72">
        <f t="shared" si="23"/>
        <v>0</v>
      </c>
      <c r="AT164" s="70">
        <f t="shared" si="24"/>
        <v>0</v>
      </c>
      <c r="AU164" s="70">
        <f t="shared" si="25"/>
        <v>0</v>
      </c>
      <c r="AV164" s="122"/>
      <c r="AW164" s="108"/>
      <c r="AX164" s="108"/>
      <c r="AY164" s="108"/>
      <c r="AZ164" s="108"/>
      <c r="BA164" s="70">
        <f t="shared" si="26"/>
        <v>0</v>
      </c>
      <c r="BB164" s="76"/>
      <c r="BC164" s="121"/>
      <c r="BD164" s="55" t="str">
        <f t="shared" si="27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45">
    <cfRule type="duplicateValues" dxfId="0" priority="23"/>
  </conditionalFormatting>
  <conditionalFormatting sqref="B46">
    <cfRule type="duplicateValues" dxfId="0" priority="22"/>
  </conditionalFormatting>
  <conditionalFormatting sqref="B47">
    <cfRule type="duplicateValues" dxfId="0" priority="16"/>
  </conditionalFormatting>
  <conditionalFormatting sqref="E47">
    <cfRule type="duplicateValues" dxfId="0" priority="13"/>
  </conditionalFormatting>
  <conditionalFormatting sqref="B48">
    <cfRule type="duplicateValues" dxfId="0" priority="15"/>
  </conditionalFormatting>
  <conditionalFormatting sqref="E48">
    <cfRule type="duplicateValues" dxfId="0" priority="12"/>
  </conditionalFormatting>
  <conditionalFormatting sqref="B49">
    <cfRule type="duplicateValues" dxfId="0" priority="14"/>
  </conditionalFormatting>
  <conditionalFormatting sqref="E49">
    <cfRule type="duplicateValues" dxfId="0" priority="11"/>
  </conditionalFormatting>
  <conditionalFormatting sqref="B50">
    <cfRule type="duplicateValues" dxfId="0" priority="10"/>
  </conditionalFormatting>
  <conditionalFormatting sqref="E50">
    <cfRule type="duplicateValues" dxfId="0" priority="7"/>
  </conditionalFormatting>
  <conditionalFormatting sqref="B51">
    <cfRule type="duplicateValues" dxfId="0" priority="9"/>
  </conditionalFormatting>
  <conditionalFormatting sqref="E51">
    <cfRule type="duplicateValues" dxfId="0" priority="8"/>
  </conditionalFormatting>
  <conditionalFormatting sqref="B52">
    <cfRule type="duplicateValues" dxfId="0" priority="20"/>
    <cfRule type="duplicateValues" dxfId="0" priority="19"/>
  </conditionalFormatting>
  <conditionalFormatting sqref="B53">
    <cfRule type="duplicateValues" dxfId="0" priority="18"/>
    <cfRule type="duplicateValues" dxfId="0" priority="17"/>
  </conditionalFormatting>
  <conditionalFormatting sqref="B68">
    <cfRule type="duplicateValues" dxfId="0" priority="5"/>
  </conditionalFormatting>
  <conditionalFormatting sqref="B69">
    <cfRule type="duplicateValues" dxfId="0" priority="30"/>
  </conditionalFormatting>
  <conditionalFormatting sqref="B70">
    <cfRule type="duplicateValues" dxfId="0" priority="4"/>
    <cfRule type="duplicateValues" dxfId="0" priority="2"/>
  </conditionalFormatting>
  <conditionalFormatting sqref="E70">
    <cfRule type="duplicateValues" dxfId="0" priority="3"/>
  </conditionalFormatting>
  <conditionalFormatting sqref="B30:B32">
    <cfRule type="duplicateValues" dxfId="0" priority="24"/>
  </conditionalFormatting>
  <conditionalFormatting sqref="B42:B44">
    <cfRule type="duplicateValues" dxfId="0" priority="25"/>
  </conditionalFormatting>
  <conditionalFormatting sqref="B54:B60">
    <cfRule type="duplicateValues" dxfId="0" priority="28"/>
  </conditionalFormatting>
  <conditionalFormatting sqref="B61:B67">
    <cfRule type="duplicateValues" dxfId="0" priority="6"/>
  </conditionalFormatting>
  <conditionalFormatting sqref="B71:B75">
    <cfRule type="duplicateValues" dxfId="0" priority="32"/>
  </conditionalFormatting>
  <conditionalFormatting sqref="B76:B164">
    <cfRule type="duplicateValues" dxfId="0" priority="37"/>
  </conditionalFormatting>
  <conditionalFormatting sqref="C45:C46">
    <cfRule type="duplicateValues" dxfId="0" priority="21"/>
  </conditionalFormatting>
  <conditionalFormatting sqref="C47:C51">
    <cfRule type="duplicateValues" dxfId="0" priority="26"/>
  </conditionalFormatting>
  <conditionalFormatting sqref="C54:C60">
    <cfRule type="duplicateValues" dxfId="0" priority="27"/>
  </conditionalFormatting>
  <conditionalFormatting sqref="C61:C69">
    <cfRule type="duplicateValues" dxfId="0" priority="29"/>
  </conditionalFormatting>
  <conditionalFormatting sqref="C73:C74">
    <cfRule type="duplicateValues" dxfId="0" priority="1"/>
  </conditionalFormatting>
  <conditionalFormatting sqref="C76:C164">
    <cfRule type="duplicateValues" dxfId="0" priority="36"/>
  </conditionalFormatting>
  <conditionalFormatting sqref="C75 C71:C72">
    <cfRule type="duplicateValues" dxfId="0" priority="31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workbookViewId="0">
      <pane xSplit="7" ySplit="4" topLeftCell="N141" activePane="bottomRight" state="frozen"/>
      <selection/>
      <selection pane="topRight"/>
      <selection pane="bottomLeft"/>
      <selection pane="bottomRight" activeCell="A130" sqref="$A130:$XFD133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" style="7" customWidth="1"/>
    <col min="7" max="7" width="12.25" style="7" customWidth="1"/>
    <col min="8" max="8" width="8" style="1" customWidth="1"/>
    <col min="9" max="9" width="10.375" style="1" customWidth="1"/>
    <col min="10" max="10" width="11.875" style="1" customWidth="1"/>
    <col min="11" max="11" width="8.25" style="1" customWidth="1"/>
    <col min="12" max="12" width="9.75" style="1" customWidth="1"/>
    <col min="13" max="13" width="9.25" style="1" customWidth="1"/>
    <col min="14" max="14" width="15.375" style="1" customWidth="1"/>
    <col min="15" max="15" width="8.75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7"/>
      <c r="V1" s="14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9"/>
      <c r="BC1" s="11"/>
      <c r="BD1" s="14"/>
    </row>
    <row r="2" s="2" customFormat="1" ht="33" customHeight="1" spans="1:56">
      <c r="A2" s="20" t="s">
        <v>1</v>
      </c>
      <c r="B2" s="21" t="s">
        <v>2</v>
      </c>
      <c r="C2" s="22">
        <v>46053</v>
      </c>
      <c r="D2" s="23" t="s">
        <v>3</v>
      </c>
      <c r="E2" s="24">
        <v>31</v>
      </c>
      <c r="F2" s="20" t="s">
        <v>1</v>
      </c>
      <c r="G2" s="23" t="s">
        <v>4</v>
      </c>
      <c r="H2" s="23" t="s">
        <v>4</v>
      </c>
      <c r="I2" s="23" t="s">
        <v>4</v>
      </c>
      <c r="J2" s="23" t="s">
        <v>4</v>
      </c>
      <c r="K2" s="23" t="s">
        <v>4</v>
      </c>
      <c r="L2" s="23" t="s">
        <v>4</v>
      </c>
      <c r="M2" s="23" t="s">
        <v>4</v>
      </c>
      <c r="N2" s="23" t="s">
        <v>4</v>
      </c>
      <c r="O2" s="23" t="s">
        <v>4</v>
      </c>
      <c r="P2" s="23" t="s">
        <v>4</v>
      </c>
      <c r="Q2" s="23" t="s">
        <v>4</v>
      </c>
      <c r="R2" s="23" t="s">
        <v>4</v>
      </c>
      <c r="S2" s="20" t="s">
        <v>1</v>
      </c>
      <c r="T2" s="23" t="s">
        <v>5</v>
      </c>
      <c r="U2" s="25" t="s">
        <v>6</v>
      </c>
      <c r="V2" s="23" t="s">
        <v>7</v>
      </c>
      <c r="W2" s="23" t="s">
        <v>7</v>
      </c>
      <c r="X2" s="23" t="s">
        <v>7</v>
      </c>
      <c r="Y2" s="23" t="s">
        <v>7</v>
      </c>
      <c r="Z2" s="23" t="s">
        <v>7</v>
      </c>
      <c r="AA2" s="23" t="s">
        <v>7</v>
      </c>
      <c r="AB2" s="23" t="s">
        <v>7</v>
      </c>
      <c r="AC2" s="20" t="s">
        <v>8</v>
      </c>
      <c r="AD2" s="23" t="s">
        <v>7</v>
      </c>
      <c r="AE2" s="23" t="s">
        <v>7</v>
      </c>
      <c r="AF2" s="23" t="s">
        <v>7</v>
      </c>
      <c r="AG2" s="23" t="s">
        <v>7</v>
      </c>
      <c r="AH2" s="23" t="s">
        <v>7</v>
      </c>
      <c r="AI2" s="23" t="s">
        <v>7</v>
      </c>
      <c r="AJ2" s="23" t="s">
        <v>7</v>
      </c>
      <c r="AK2" s="23" t="s">
        <v>7</v>
      </c>
      <c r="AL2" s="23" t="s">
        <v>7</v>
      </c>
      <c r="AM2" s="23" t="s">
        <v>7</v>
      </c>
      <c r="AN2" s="23" t="s">
        <v>7</v>
      </c>
      <c r="AO2" s="23" t="s">
        <v>7</v>
      </c>
      <c r="AP2" s="23" t="s">
        <v>7</v>
      </c>
      <c r="AQ2" s="23" t="s">
        <v>9</v>
      </c>
      <c r="AR2" s="23" t="s">
        <v>9</v>
      </c>
      <c r="AS2" s="20" t="s">
        <v>10</v>
      </c>
      <c r="AT2" s="20" t="s">
        <v>10</v>
      </c>
      <c r="AU2" s="20" t="s">
        <v>11</v>
      </c>
      <c r="AV2" s="23" t="s">
        <v>12</v>
      </c>
      <c r="AW2" s="23" t="s">
        <v>12</v>
      </c>
      <c r="AX2" s="23" t="s">
        <v>12</v>
      </c>
      <c r="AY2" s="23" t="s">
        <v>13</v>
      </c>
      <c r="AZ2" s="23" t="s">
        <v>13</v>
      </c>
      <c r="BA2" s="20" t="s">
        <v>14</v>
      </c>
      <c r="BB2" s="23"/>
      <c r="BC2" s="26"/>
      <c r="BD2" s="20" t="s">
        <v>15</v>
      </c>
    </row>
    <row r="3" s="3" customFormat="1" ht="62" customHeight="1" spans="1:56">
      <c r="A3" s="27" t="s">
        <v>16</v>
      </c>
      <c r="B3" s="28" t="s">
        <v>17</v>
      </c>
      <c r="C3" s="28" t="s">
        <v>18</v>
      </c>
      <c r="D3" s="29" t="s">
        <v>19</v>
      </c>
      <c r="E3" s="28" t="s">
        <v>20</v>
      </c>
      <c r="F3" s="30" t="s">
        <v>21</v>
      </c>
      <c r="G3" s="31" t="s">
        <v>22</v>
      </c>
      <c r="H3" s="32" t="s">
        <v>23</v>
      </c>
      <c r="I3" s="31" t="s">
        <v>24</v>
      </c>
      <c r="J3" s="33" t="s">
        <v>25</v>
      </c>
      <c r="K3" s="31" t="s">
        <v>26</v>
      </c>
      <c r="L3" s="31" t="s">
        <v>27</v>
      </c>
      <c r="M3" s="31" t="s">
        <v>28</v>
      </c>
      <c r="N3" s="31" t="s">
        <v>29</v>
      </c>
      <c r="O3" s="31" t="s">
        <v>30</v>
      </c>
      <c r="P3" s="31" t="s">
        <v>31</v>
      </c>
      <c r="Q3" s="31" t="s">
        <v>32</v>
      </c>
      <c r="R3" s="31" t="s">
        <v>33</v>
      </c>
      <c r="S3" s="34" t="s">
        <v>34</v>
      </c>
      <c r="T3" s="35"/>
      <c r="U3" s="36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8" t="s">
        <v>43</v>
      </c>
      <c r="AD3" s="39" t="s">
        <v>44</v>
      </c>
      <c r="AE3" s="39" t="s">
        <v>45</v>
      </c>
      <c r="AF3" s="39" t="s">
        <v>46</v>
      </c>
      <c r="AG3" s="39" t="s">
        <v>47</v>
      </c>
      <c r="AH3" s="39" t="s">
        <v>48</v>
      </c>
      <c r="AI3" s="39" t="s">
        <v>49</v>
      </c>
      <c r="AJ3" s="39" t="s">
        <v>50</v>
      </c>
      <c r="AK3" s="40" t="s">
        <v>51</v>
      </c>
      <c r="AL3" s="40" t="s">
        <v>52</v>
      </c>
      <c r="AM3" s="40" t="s">
        <v>53</v>
      </c>
      <c r="AN3" s="40" t="s">
        <v>54</v>
      </c>
      <c r="AO3" s="40" t="s">
        <v>55</v>
      </c>
      <c r="AP3" s="40" t="s">
        <v>56</v>
      </c>
      <c r="AQ3" s="41" t="s">
        <v>57</v>
      </c>
      <c r="AR3" s="41" t="s">
        <v>58</v>
      </c>
      <c r="AS3" s="42" t="s">
        <v>59</v>
      </c>
      <c r="AT3" s="42" t="s">
        <v>60</v>
      </c>
      <c r="AU3" s="43" t="s">
        <v>61</v>
      </c>
      <c r="AV3" s="44" t="s">
        <v>62</v>
      </c>
      <c r="AW3" s="44" t="s">
        <v>63</v>
      </c>
      <c r="AX3" s="44" t="s">
        <v>64</v>
      </c>
      <c r="AY3" s="45" t="s">
        <v>65</v>
      </c>
      <c r="AZ3" s="45" t="s">
        <v>66</v>
      </c>
      <c r="BA3" s="43" t="s">
        <v>67</v>
      </c>
      <c r="BB3" s="46" t="s">
        <v>68</v>
      </c>
      <c r="BC3" s="46" t="s">
        <v>69</v>
      </c>
      <c r="BD3" s="43" t="s">
        <v>70</v>
      </c>
    </row>
    <row r="4" s="4" customFormat="1" ht="33" customHeight="1" spans="1:56">
      <c r="A4" s="47" t="s">
        <v>71</v>
      </c>
      <c r="B4" s="48"/>
      <c r="C4" s="48"/>
      <c r="D4" s="48"/>
      <c r="E4" s="48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4"/>
      <c r="V4" s="55">
        <f t="shared" ref="V4:BA4" si="0">SUBTOTAL(9,V5:V164)</f>
        <v>154029.032258065</v>
      </c>
      <c r="W4" s="55">
        <f t="shared" si="0"/>
        <v>36600</v>
      </c>
      <c r="X4" s="55">
        <f t="shared" si="0"/>
        <v>31100</v>
      </c>
      <c r="Y4" s="55">
        <f t="shared" si="0"/>
        <v>27300</v>
      </c>
      <c r="Z4" s="55">
        <f t="shared" si="0"/>
        <v>21900</v>
      </c>
      <c r="AA4" s="55">
        <f t="shared" si="0"/>
        <v>15200</v>
      </c>
      <c r="AB4" s="55">
        <f t="shared" si="0"/>
        <v>15100</v>
      </c>
      <c r="AC4" s="55">
        <f t="shared" si="0"/>
        <v>0</v>
      </c>
      <c r="AD4" s="55">
        <f t="shared" si="0"/>
        <v>0</v>
      </c>
      <c r="AE4" s="55">
        <f t="shared" si="0"/>
        <v>0</v>
      </c>
      <c r="AF4" s="55">
        <f t="shared" si="0"/>
        <v>0</v>
      </c>
      <c r="AG4" s="55">
        <f t="shared" si="0"/>
        <v>0</v>
      </c>
      <c r="AH4" s="55">
        <f t="shared" si="0"/>
        <v>0</v>
      </c>
      <c r="AI4" s="55">
        <f t="shared" si="0"/>
        <v>43730.6451612903</v>
      </c>
      <c r="AJ4" s="55">
        <f t="shared" si="0"/>
        <v>0</v>
      </c>
      <c r="AK4" s="55">
        <f t="shared" si="0"/>
        <v>0</v>
      </c>
      <c r="AL4" s="55">
        <f t="shared" si="0"/>
        <v>0</v>
      </c>
      <c r="AM4" s="55">
        <f t="shared" si="0"/>
        <v>0</v>
      </c>
      <c r="AN4" s="55">
        <f t="shared" si="0"/>
        <v>0</v>
      </c>
      <c r="AO4" s="55">
        <f t="shared" si="0"/>
        <v>0</v>
      </c>
      <c r="AP4" s="55">
        <f t="shared" si="0"/>
        <v>0</v>
      </c>
      <c r="AQ4" s="55">
        <f t="shared" si="0"/>
        <v>20</v>
      </c>
      <c r="AR4" s="55">
        <f t="shared" si="0"/>
        <v>21284.6774193548</v>
      </c>
      <c r="AS4" s="55">
        <f t="shared" si="0"/>
        <v>0</v>
      </c>
      <c r="AT4" s="55">
        <f t="shared" si="0"/>
        <v>3600</v>
      </c>
      <c r="AU4" s="55">
        <f t="shared" si="0"/>
        <v>320055</v>
      </c>
      <c r="AV4" s="55">
        <f t="shared" si="0"/>
        <v>4905.28</v>
      </c>
      <c r="AW4" s="55">
        <f t="shared" si="0"/>
        <v>0</v>
      </c>
      <c r="AX4" s="55">
        <f t="shared" si="0"/>
        <v>0</v>
      </c>
      <c r="AY4" s="55">
        <f t="shared" si="0"/>
        <v>0</v>
      </c>
      <c r="AZ4" s="55">
        <f t="shared" si="0"/>
        <v>0</v>
      </c>
      <c r="BA4" s="55">
        <f t="shared" si="0"/>
        <v>315149.72</v>
      </c>
      <c r="BB4" s="55"/>
      <c r="BC4" s="56"/>
      <c r="BD4" s="55"/>
    </row>
    <row r="5" s="1" customFormat="1" ht="40" customHeight="1" spans="1:56">
      <c r="A5" s="57">
        <f t="shared" ref="A5:A68" si="1">ROW()-4</f>
        <v>1</v>
      </c>
      <c r="B5" s="123" t="s">
        <v>194</v>
      </c>
      <c r="C5" s="80" t="s">
        <v>91</v>
      </c>
      <c r="D5" s="60">
        <v>45593</v>
      </c>
      <c r="E5" s="58" t="s">
        <v>74</v>
      </c>
      <c r="F5" s="61">
        <f t="shared" ref="F5:F68" si="2">IF($C$2-D5+1&lt;$E$2,$C$2-D5+1,$E$2)</f>
        <v>31</v>
      </c>
      <c r="G5" s="124" t="s">
        <v>75</v>
      </c>
      <c r="H5" s="125"/>
      <c r="I5" s="125"/>
      <c r="J5" s="125"/>
      <c r="K5" s="125"/>
      <c r="L5" s="125"/>
      <c r="M5" s="125"/>
      <c r="N5" s="125"/>
      <c r="O5" s="126">
        <v>8</v>
      </c>
      <c r="P5" s="125"/>
      <c r="Q5" s="125"/>
      <c r="R5" s="125"/>
      <c r="S5" s="65">
        <f t="shared" ref="S5:S68" si="3">P5+Q5-R5</f>
        <v>0</v>
      </c>
      <c r="T5" s="90" t="s">
        <v>195</v>
      </c>
      <c r="U5" s="127">
        <v>2100</v>
      </c>
      <c r="V5" s="68">
        <v>1000</v>
      </c>
      <c r="W5" s="68">
        <v>300</v>
      </c>
      <c r="X5" s="68">
        <v>200</v>
      </c>
      <c r="Y5" s="68">
        <v>200</v>
      </c>
      <c r="Z5" s="68">
        <v>200</v>
      </c>
      <c r="AA5" s="68">
        <v>100</v>
      </c>
      <c r="AB5" s="68">
        <v>100</v>
      </c>
      <c r="AC5" s="70">
        <f t="shared" ref="AC5:AC68" si="4">IF(G5="是",30,0)</f>
        <v>0</v>
      </c>
      <c r="AD5" s="128"/>
      <c r="AE5" s="128"/>
      <c r="AF5" s="128"/>
      <c r="AG5" s="128"/>
      <c r="AH5" s="128"/>
      <c r="AI5" s="68">
        <v>200</v>
      </c>
      <c r="AJ5" s="128"/>
      <c r="AK5" s="128"/>
      <c r="AL5" s="128"/>
      <c r="AM5" s="128"/>
      <c r="AN5" s="128"/>
      <c r="AO5" s="128"/>
      <c r="AP5" s="128"/>
      <c r="AQ5" s="128"/>
      <c r="AR5" s="68">
        <f t="shared" ref="AR5:AR10" si="5">2100/31*8*0.5</f>
        <v>270.967741935484</v>
      </c>
      <c r="AS5" s="72">
        <f t="shared" ref="AS5:AS68" si="6">IFERROR(U5/$E$2*2*H5+I5*2,0)</f>
        <v>0</v>
      </c>
      <c r="AT5" s="70">
        <f t="shared" ref="AT5:AT68" si="7">IFERROR(U5/$E$2*(J5+K5*0.2+L5+M5*0.5),0)</f>
        <v>0</v>
      </c>
      <c r="AU5" s="70">
        <f t="shared" ref="AU5:AU68" si="8">ROUND(SUM(V5:AP5)-SUM(AQ5:AT5),2)</f>
        <v>2029.03</v>
      </c>
      <c r="AV5" s="129">
        <v>544.92</v>
      </c>
      <c r="AW5" s="130"/>
      <c r="AX5" s="130"/>
      <c r="AY5" s="131"/>
      <c r="AZ5" s="131"/>
      <c r="BA5" s="70">
        <f t="shared" ref="BA5:BA68" si="9">ROUND(AU5-SUM(AV5:AZ5),2)</f>
        <v>1484.11</v>
      </c>
      <c r="BB5" s="76"/>
      <c r="BC5" s="77" t="s">
        <v>77</v>
      </c>
      <c r="BD5" s="55" t="str">
        <f t="shared" ref="BD5:BD68" si="10">IF(U5-SUM(V5:AB5)=0,"正确","错误")</f>
        <v>正确</v>
      </c>
    </row>
    <row r="6" s="1" customFormat="1" ht="40" customHeight="1" spans="1:56">
      <c r="A6" s="78">
        <f t="shared" si="1"/>
        <v>2</v>
      </c>
      <c r="B6" s="123" t="s">
        <v>196</v>
      </c>
      <c r="C6" s="80" t="s">
        <v>98</v>
      </c>
      <c r="D6" s="132">
        <v>45594</v>
      </c>
      <c r="E6" s="58" t="s">
        <v>74</v>
      </c>
      <c r="F6" s="81">
        <f t="shared" si="2"/>
        <v>31</v>
      </c>
      <c r="G6" s="124" t="s">
        <v>75</v>
      </c>
      <c r="H6" s="125"/>
      <c r="I6" s="125"/>
      <c r="J6" s="133"/>
      <c r="K6" s="125"/>
      <c r="L6" s="125"/>
      <c r="M6" s="125"/>
      <c r="N6" s="125"/>
      <c r="O6" s="134">
        <v>2</v>
      </c>
      <c r="P6" s="125"/>
      <c r="Q6" s="125"/>
      <c r="R6" s="125"/>
      <c r="S6" s="65">
        <f t="shared" si="3"/>
        <v>0</v>
      </c>
      <c r="T6" s="66" t="s">
        <v>197</v>
      </c>
      <c r="U6" s="127">
        <v>1700</v>
      </c>
      <c r="V6" s="68">
        <v>1000</v>
      </c>
      <c r="W6" s="68">
        <v>200</v>
      </c>
      <c r="X6" s="68">
        <v>100</v>
      </c>
      <c r="Y6" s="68">
        <v>100</v>
      </c>
      <c r="Z6" s="68">
        <v>100</v>
      </c>
      <c r="AA6" s="68">
        <v>100</v>
      </c>
      <c r="AB6" s="68">
        <v>100</v>
      </c>
      <c r="AC6" s="70">
        <f t="shared" si="4"/>
        <v>0</v>
      </c>
      <c r="AD6" s="128"/>
      <c r="AE6" s="128"/>
      <c r="AF6" s="128"/>
      <c r="AG6" s="128"/>
      <c r="AH6" s="128"/>
      <c r="AI6" s="68">
        <v>200</v>
      </c>
      <c r="AJ6" s="128"/>
      <c r="AK6" s="128"/>
      <c r="AL6" s="128"/>
      <c r="AM6" s="128"/>
      <c r="AN6" s="128"/>
      <c r="AO6" s="128"/>
      <c r="AP6" s="128"/>
      <c r="AQ6" s="128"/>
      <c r="AR6" s="68">
        <f>1700/31*2*0.5</f>
        <v>54.8387096774194</v>
      </c>
      <c r="AS6" s="72">
        <f t="shared" si="6"/>
        <v>0</v>
      </c>
      <c r="AT6" s="70">
        <f t="shared" si="7"/>
        <v>0</v>
      </c>
      <c r="AU6" s="70">
        <f t="shared" si="8"/>
        <v>1845.16</v>
      </c>
      <c r="AV6" s="129">
        <v>544.92</v>
      </c>
      <c r="AW6" s="130"/>
      <c r="AX6" s="130"/>
      <c r="AY6" s="131"/>
      <c r="AZ6" s="131"/>
      <c r="BA6" s="70">
        <f t="shared" si="9"/>
        <v>1300.24</v>
      </c>
      <c r="BB6" s="76"/>
      <c r="BC6" s="66" t="s">
        <v>77</v>
      </c>
      <c r="BD6" s="55" t="str">
        <f t="shared" si="10"/>
        <v>正确</v>
      </c>
    </row>
    <row r="7" s="1" customFormat="1" ht="40" customHeight="1" spans="1:56">
      <c r="A7" s="78">
        <f t="shared" si="1"/>
        <v>3</v>
      </c>
      <c r="B7" s="123" t="s">
        <v>198</v>
      </c>
      <c r="C7" s="80" t="s">
        <v>91</v>
      </c>
      <c r="D7" s="60">
        <v>45597</v>
      </c>
      <c r="E7" s="58" t="s">
        <v>74</v>
      </c>
      <c r="F7" s="81">
        <f t="shared" si="2"/>
        <v>31</v>
      </c>
      <c r="G7" s="124" t="s">
        <v>75</v>
      </c>
      <c r="H7" s="125"/>
      <c r="I7" s="125"/>
      <c r="J7" s="125"/>
      <c r="K7" s="125"/>
      <c r="L7" s="125"/>
      <c r="M7" s="125"/>
      <c r="N7" s="125"/>
      <c r="O7" s="135">
        <v>5</v>
      </c>
      <c r="P7" s="125"/>
      <c r="Q7" s="125"/>
      <c r="R7" s="125"/>
      <c r="S7" s="65">
        <f t="shared" si="3"/>
        <v>0</v>
      </c>
      <c r="T7" s="66" t="s">
        <v>199</v>
      </c>
      <c r="U7" s="127">
        <v>2100</v>
      </c>
      <c r="V7" s="68">
        <v>1000</v>
      </c>
      <c r="W7" s="68">
        <v>300</v>
      </c>
      <c r="X7" s="68">
        <v>200</v>
      </c>
      <c r="Y7" s="68">
        <v>200</v>
      </c>
      <c r="Z7" s="68">
        <v>200</v>
      </c>
      <c r="AA7" s="68">
        <v>100</v>
      </c>
      <c r="AB7" s="68">
        <v>100</v>
      </c>
      <c r="AC7" s="70">
        <f t="shared" si="4"/>
        <v>0</v>
      </c>
      <c r="AD7" s="128"/>
      <c r="AE7" s="128"/>
      <c r="AF7" s="128"/>
      <c r="AG7" s="128"/>
      <c r="AH7" s="128"/>
      <c r="AI7" s="68">
        <v>200</v>
      </c>
      <c r="AJ7" s="128"/>
      <c r="AK7" s="128"/>
      <c r="AL7" s="128"/>
      <c r="AM7" s="128"/>
      <c r="AN7" s="128"/>
      <c r="AO7" s="128"/>
      <c r="AP7" s="128"/>
      <c r="AQ7" s="128"/>
      <c r="AR7" s="68">
        <f>2100/31*5*0.5</f>
        <v>169.354838709677</v>
      </c>
      <c r="AS7" s="72">
        <f t="shared" si="6"/>
        <v>0</v>
      </c>
      <c r="AT7" s="70">
        <f t="shared" si="7"/>
        <v>0</v>
      </c>
      <c r="AU7" s="70">
        <f t="shared" si="8"/>
        <v>2130.65</v>
      </c>
      <c r="AV7" s="129">
        <v>544.92</v>
      </c>
      <c r="AW7" s="130"/>
      <c r="AX7" s="130"/>
      <c r="AY7" s="131"/>
      <c r="AZ7" s="131"/>
      <c r="BA7" s="70">
        <f t="shared" si="9"/>
        <v>1585.73</v>
      </c>
      <c r="BB7" s="76"/>
      <c r="BC7" s="66" t="s">
        <v>77</v>
      </c>
      <c r="BD7" s="55" t="str">
        <f t="shared" si="10"/>
        <v>正确</v>
      </c>
    </row>
    <row r="8" s="1" customFormat="1" ht="40" customHeight="1" spans="1:56">
      <c r="A8" s="78">
        <f t="shared" si="1"/>
        <v>4</v>
      </c>
      <c r="B8" s="123" t="s">
        <v>200</v>
      </c>
      <c r="C8" s="80" t="s">
        <v>91</v>
      </c>
      <c r="D8" s="60">
        <v>45596</v>
      </c>
      <c r="E8" s="58" t="s">
        <v>74</v>
      </c>
      <c r="F8" s="81">
        <f t="shared" si="2"/>
        <v>31</v>
      </c>
      <c r="G8" s="124" t="s">
        <v>75</v>
      </c>
      <c r="H8" s="125"/>
      <c r="I8" s="125"/>
      <c r="J8" s="125"/>
      <c r="K8" s="125"/>
      <c r="L8" s="125"/>
      <c r="M8" s="125"/>
      <c r="N8" s="125"/>
      <c r="O8" s="135">
        <v>8</v>
      </c>
      <c r="P8" s="125"/>
      <c r="Q8" s="125"/>
      <c r="R8" s="125"/>
      <c r="S8" s="65">
        <f t="shared" si="3"/>
        <v>0</v>
      </c>
      <c r="T8" s="136" t="s">
        <v>195</v>
      </c>
      <c r="U8" s="127">
        <v>2100</v>
      </c>
      <c r="V8" s="68">
        <v>1000</v>
      </c>
      <c r="W8" s="68">
        <v>300</v>
      </c>
      <c r="X8" s="68">
        <v>200</v>
      </c>
      <c r="Y8" s="68">
        <v>200</v>
      </c>
      <c r="Z8" s="68">
        <v>200</v>
      </c>
      <c r="AA8" s="68">
        <v>100</v>
      </c>
      <c r="AB8" s="68">
        <v>100</v>
      </c>
      <c r="AC8" s="70">
        <f t="shared" si="4"/>
        <v>0</v>
      </c>
      <c r="AD8" s="128"/>
      <c r="AE8" s="128"/>
      <c r="AF8" s="128"/>
      <c r="AG8" s="128"/>
      <c r="AH8" s="128"/>
      <c r="AI8" s="68">
        <v>200</v>
      </c>
      <c r="AJ8" s="128"/>
      <c r="AK8" s="128"/>
      <c r="AL8" s="128"/>
      <c r="AM8" s="128"/>
      <c r="AN8" s="128"/>
      <c r="AO8" s="128"/>
      <c r="AP8" s="128"/>
      <c r="AQ8" s="128"/>
      <c r="AR8" s="68">
        <f t="shared" si="5"/>
        <v>270.967741935484</v>
      </c>
      <c r="AS8" s="72">
        <f t="shared" si="6"/>
        <v>0</v>
      </c>
      <c r="AT8" s="70">
        <f t="shared" si="7"/>
        <v>0</v>
      </c>
      <c r="AU8" s="70">
        <f t="shared" si="8"/>
        <v>2029.03</v>
      </c>
      <c r="AV8" s="129">
        <v>544.92</v>
      </c>
      <c r="AW8" s="130"/>
      <c r="AX8" s="130"/>
      <c r="AY8" s="131"/>
      <c r="AZ8" s="131"/>
      <c r="BA8" s="70">
        <f t="shared" si="9"/>
        <v>1484.11</v>
      </c>
      <c r="BB8" s="76"/>
      <c r="BC8" s="77" t="s">
        <v>77</v>
      </c>
      <c r="BD8" s="55" t="str">
        <f t="shared" si="10"/>
        <v>正确</v>
      </c>
    </row>
    <row r="9" s="1" customFormat="1" ht="40" customHeight="1" spans="1:56">
      <c r="A9" s="78">
        <f t="shared" si="1"/>
        <v>5</v>
      </c>
      <c r="B9" s="123" t="s">
        <v>201</v>
      </c>
      <c r="C9" s="80" t="s">
        <v>91</v>
      </c>
      <c r="D9" s="60">
        <v>45624</v>
      </c>
      <c r="E9" s="58" t="s">
        <v>74</v>
      </c>
      <c r="F9" s="81">
        <f t="shared" si="2"/>
        <v>31</v>
      </c>
      <c r="G9" s="124" t="s">
        <v>75</v>
      </c>
      <c r="H9" s="125"/>
      <c r="I9" s="125"/>
      <c r="J9" s="125"/>
      <c r="K9" s="125"/>
      <c r="L9" s="125"/>
      <c r="M9" s="125"/>
      <c r="N9" s="125"/>
      <c r="O9" s="126">
        <v>7</v>
      </c>
      <c r="P9" s="125"/>
      <c r="Q9" s="125"/>
      <c r="R9" s="125"/>
      <c r="S9" s="65">
        <f t="shared" si="3"/>
        <v>0</v>
      </c>
      <c r="T9" s="90" t="s">
        <v>202</v>
      </c>
      <c r="U9" s="127">
        <v>2100</v>
      </c>
      <c r="V9" s="68">
        <v>1000</v>
      </c>
      <c r="W9" s="68">
        <v>300</v>
      </c>
      <c r="X9" s="68">
        <v>200</v>
      </c>
      <c r="Y9" s="68">
        <v>200</v>
      </c>
      <c r="Z9" s="68">
        <v>200</v>
      </c>
      <c r="AA9" s="68">
        <v>100</v>
      </c>
      <c r="AB9" s="68">
        <v>100</v>
      </c>
      <c r="AC9" s="70">
        <f t="shared" si="4"/>
        <v>0</v>
      </c>
      <c r="AD9" s="128"/>
      <c r="AE9" s="128"/>
      <c r="AF9" s="128"/>
      <c r="AG9" s="128"/>
      <c r="AH9" s="128"/>
      <c r="AI9" s="68">
        <v>200</v>
      </c>
      <c r="AJ9" s="128"/>
      <c r="AK9" s="128"/>
      <c r="AL9" s="128"/>
      <c r="AM9" s="128"/>
      <c r="AN9" s="128"/>
      <c r="AO9" s="128"/>
      <c r="AP9" s="128"/>
      <c r="AQ9" s="128"/>
      <c r="AR9" s="68">
        <f>2100/31*7*0.5</f>
        <v>237.096774193548</v>
      </c>
      <c r="AS9" s="72">
        <f t="shared" si="6"/>
        <v>0</v>
      </c>
      <c r="AT9" s="70">
        <f t="shared" si="7"/>
        <v>0</v>
      </c>
      <c r="AU9" s="70">
        <f t="shared" si="8"/>
        <v>2062.9</v>
      </c>
      <c r="AV9" s="129">
        <v>544.92</v>
      </c>
      <c r="AW9" s="130"/>
      <c r="AX9" s="130"/>
      <c r="AY9" s="131"/>
      <c r="AZ9" s="131"/>
      <c r="BA9" s="70">
        <f t="shared" si="9"/>
        <v>1517.98</v>
      </c>
      <c r="BB9" s="76"/>
      <c r="BC9" s="77" t="s">
        <v>77</v>
      </c>
      <c r="BD9" s="55" t="str">
        <f t="shared" si="10"/>
        <v>正确</v>
      </c>
    </row>
    <row r="10" s="1" customFormat="1" ht="40" customHeight="1" spans="1:56">
      <c r="A10" s="78">
        <f t="shared" si="1"/>
        <v>6</v>
      </c>
      <c r="B10" s="123" t="s">
        <v>203</v>
      </c>
      <c r="C10" s="80" t="s">
        <v>91</v>
      </c>
      <c r="D10" s="60">
        <v>45644</v>
      </c>
      <c r="E10" s="58" t="s">
        <v>74</v>
      </c>
      <c r="F10" s="81">
        <f t="shared" si="2"/>
        <v>31</v>
      </c>
      <c r="G10" s="124" t="s">
        <v>75</v>
      </c>
      <c r="H10" s="125"/>
      <c r="I10" s="125"/>
      <c r="J10" s="125"/>
      <c r="K10" s="125"/>
      <c r="L10" s="125"/>
      <c r="M10" s="125"/>
      <c r="N10" s="125"/>
      <c r="O10" s="126">
        <v>8</v>
      </c>
      <c r="P10" s="125"/>
      <c r="Q10" s="125"/>
      <c r="R10" s="125"/>
      <c r="S10" s="65">
        <f t="shared" si="3"/>
        <v>0</v>
      </c>
      <c r="T10" s="90" t="s">
        <v>204</v>
      </c>
      <c r="U10" s="127">
        <v>2100</v>
      </c>
      <c r="V10" s="68">
        <v>1000</v>
      </c>
      <c r="W10" s="68">
        <v>300</v>
      </c>
      <c r="X10" s="68">
        <v>200</v>
      </c>
      <c r="Y10" s="68">
        <v>200</v>
      </c>
      <c r="Z10" s="68">
        <v>200</v>
      </c>
      <c r="AA10" s="68">
        <v>100</v>
      </c>
      <c r="AB10" s="68">
        <v>100</v>
      </c>
      <c r="AC10" s="70">
        <f t="shared" si="4"/>
        <v>0</v>
      </c>
      <c r="AD10" s="128"/>
      <c r="AE10" s="128"/>
      <c r="AF10" s="128"/>
      <c r="AG10" s="128"/>
      <c r="AH10" s="128"/>
      <c r="AI10" s="68">
        <v>200</v>
      </c>
      <c r="AJ10" s="128"/>
      <c r="AK10" s="128"/>
      <c r="AL10" s="128"/>
      <c r="AM10" s="128"/>
      <c r="AN10" s="128"/>
      <c r="AO10" s="128"/>
      <c r="AP10" s="128"/>
      <c r="AQ10" s="128"/>
      <c r="AR10" s="68">
        <f t="shared" si="5"/>
        <v>270.967741935484</v>
      </c>
      <c r="AS10" s="72">
        <f t="shared" si="6"/>
        <v>0</v>
      </c>
      <c r="AT10" s="70">
        <f t="shared" si="7"/>
        <v>0</v>
      </c>
      <c r="AU10" s="70">
        <f t="shared" si="8"/>
        <v>2029.03</v>
      </c>
      <c r="AV10" s="129">
        <v>544.92</v>
      </c>
      <c r="AW10" s="130"/>
      <c r="AX10" s="130"/>
      <c r="AY10" s="131"/>
      <c r="AZ10" s="131"/>
      <c r="BA10" s="70">
        <f t="shared" si="9"/>
        <v>1484.11</v>
      </c>
      <c r="BB10" s="76"/>
      <c r="BC10" s="77" t="s">
        <v>77</v>
      </c>
      <c r="BD10" s="55" t="str">
        <f t="shared" si="10"/>
        <v>正确</v>
      </c>
    </row>
    <row r="11" s="1" customFormat="1" ht="40" customHeight="1" spans="1:56">
      <c r="A11" s="78">
        <f t="shared" si="1"/>
        <v>7</v>
      </c>
      <c r="B11" s="123" t="s">
        <v>205</v>
      </c>
      <c r="C11" s="80" t="s">
        <v>91</v>
      </c>
      <c r="D11" s="60">
        <v>45674</v>
      </c>
      <c r="E11" s="58" t="s">
        <v>74</v>
      </c>
      <c r="F11" s="81">
        <f t="shared" si="2"/>
        <v>31</v>
      </c>
      <c r="G11" s="124" t="s">
        <v>75</v>
      </c>
      <c r="H11" s="125"/>
      <c r="I11" s="125"/>
      <c r="J11" s="125"/>
      <c r="K11" s="125"/>
      <c r="L11" s="125"/>
      <c r="M11" s="125"/>
      <c r="N11" s="125"/>
      <c r="O11" s="126">
        <v>7</v>
      </c>
      <c r="P11" s="125"/>
      <c r="Q11" s="125"/>
      <c r="R11" s="125"/>
      <c r="S11" s="65">
        <f t="shared" si="3"/>
        <v>0</v>
      </c>
      <c r="T11" s="136" t="s">
        <v>206</v>
      </c>
      <c r="U11" s="127">
        <v>2100</v>
      </c>
      <c r="V11" s="68">
        <v>1000</v>
      </c>
      <c r="W11" s="68">
        <v>300</v>
      </c>
      <c r="X11" s="68">
        <v>200</v>
      </c>
      <c r="Y11" s="68">
        <v>200</v>
      </c>
      <c r="Z11" s="68">
        <v>200</v>
      </c>
      <c r="AA11" s="68">
        <v>100</v>
      </c>
      <c r="AB11" s="68">
        <v>100</v>
      </c>
      <c r="AC11" s="70">
        <f t="shared" si="4"/>
        <v>0</v>
      </c>
      <c r="AD11" s="137"/>
      <c r="AE11" s="128"/>
      <c r="AF11" s="128"/>
      <c r="AG11" s="128"/>
      <c r="AH11" s="128"/>
      <c r="AI11" s="68">
        <f>60*8+60*3+200</f>
        <v>860</v>
      </c>
      <c r="AJ11" s="128"/>
      <c r="AK11" s="128"/>
      <c r="AL11" s="128"/>
      <c r="AM11" s="128"/>
      <c r="AN11" s="128"/>
      <c r="AO11" s="128"/>
      <c r="AP11" s="128"/>
      <c r="AQ11" s="128"/>
      <c r="AR11" s="68">
        <f>2100/31*7*0.5</f>
        <v>237.096774193548</v>
      </c>
      <c r="AS11" s="72">
        <f t="shared" si="6"/>
        <v>0</v>
      </c>
      <c r="AT11" s="70">
        <f t="shared" si="7"/>
        <v>0</v>
      </c>
      <c r="AU11" s="70">
        <f t="shared" si="8"/>
        <v>2722.9</v>
      </c>
      <c r="AV11" s="129">
        <v>545.92</v>
      </c>
      <c r="AW11" s="130"/>
      <c r="AX11" s="130"/>
      <c r="AY11" s="131"/>
      <c r="AZ11" s="131"/>
      <c r="BA11" s="70">
        <f t="shared" si="9"/>
        <v>2176.98</v>
      </c>
      <c r="BB11" s="76"/>
      <c r="BC11" s="77" t="s">
        <v>207</v>
      </c>
      <c r="BD11" s="55" t="str">
        <f t="shared" si="10"/>
        <v>正确</v>
      </c>
    </row>
    <row r="12" s="1" customFormat="1" ht="40" customHeight="1" spans="1:56">
      <c r="A12" s="78">
        <f t="shared" si="1"/>
        <v>8</v>
      </c>
      <c r="B12" s="123" t="s">
        <v>208</v>
      </c>
      <c r="C12" s="80" t="s">
        <v>91</v>
      </c>
      <c r="D12" s="60">
        <v>45671</v>
      </c>
      <c r="E12" s="58" t="s">
        <v>74</v>
      </c>
      <c r="F12" s="81">
        <f t="shared" si="2"/>
        <v>31</v>
      </c>
      <c r="G12" s="124" t="s">
        <v>75</v>
      </c>
      <c r="H12" s="125"/>
      <c r="I12" s="125"/>
      <c r="J12" s="125"/>
      <c r="K12" s="125"/>
      <c r="L12" s="125"/>
      <c r="M12" s="125"/>
      <c r="N12" s="125"/>
      <c r="O12" s="126">
        <v>9</v>
      </c>
      <c r="P12" s="125"/>
      <c r="Q12" s="125"/>
      <c r="R12" s="125"/>
      <c r="S12" s="65">
        <f t="shared" si="3"/>
        <v>0</v>
      </c>
      <c r="T12" s="66" t="s">
        <v>209</v>
      </c>
      <c r="U12" s="127">
        <v>2100</v>
      </c>
      <c r="V12" s="68">
        <v>1000</v>
      </c>
      <c r="W12" s="68">
        <v>300</v>
      </c>
      <c r="X12" s="68">
        <v>200</v>
      </c>
      <c r="Y12" s="68">
        <v>200</v>
      </c>
      <c r="Z12" s="68">
        <v>200</v>
      </c>
      <c r="AA12" s="68">
        <v>100</v>
      </c>
      <c r="AB12" s="68">
        <v>100</v>
      </c>
      <c r="AC12" s="70">
        <f t="shared" si="4"/>
        <v>0</v>
      </c>
      <c r="AD12" s="138"/>
      <c r="AE12" s="128"/>
      <c r="AF12" s="128"/>
      <c r="AG12" s="128"/>
      <c r="AH12" s="128"/>
      <c r="AI12" s="138">
        <f>(80*11+50)/31*22+200</f>
        <v>860</v>
      </c>
      <c r="AJ12" s="128"/>
      <c r="AK12" s="128"/>
      <c r="AL12" s="128"/>
      <c r="AM12" s="128"/>
      <c r="AN12" s="128"/>
      <c r="AO12" s="128"/>
      <c r="AP12" s="128"/>
      <c r="AQ12" s="128"/>
      <c r="AR12" s="68">
        <f>2100/31*9*0.5</f>
        <v>304.838709677419</v>
      </c>
      <c r="AS12" s="72">
        <f t="shared" si="6"/>
        <v>0</v>
      </c>
      <c r="AT12" s="70">
        <f t="shared" si="7"/>
        <v>0</v>
      </c>
      <c r="AU12" s="70">
        <f t="shared" si="8"/>
        <v>2655.16</v>
      </c>
      <c r="AV12" s="129">
        <v>544.92</v>
      </c>
      <c r="AW12" s="130"/>
      <c r="AX12" s="130"/>
      <c r="AY12" s="131"/>
      <c r="AZ12" s="131"/>
      <c r="BA12" s="70">
        <f t="shared" si="9"/>
        <v>2110.24</v>
      </c>
      <c r="BB12" s="76"/>
      <c r="BC12" s="139" t="s">
        <v>210</v>
      </c>
      <c r="BD12" s="55" t="str">
        <f t="shared" si="10"/>
        <v>正确</v>
      </c>
    </row>
    <row r="13" s="1" customFormat="1" ht="70" customHeight="1" spans="1:56">
      <c r="A13" s="78">
        <f t="shared" si="1"/>
        <v>9</v>
      </c>
      <c r="B13" s="140" t="s">
        <v>211</v>
      </c>
      <c r="C13" s="80" t="s">
        <v>91</v>
      </c>
      <c r="D13" s="132">
        <v>45658</v>
      </c>
      <c r="E13" s="141" t="s">
        <v>74</v>
      </c>
      <c r="F13" s="81">
        <f t="shared" si="2"/>
        <v>31</v>
      </c>
      <c r="G13" s="124" t="s">
        <v>75</v>
      </c>
      <c r="H13" s="142"/>
      <c r="I13" s="142"/>
      <c r="J13" s="142"/>
      <c r="K13" s="142"/>
      <c r="L13" s="142"/>
      <c r="M13" s="142"/>
      <c r="N13" s="142"/>
      <c r="O13" s="126">
        <v>5</v>
      </c>
      <c r="P13" s="142">
        <v>2</v>
      </c>
      <c r="Q13" s="142"/>
      <c r="R13" s="142">
        <v>2</v>
      </c>
      <c r="S13" s="65">
        <f t="shared" si="3"/>
        <v>0</v>
      </c>
      <c r="T13" s="143" t="s">
        <v>212</v>
      </c>
      <c r="U13" s="127">
        <v>2100</v>
      </c>
      <c r="V13" s="68">
        <v>1000</v>
      </c>
      <c r="W13" s="68">
        <v>300</v>
      </c>
      <c r="X13" s="68">
        <v>200</v>
      </c>
      <c r="Y13" s="68">
        <v>200</v>
      </c>
      <c r="Z13" s="68">
        <v>200</v>
      </c>
      <c r="AA13" s="68">
        <v>100</v>
      </c>
      <c r="AB13" s="68">
        <v>100</v>
      </c>
      <c r="AC13" s="70">
        <f t="shared" si="4"/>
        <v>0</v>
      </c>
      <c r="AD13" s="75"/>
      <c r="AE13" s="131"/>
      <c r="AF13" s="131"/>
      <c r="AG13" s="131"/>
      <c r="AH13" s="131"/>
      <c r="AI13" s="75">
        <f>(200+150)/31*22+200+200</f>
        <v>648.387096774194</v>
      </c>
      <c r="AJ13" s="131"/>
      <c r="AK13" s="131"/>
      <c r="AL13" s="131"/>
      <c r="AM13" s="131"/>
      <c r="AN13" s="75"/>
      <c r="AO13" s="131"/>
      <c r="AP13" s="131"/>
      <c r="AQ13" s="144"/>
      <c r="AR13" s="68">
        <f>2100/31*5*0.5</f>
        <v>169.354838709677</v>
      </c>
      <c r="AS13" s="72">
        <f t="shared" si="6"/>
        <v>0</v>
      </c>
      <c r="AT13" s="70">
        <f t="shared" si="7"/>
        <v>0</v>
      </c>
      <c r="AU13" s="70">
        <f t="shared" si="8"/>
        <v>2579.03</v>
      </c>
      <c r="AV13" s="129">
        <v>544.92</v>
      </c>
      <c r="AW13" s="130"/>
      <c r="AX13" s="130"/>
      <c r="AY13" s="131"/>
      <c r="AZ13" s="131"/>
      <c r="BA13" s="70">
        <f t="shared" si="9"/>
        <v>2034.11</v>
      </c>
      <c r="BB13" s="76"/>
      <c r="BC13" s="77" t="s">
        <v>213</v>
      </c>
      <c r="BD13" s="55" t="str">
        <f t="shared" si="10"/>
        <v>正确</v>
      </c>
    </row>
    <row r="14" s="1" customFormat="1" ht="40" customHeight="1" spans="1:56">
      <c r="A14" s="78">
        <f t="shared" si="1"/>
        <v>10</v>
      </c>
      <c r="B14" s="145" t="s">
        <v>214</v>
      </c>
      <c r="C14" s="80" t="s">
        <v>91</v>
      </c>
      <c r="D14" s="60">
        <v>45627</v>
      </c>
      <c r="E14" s="80" t="s">
        <v>74</v>
      </c>
      <c r="F14" s="81">
        <f t="shared" si="2"/>
        <v>31</v>
      </c>
      <c r="G14" s="124" t="s">
        <v>75</v>
      </c>
      <c r="H14" s="125"/>
      <c r="I14" s="125"/>
      <c r="J14" s="125"/>
      <c r="K14" s="125"/>
      <c r="L14" s="125"/>
      <c r="M14" s="125"/>
      <c r="N14" s="125"/>
      <c r="O14" s="126">
        <v>5</v>
      </c>
      <c r="P14" s="125"/>
      <c r="Q14" s="125"/>
      <c r="R14" s="125"/>
      <c r="S14" s="65">
        <f t="shared" si="3"/>
        <v>0</v>
      </c>
      <c r="T14" s="90" t="s">
        <v>215</v>
      </c>
      <c r="U14" s="127">
        <v>2300</v>
      </c>
      <c r="V14" s="68">
        <v>1200</v>
      </c>
      <c r="W14" s="68">
        <v>300</v>
      </c>
      <c r="X14" s="68">
        <v>200</v>
      </c>
      <c r="Y14" s="68">
        <v>200</v>
      </c>
      <c r="Z14" s="68">
        <v>200</v>
      </c>
      <c r="AA14" s="68">
        <v>100</v>
      </c>
      <c r="AB14" s="68">
        <v>100</v>
      </c>
      <c r="AC14" s="70">
        <f t="shared" si="4"/>
        <v>0</v>
      </c>
      <c r="AD14" s="128"/>
      <c r="AE14" s="128"/>
      <c r="AF14" s="128"/>
      <c r="AG14" s="128"/>
      <c r="AH14" s="128"/>
      <c r="AI14" s="68">
        <v>200</v>
      </c>
      <c r="AJ14" s="128"/>
      <c r="AK14" s="128"/>
      <c r="AL14" s="128"/>
      <c r="AM14" s="128"/>
      <c r="AN14" s="128"/>
      <c r="AO14" s="128"/>
      <c r="AP14" s="128"/>
      <c r="AQ14" s="128"/>
      <c r="AR14" s="68">
        <f>2300/31*5*0.5</f>
        <v>185.483870967742</v>
      </c>
      <c r="AS14" s="72">
        <f t="shared" si="6"/>
        <v>0</v>
      </c>
      <c r="AT14" s="70">
        <f t="shared" si="7"/>
        <v>0</v>
      </c>
      <c r="AU14" s="70">
        <f t="shared" si="8"/>
        <v>2314.52</v>
      </c>
      <c r="AV14" s="129"/>
      <c r="AW14" s="130"/>
      <c r="AX14" s="130"/>
      <c r="AY14" s="131"/>
      <c r="AZ14" s="131"/>
      <c r="BA14" s="70">
        <f t="shared" si="9"/>
        <v>2314.52</v>
      </c>
      <c r="BB14" s="76"/>
      <c r="BC14" s="77" t="s">
        <v>77</v>
      </c>
      <c r="BD14" s="55" t="str">
        <f t="shared" si="10"/>
        <v>正确</v>
      </c>
    </row>
    <row r="15" s="1" customFormat="1" ht="40" customHeight="1" spans="1:56">
      <c r="A15" s="78">
        <f t="shared" si="1"/>
        <v>11</v>
      </c>
      <c r="B15" s="80" t="s">
        <v>216</v>
      </c>
      <c r="C15" s="80" t="s">
        <v>91</v>
      </c>
      <c r="D15" s="132">
        <v>45702</v>
      </c>
      <c r="E15" s="146" t="s">
        <v>74</v>
      </c>
      <c r="F15" s="81">
        <f t="shared" si="2"/>
        <v>31</v>
      </c>
      <c r="G15" s="124" t="s">
        <v>75</v>
      </c>
      <c r="H15" s="142"/>
      <c r="I15" s="142"/>
      <c r="J15" s="142"/>
      <c r="K15" s="142"/>
      <c r="L15" s="142"/>
      <c r="M15" s="142"/>
      <c r="N15" s="142"/>
      <c r="O15" s="126">
        <v>6</v>
      </c>
      <c r="P15" s="142"/>
      <c r="Q15" s="142"/>
      <c r="R15" s="142"/>
      <c r="S15" s="65">
        <f t="shared" si="3"/>
        <v>0</v>
      </c>
      <c r="T15" s="66" t="s">
        <v>217</v>
      </c>
      <c r="U15" s="147">
        <v>2900</v>
      </c>
      <c r="V15" s="68">
        <v>1200</v>
      </c>
      <c r="W15" s="68">
        <v>500</v>
      </c>
      <c r="X15" s="68">
        <v>400</v>
      </c>
      <c r="Y15" s="68">
        <v>400</v>
      </c>
      <c r="Z15" s="68">
        <v>200</v>
      </c>
      <c r="AA15" s="68">
        <v>100</v>
      </c>
      <c r="AB15" s="68">
        <v>100</v>
      </c>
      <c r="AC15" s="70">
        <f t="shared" si="4"/>
        <v>0</v>
      </c>
      <c r="AD15" s="75"/>
      <c r="AE15" s="131"/>
      <c r="AF15" s="131"/>
      <c r="AG15" s="131"/>
      <c r="AH15" s="131"/>
      <c r="AI15" s="75">
        <f>(80*14+50)/31*22+200</f>
        <v>1030.32258064516</v>
      </c>
      <c r="AJ15" s="131"/>
      <c r="AK15" s="131"/>
      <c r="AL15" s="131"/>
      <c r="AM15" s="131"/>
      <c r="AN15" s="131"/>
      <c r="AO15" s="131"/>
      <c r="AP15" s="131"/>
      <c r="AQ15" s="131"/>
      <c r="AR15" s="68">
        <f>2900/31*6*0.5</f>
        <v>280.645161290323</v>
      </c>
      <c r="AS15" s="72">
        <f t="shared" si="6"/>
        <v>0</v>
      </c>
      <c r="AT15" s="70">
        <f t="shared" si="7"/>
        <v>0</v>
      </c>
      <c r="AU15" s="70">
        <f t="shared" si="8"/>
        <v>3649.68</v>
      </c>
      <c r="AV15" s="129"/>
      <c r="AW15" s="130"/>
      <c r="AX15" s="130"/>
      <c r="AY15" s="131"/>
      <c r="AZ15" s="131"/>
      <c r="BA15" s="70">
        <f t="shared" si="9"/>
        <v>3649.68</v>
      </c>
      <c r="BB15" s="76"/>
      <c r="BC15" s="77" t="s">
        <v>218</v>
      </c>
      <c r="BD15" s="55" t="str">
        <f t="shared" si="10"/>
        <v>正确</v>
      </c>
    </row>
    <row r="16" s="1" customFormat="1" ht="40" customHeight="1" spans="1:56">
      <c r="A16" s="78">
        <f t="shared" si="1"/>
        <v>12</v>
      </c>
      <c r="B16" s="59" t="s">
        <v>219</v>
      </c>
      <c r="C16" s="80" t="s">
        <v>91</v>
      </c>
      <c r="D16" s="132">
        <v>45703</v>
      </c>
      <c r="E16" s="146" t="s">
        <v>74</v>
      </c>
      <c r="F16" s="81">
        <f t="shared" si="2"/>
        <v>31</v>
      </c>
      <c r="G16" s="124" t="s">
        <v>75</v>
      </c>
      <c r="H16" s="142"/>
      <c r="I16" s="142"/>
      <c r="J16" s="142"/>
      <c r="K16" s="142"/>
      <c r="L16" s="142"/>
      <c r="M16" s="142"/>
      <c r="N16" s="142"/>
      <c r="O16" s="126">
        <v>6</v>
      </c>
      <c r="P16" s="142"/>
      <c r="Q16" s="142"/>
      <c r="R16" s="142"/>
      <c r="S16" s="65">
        <f t="shared" si="3"/>
        <v>0</v>
      </c>
      <c r="T16" s="66" t="s">
        <v>220</v>
      </c>
      <c r="U16" s="127">
        <v>2400</v>
      </c>
      <c r="V16" s="68">
        <v>1200</v>
      </c>
      <c r="W16" s="68">
        <v>300</v>
      </c>
      <c r="X16" s="68">
        <v>300</v>
      </c>
      <c r="Y16" s="68">
        <v>200</v>
      </c>
      <c r="Z16" s="68">
        <v>200</v>
      </c>
      <c r="AA16" s="68">
        <v>100</v>
      </c>
      <c r="AB16" s="68">
        <v>100</v>
      </c>
      <c r="AC16" s="70">
        <f t="shared" si="4"/>
        <v>0</v>
      </c>
      <c r="AD16" s="75"/>
      <c r="AE16" s="131"/>
      <c r="AF16" s="131"/>
      <c r="AG16" s="131"/>
      <c r="AH16" s="131"/>
      <c r="AI16" s="75">
        <f>(80*4+150+50*9)/31*22+200</f>
        <v>852.903225806452</v>
      </c>
      <c r="AJ16" s="131"/>
      <c r="AK16" s="131"/>
      <c r="AL16" s="131"/>
      <c r="AM16" s="131"/>
      <c r="AN16" s="131"/>
      <c r="AO16" s="131"/>
      <c r="AP16" s="131"/>
      <c r="AQ16" s="131"/>
      <c r="AR16" s="68">
        <f>2400/31*6*0.5</f>
        <v>232.258064516129</v>
      </c>
      <c r="AS16" s="72">
        <f t="shared" si="6"/>
        <v>0</v>
      </c>
      <c r="AT16" s="70">
        <f t="shared" si="7"/>
        <v>0</v>
      </c>
      <c r="AU16" s="70">
        <f t="shared" si="8"/>
        <v>3020.65</v>
      </c>
      <c r="AV16" s="129"/>
      <c r="AW16" s="130"/>
      <c r="AX16" s="130"/>
      <c r="AY16" s="131"/>
      <c r="AZ16" s="131"/>
      <c r="BA16" s="70">
        <f t="shared" si="9"/>
        <v>3020.65</v>
      </c>
      <c r="BB16" s="76"/>
      <c r="BC16" s="77" t="s">
        <v>221</v>
      </c>
      <c r="BD16" s="55" t="str">
        <f t="shared" si="10"/>
        <v>正确</v>
      </c>
    </row>
    <row r="17" s="1" customFormat="1" ht="40" customHeight="1" spans="1:56">
      <c r="A17" s="78">
        <f t="shared" si="1"/>
        <v>13</v>
      </c>
      <c r="B17" s="145" t="s">
        <v>222</v>
      </c>
      <c r="C17" s="80" t="s">
        <v>223</v>
      </c>
      <c r="D17" s="60">
        <v>45596</v>
      </c>
      <c r="E17" s="80" t="s">
        <v>74</v>
      </c>
      <c r="F17" s="81">
        <f t="shared" si="2"/>
        <v>31</v>
      </c>
      <c r="G17" s="124" t="s">
        <v>75</v>
      </c>
      <c r="H17" s="125"/>
      <c r="I17" s="125"/>
      <c r="J17" s="125"/>
      <c r="K17" s="125"/>
      <c r="L17" s="125"/>
      <c r="M17" s="125"/>
      <c r="N17" s="125"/>
      <c r="O17" s="148"/>
      <c r="P17" s="125"/>
      <c r="Q17" s="125"/>
      <c r="R17" s="125"/>
      <c r="S17" s="65">
        <f t="shared" si="3"/>
        <v>0</v>
      </c>
      <c r="T17" s="136"/>
      <c r="U17" s="127">
        <v>1700</v>
      </c>
      <c r="V17" s="68">
        <v>1000</v>
      </c>
      <c r="W17" s="68">
        <v>200</v>
      </c>
      <c r="X17" s="68">
        <v>100</v>
      </c>
      <c r="Y17" s="68">
        <v>100</v>
      </c>
      <c r="Z17" s="68">
        <v>100</v>
      </c>
      <c r="AA17" s="68">
        <v>100</v>
      </c>
      <c r="AB17" s="68">
        <v>100</v>
      </c>
      <c r="AC17" s="70">
        <f t="shared" si="4"/>
        <v>0</v>
      </c>
      <c r="AD17" s="128"/>
      <c r="AE17" s="128"/>
      <c r="AF17" s="128"/>
      <c r="AG17" s="128"/>
      <c r="AH17" s="128"/>
      <c r="AI17" s="68">
        <v>200</v>
      </c>
      <c r="AJ17" s="128"/>
      <c r="AK17" s="128"/>
      <c r="AL17" s="128"/>
      <c r="AM17" s="128"/>
      <c r="AN17" s="128"/>
      <c r="AO17" s="128"/>
      <c r="AP17" s="128"/>
      <c r="AQ17" s="128"/>
      <c r="AR17" s="68"/>
      <c r="AS17" s="72">
        <f t="shared" si="6"/>
        <v>0</v>
      </c>
      <c r="AT17" s="70">
        <f t="shared" si="7"/>
        <v>0</v>
      </c>
      <c r="AU17" s="70">
        <f t="shared" si="8"/>
        <v>1900</v>
      </c>
      <c r="AV17" s="129"/>
      <c r="AW17" s="130"/>
      <c r="AX17" s="130"/>
      <c r="AY17" s="131"/>
      <c r="AZ17" s="131"/>
      <c r="BA17" s="70">
        <f t="shared" si="9"/>
        <v>1900</v>
      </c>
      <c r="BB17" s="76"/>
      <c r="BC17" s="66" t="s">
        <v>77</v>
      </c>
      <c r="BD17" s="55" t="str">
        <f t="shared" si="10"/>
        <v>正确</v>
      </c>
    </row>
    <row r="18" s="1" customFormat="1" ht="40" customHeight="1" spans="1:56">
      <c r="A18" s="78">
        <f t="shared" si="1"/>
        <v>14</v>
      </c>
      <c r="B18" s="145" t="s">
        <v>224</v>
      </c>
      <c r="C18" s="80" t="s">
        <v>223</v>
      </c>
      <c r="D18" s="60">
        <v>45596</v>
      </c>
      <c r="E18" s="80" t="s">
        <v>74</v>
      </c>
      <c r="F18" s="81">
        <f t="shared" si="2"/>
        <v>31</v>
      </c>
      <c r="G18" s="124" t="s">
        <v>75</v>
      </c>
      <c r="H18" s="125"/>
      <c r="I18" s="125"/>
      <c r="J18" s="125"/>
      <c r="K18" s="125"/>
      <c r="L18" s="125"/>
      <c r="M18" s="125"/>
      <c r="N18" s="125"/>
      <c r="O18" s="148"/>
      <c r="P18" s="125"/>
      <c r="Q18" s="125"/>
      <c r="R18" s="125"/>
      <c r="S18" s="65">
        <f t="shared" si="3"/>
        <v>0</v>
      </c>
      <c r="T18" s="136"/>
      <c r="U18" s="127">
        <v>1700</v>
      </c>
      <c r="V18" s="68">
        <v>1000</v>
      </c>
      <c r="W18" s="68">
        <v>200</v>
      </c>
      <c r="X18" s="68">
        <v>100</v>
      </c>
      <c r="Y18" s="68">
        <v>100</v>
      </c>
      <c r="Z18" s="68">
        <v>100</v>
      </c>
      <c r="AA18" s="68">
        <v>100</v>
      </c>
      <c r="AB18" s="68">
        <v>100</v>
      </c>
      <c r="AC18" s="70">
        <f t="shared" si="4"/>
        <v>0</v>
      </c>
      <c r="AD18" s="128"/>
      <c r="AE18" s="128"/>
      <c r="AF18" s="128"/>
      <c r="AG18" s="128"/>
      <c r="AH18" s="128"/>
      <c r="AI18" s="68">
        <v>200</v>
      </c>
      <c r="AJ18" s="128"/>
      <c r="AK18" s="128"/>
      <c r="AL18" s="128"/>
      <c r="AM18" s="128"/>
      <c r="AN18" s="128"/>
      <c r="AO18" s="128"/>
      <c r="AP18" s="128"/>
      <c r="AQ18" s="128"/>
      <c r="AR18" s="68"/>
      <c r="AS18" s="72">
        <f t="shared" si="6"/>
        <v>0</v>
      </c>
      <c r="AT18" s="70">
        <f t="shared" si="7"/>
        <v>0</v>
      </c>
      <c r="AU18" s="70">
        <f t="shared" si="8"/>
        <v>1900</v>
      </c>
      <c r="AV18" s="129"/>
      <c r="AW18" s="130"/>
      <c r="AX18" s="130"/>
      <c r="AY18" s="131"/>
      <c r="AZ18" s="131"/>
      <c r="BA18" s="70">
        <f t="shared" si="9"/>
        <v>1900</v>
      </c>
      <c r="BB18" s="76"/>
      <c r="BC18" s="77" t="s">
        <v>77</v>
      </c>
      <c r="BD18" s="55" t="str">
        <f t="shared" si="10"/>
        <v>正确</v>
      </c>
    </row>
    <row r="19" s="1" customFormat="1" ht="40" customHeight="1" spans="1:56">
      <c r="A19" s="78">
        <f t="shared" si="1"/>
        <v>15</v>
      </c>
      <c r="B19" s="145" t="s">
        <v>225</v>
      </c>
      <c r="C19" s="80" t="s">
        <v>91</v>
      </c>
      <c r="D19" s="60">
        <v>45597</v>
      </c>
      <c r="E19" s="80" t="s">
        <v>74</v>
      </c>
      <c r="F19" s="81">
        <f t="shared" si="2"/>
        <v>31</v>
      </c>
      <c r="G19" s="124" t="s">
        <v>75</v>
      </c>
      <c r="H19" s="125"/>
      <c r="I19" s="125"/>
      <c r="J19" s="125"/>
      <c r="K19" s="125"/>
      <c r="L19" s="125"/>
      <c r="M19" s="125"/>
      <c r="N19" s="125"/>
      <c r="O19" s="126">
        <v>4</v>
      </c>
      <c r="P19" s="125"/>
      <c r="Q19" s="125"/>
      <c r="R19" s="125"/>
      <c r="S19" s="65">
        <f t="shared" si="3"/>
        <v>0</v>
      </c>
      <c r="T19" s="136" t="s">
        <v>226</v>
      </c>
      <c r="U19" s="127">
        <v>2300</v>
      </c>
      <c r="V19" s="68">
        <v>1200</v>
      </c>
      <c r="W19" s="68">
        <v>300</v>
      </c>
      <c r="X19" s="68">
        <v>200</v>
      </c>
      <c r="Y19" s="68">
        <v>200</v>
      </c>
      <c r="Z19" s="68">
        <v>200</v>
      </c>
      <c r="AA19" s="68">
        <v>100</v>
      </c>
      <c r="AB19" s="68">
        <v>100</v>
      </c>
      <c r="AC19" s="70">
        <f t="shared" si="4"/>
        <v>0</v>
      </c>
      <c r="AD19" s="128"/>
      <c r="AE19" s="128"/>
      <c r="AF19" s="128"/>
      <c r="AG19" s="128"/>
      <c r="AH19" s="128"/>
      <c r="AI19" s="68">
        <v>200</v>
      </c>
      <c r="AJ19" s="128"/>
      <c r="AK19" s="128"/>
      <c r="AL19" s="128"/>
      <c r="AM19" s="128"/>
      <c r="AN19" s="128"/>
      <c r="AO19" s="128"/>
      <c r="AP19" s="128"/>
      <c r="AQ19" s="128"/>
      <c r="AR19" s="68">
        <f>2300/31*4*0.5</f>
        <v>148.387096774194</v>
      </c>
      <c r="AS19" s="72">
        <f t="shared" si="6"/>
        <v>0</v>
      </c>
      <c r="AT19" s="70">
        <f t="shared" si="7"/>
        <v>0</v>
      </c>
      <c r="AU19" s="70">
        <f t="shared" si="8"/>
        <v>2351.61</v>
      </c>
      <c r="AV19" s="129"/>
      <c r="AW19" s="130"/>
      <c r="AX19" s="130"/>
      <c r="AY19" s="131"/>
      <c r="AZ19" s="131"/>
      <c r="BA19" s="70">
        <f t="shared" si="9"/>
        <v>2351.61</v>
      </c>
      <c r="BB19" s="76"/>
      <c r="BC19" s="77" t="s">
        <v>77</v>
      </c>
      <c r="BD19" s="55" t="str">
        <f t="shared" si="10"/>
        <v>正确</v>
      </c>
    </row>
    <row r="20" s="1" customFormat="1" ht="40" customHeight="1" spans="1:56">
      <c r="A20" s="78">
        <f t="shared" si="1"/>
        <v>16</v>
      </c>
      <c r="B20" s="145" t="s">
        <v>227</v>
      </c>
      <c r="C20" s="80" t="s">
        <v>91</v>
      </c>
      <c r="D20" s="60">
        <v>45597</v>
      </c>
      <c r="E20" s="80" t="s">
        <v>74</v>
      </c>
      <c r="F20" s="81">
        <f t="shared" si="2"/>
        <v>31</v>
      </c>
      <c r="G20" s="124" t="s">
        <v>75</v>
      </c>
      <c r="H20" s="125"/>
      <c r="I20" s="125"/>
      <c r="J20" s="125"/>
      <c r="K20" s="125"/>
      <c r="L20" s="125"/>
      <c r="M20" s="125"/>
      <c r="N20" s="125"/>
      <c r="O20" s="126">
        <v>5</v>
      </c>
      <c r="P20" s="125"/>
      <c r="Q20" s="125"/>
      <c r="R20" s="125"/>
      <c r="S20" s="65">
        <f t="shared" si="3"/>
        <v>0</v>
      </c>
      <c r="T20" s="136" t="s">
        <v>228</v>
      </c>
      <c r="U20" s="127">
        <v>2300</v>
      </c>
      <c r="V20" s="68">
        <v>1200</v>
      </c>
      <c r="W20" s="68">
        <v>300</v>
      </c>
      <c r="X20" s="68">
        <v>200</v>
      </c>
      <c r="Y20" s="68">
        <v>200</v>
      </c>
      <c r="Z20" s="68">
        <v>200</v>
      </c>
      <c r="AA20" s="68">
        <v>100</v>
      </c>
      <c r="AB20" s="68">
        <v>100</v>
      </c>
      <c r="AC20" s="70">
        <f t="shared" si="4"/>
        <v>0</v>
      </c>
      <c r="AD20" s="128"/>
      <c r="AE20" s="128"/>
      <c r="AF20" s="128"/>
      <c r="AG20" s="128"/>
      <c r="AH20" s="128"/>
      <c r="AI20" s="68">
        <v>200</v>
      </c>
      <c r="AJ20" s="128"/>
      <c r="AK20" s="128"/>
      <c r="AL20" s="128"/>
      <c r="AM20" s="128"/>
      <c r="AN20" s="128"/>
      <c r="AO20" s="128"/>
      <c r="AP20" s="128"/>
      <c r="AQ20" s="128"/>
      <c r="AR20" s="68">
        <f>2300/31*5*0.5</f>
        <v>185.483870967742</v>
      </c>
      <c r="AS20" s="72">
        <f t="shared" si="6"/>
        <v>0</v>
      </c>
      <c r="AT20" s="70">
        <f t="shared" si="7"/>
        <v>0</v>
      </c>
      <c r="AU20" s="70">
        <f t="shared" si="8"/>
        <v>2314.52</v>
      </c>
      <c r="AV20" s="129"/>
      <c r="AW20" s="130"/>
      <c r="AX20" s="130"/>
      <c r="AY20" s="131"/>
      <c r="AZ20" s="131"/>
      <c r="BA20" s="70">
        <f t="shared" si="9"/>
        <v>2314.52</v>
      </c>
      <c r="BB20" s="76"/>
      <c r="BC20" s="77" t="s">
        <v>77</v>
      </c>
      <c r="BD20" s="55" t="str">
        <f t="shared" si="10"/>
        <v>正确</v>
      </c>
    </row>
    <row r="21" s="1" customFormat="1" ht="40" customHeight="1" spans="1:56">
      <c r="A21" s="78">
        <f t="shared" si="1"/>
        <v>17</v>
      </c>
      <c r="B21" s="145" t="s">
        <v>229</v>
      </c>
      <c r="C21" s="80" t="s">
        <v>91</v>
      </c>
      <c r="D21" s="60">
        <v>45601</v>
      </c>
      <c r="E21" s="80" t="s">
        <v>74</v>
      </c>
      <c r="F21" s="81">
        <f t="shared" si="2"/>
        <v>31</v>
      </c>
      <c r="G21" s="124" t="s">
        <v>75</v>
      </c>
      <c r="H21" s="125"/>
      <c r="I21" s="125"/>
      <c r="J21" s="125"/>
      <c r="K21" s="125"/>
      <c r="L21" s="125"/>
      <c r="M21" s="125"/>
      <c r="N21" s="125"/>
      <c r="O21" s="126">
        <v>5</v>
      </c>
      <c r="P21" s="125"/>
      <c r="Q21" s="125"/>
      <c r="R21" s="125"/>
      <c r="S21" s="65">
        <f t="shared" si="3"/>
        <v>0</v>
      </c>
      <c r="T21" s="90" t="s">
        <v>215</v>
      </c>
      <c r="U21" s="127">
        <v>2300</v>
      </c>
      <c r="V21" s="68">
        <v>1200</v>
      </c>
      <c r="W21" s="68">
        <v>300</v>
      </c>
      <c r="X21" s="68">
        <v>200</v>
      </c>
      <c r="Y21" s="68">
        <v>200</v>
      </c>
      <c r="Z21" s="68">
        <v>200</v>
      </c>
      <c r="AA21" s="68">
        <v>100</v>
      </c>
      <c r="AB21" s="68">
        <v>100</v>
      </c>
      <c r="AC21" s="70">
        <f t="shared" si="4"/>
        <v>0</v>
      </c>
      <c r="AD21" s="128"/>
      <c r="AE21" s="128"/>
      <c r="AF21" s="128"/>
      <c r="AG21" s="128"/>
      <c r="AH21" s="128"/>
      <c r="AI21" s="68">
        <v>200</v>
      </c>
      <c r="AJ21" s="128"/>
      <c r="AK21" s="128"/>
      <c r="AL21" s="128"/>
      <c r="AM21" s="128"/>
      <c r="AN21" s="128"/>
      <c r="AO21" s="128"/>
      <c r="AP21" s="128"/>
      <c r="AQ21" s="128"/>
      <c r="AR21" s="68">
        <f>2300/31*5*0.5</f>
        <v>185.483870967742</v>
      </c>
      <c r="AS21" s="72">
        <f t="shared" si="6"/>
        <v>0</v>
      </c>
      <c r="AT21" s="70">
        <f t="shared" si="7"/>
        <v>0</v>
      </c>
      <c r="AU21" s="70">
        <f t="shared" si="8"/>
        <v>2314.52</v>
      </c>
      <c r="AV21" s="129"/>
      <c r="AW21" s="130"/>
      <c r="AX21" s="130"/>
      <c r="AY21" s="131"/>
      <c r="AZ21" s="131"/>
      <c r="BA21" s="70">
        <f t="shared" si="9"/>
        <v>2314.52</v>
      </c>
      <c r="BB21" s="76"/>
      <c r="BC21" s="77" t="s">
        <v>77</v>
      </c>
      <c r="BD21" s="55" t="str">
        <f t="shared" si="10"/>
        <v>正确</v>
      </c>
    </row>
    <row r="22" s="1" customFormat="1" ht="40" customHeight="1" spans="1:56">
      <c r="A22" s="78">
        <f t="shared" si="1"/>
        <v>18</v>
      </c>
      <c r="B22" s="145" t="s">
        <v>230</v>
      </c>
      <c r="C22" s="80" t="s">
        <v>91</v>
      </c>
      <c r="D22" s="60">
        <v>45597</v>
      </c>
      <c r="E22" s="80" t="s">
        <v>74</v>
      </c>
      <c r="F22" s="81">
        <f t="shared" si="2"/>
        <v>31</v>
      </c>
      <c r="G22" s="124" t="s">
        <v>75</v>
      </c>
      <c r="H22" s="125"/>
      <c r="I22" s="125"/>
      <c r="J22" s="125"/>
      <c r="K22" s="125"/>
      <c r="L22" s="125"/>
      <c r="M22" s="125"/>
      <c r="N22" s="125"/>
      <c r="O22" s="126">
        <v>4</v>
      </c>
      <c r="P22" s="125"/>
      <c r="Q22" s="125"/>
      <c r="R22" s="125"/>
      <c r="S22" s="65">
        <f t="shared" si="3"/>
        <v>0</v>
      </c>
      <c r="T22" s="90" t="s">
        <v>231</v>
      </c>
      <c r="U22" s="127">
        <v>2300</v>
      </c>
      <c r="V22" s="68">
        <v>1200</v>
      </c>
      <c r="W22" s="68">
        <v>300</v>
      </c>
      <c r="X22" s="68">
        <v>200</v>
      </c>
      <c r="Y22" s="68">
        <v>200</v>
      </c>
      <c r="Z22" s="68">
        <v>200</v>
      </c>
      <c r="AA22" s="68">
        <v>100</v>
      </c>
      <c r="AB22" s="68">
        <v>100</v>
      </c>
      <c r="AC22" s="70">
        <f t="shared" si="4"/>
        <v>0</v>
      </c>
      <c r="AD22" s="128"/>
      <c r="AE22" s="128"/>
      <c r="AF22" s="128"/>
      <c r="AG22" s="128"/>
      <c r="AH22" s="128"/>
      <c r="AI22" s="68">
        <v>200</v>
      </c>
      <c r="AJ22" s="128"/>
      <c r="AK22" s="128"/>
      <c r="AL22" s="128"/>
      <c r="AM22" s="128"/>
      <c r="AN22" s="128"/>
      <c r="AO22" s="128"/>
      <c r="AP22" s="128"/>
      <c r="AQ22" s="128"/>
      <c r="AR22" s="68">
        <f>2300/31*4*0.5</f>
        <v>148.387096774194</v>
      </c>
      <c r="AS22" s="72">
        <f t="shared" si="6"/>
        <v>0</v>
      </c>
      <c r="AT22" s="70">
        <f t="shared" si="7"/>
        <v>0</v>
      </c>
      <c r="AU22" s="70">
        <f t="shared" si="8"/>
        <v>2351.61</v>
      </c>
      <c r="AV22" s="129"/>
      <c r="AW22" s="130"/>
      <c r="AX22" s="130"/>
      <c r="AY22" s="131"/>
      <c r="AZ22" s="131"/>
      <c r="BA22" s="70">
        <f t="shared" si="9"/>
        <v>2351.61</v>
      </c>
      <c r="BB22" s="76"/>
      <c r="BC22" s="77" t="s">
        <v>77</v>
      </c>
      <c r="BD22" s="55" t="str">
        <f t="shared" si="10"/>
        <v>正确</v>
      </c>
    </row>
    <row r="23" s="1" customFormat="1" ht="40" customHeight="1" spans="1:56">
      <c r="A23" s="78">
        <f t="shared" si="1"/>
        <v>19</v>
      </c>
      <c r="B23" s="145" t="s">
        <v>232</v>
      </c>
      <c r="C23" s="80" t="s">
        <v>233</v>
      </c>
      <c r="D23" s="60">
        <v>45596</v>
      </c>
      <c r="E23" s="80" t="s">
        <v>74</v>
      </c>
      <c r="F23" s="81">
        <f t="shared" si="2"/>
        <v>31</v>
      </c>
      <c r="G23" s="124" t="s">
        <v>75</v>
      </c>
      <c r="H23" s="125"/>
      <c r="I23" s="125"/>
      <c r="J23" s="125"/>
      <c r="K23" s="125"/>
      <c r="L23" s="125"/>
      <c r="M23" s="125"/>
      <c r="N23" s="125"/>
      <c r="O23" s="148"/>
      <c r="P23" s="125"/>
      <c r="Q23" s="125"/>
      <c r="R23" s="125"/>
      <c r="S23" s="65">
        <f t="shared" si="3"/>
        <v>0</v>
      </c>
      <c r="T23" s="136"/>
      <c r="U23" s="127">
        <v>2600</v>
      </c>
      <c r="V23" s="68">
        <v>1200</v>
      </c>
      <c r="W23" s="68">
        <v>300</v>
      </c>
      <c r="X23" s="68">
        <v>300</v>
      </c>
      <c r="Y23" s="68">
        <v>300</v>
      </c>
      <c r="Z23" s="68">
        <v>300</v>
      </c>
      <c r="AA23" s="68">
        <v>100</v>
      </c>
      <c r="AB23" s="68">
        <v>100</v>
      </c>
      <c r="AC23" s="70">
        <f t="shared" si="4"/>
        <v>0</v>
      </c>
      <c r="AD23" s="128"/>
      <c r="AE23" s="128"/>
      <c r="AF23" s="128"/>
      <c r="AG23" s="128"/>
      <c r="AH23" s="128"/>
      <c r="AI23" s="68">
        <v>200</v>
      </c>
      <c r="AJ23" s="128"/>
      <c r="AK23" s="128"/>
      <c r="AL23" s="128"/>
      <c r="AM23" s="128"/>
      <c r="AN23" s="137"/>
      <c r="AO23" s="128"/>
      <c r="AP23" s="128"/>
      <c r="AQ23" s="128"/>
      <c r="AR23" s="68"/>
      <c r="AS23" s="72">
        <f t="shared" si="6"/>
        <v>0</v>
      </c>
      <c r="AT23" s="70">
        <f t="shared" si="7"/>
        <v>0</v>
      </c>
      <c r="AU23" s="70">
        <f t="shared" si="8"/>
        <v>2800</v>
      </c>
      <c r="AV23" s="129"/>
      <c r="AW23" s="130"/>
      <c r="AX23" s="130"/>
      <c r="AY23" s="131"/>
      <c r="AZ23" s="131"/>
      <c r="BA23" s="70">
        <f t="shared" si="9"/>
        <v>2800</v>
      </c>
      <c r="BB23" s="76"/>
      <c r="BC23" s="66" t="s">
        <v>77</v>
      </c>
      <c r="BD23" s="55" t="str">
        <f t="shared" si="10"/>
        <v>正确</v>
      </c>
    </row>
    <row r="24" s="1" customFormat="1" ht="40" customHeight="1" spans="1:56">
      <c r="A24" s="78">
        <f t="shared" si="1"/>
        <v>20</v>
      </c>
      <c r="B24" s="145" t="s">
        <v>234</v>
      </c>
      <c r="C24" s="80" t="s">
        <v>233</v>
      </c>
      <c r="D24" s="60">
        <v>45594</v>
      </c>
      <c r="E24" s="80" t="s">
        <v>74</v>
      </c>
      <c r="F24" s="81">
        <f t="shared" si="2"/>
        <v>31</v>
      </c>
      <c r="G24" s="124" t="s">
        <v>75</v>
      </c>
      <c r="H24" s="125"/>
      <c r="I24" s="125"/>
      <c r="J24" s="125"/>
      <c r="K24" s="125"/>
      <c r="L24" s="125"/>
      <c r="M24" s="125"/>
      <c r="N24" s="125"/>
      <c r="O24" s="148"/>
      <c r="P24" s="125"/>
      <c r="Q24" s="125"/>
      <c r="R24" s="125"/>
      <c r="S24" s="65">
        <f t="shared" si="3"/>
        <v>0</v>
      </c>
      <c r="T24" s="136"/>
      <c r="U24" s="127">
        <v>2600</v>
      </c>
      <c r="V24" s="68">
        <v>1200</v>
      </c>
      <c r="W24" s="68">
        <v>300</v>
      </c>
      <c r="X24" s="68">
        <v>300</v>
      </c>
      <c r="Y24" s="68">
        <v>300</v>
      </c>
      <c r="Z24" s="68">
        <v>300</v>
      </c>
      <c r="AA24" s="68">
        <v>100</v>
      </c>
      <c r="AB24" s="68">
        <v>100</v>
      </c>
      <c r="AC24" s="70">
        <f t="shared" si="4"/>
        <v>0</v>
      </c>
      <c r="AD24" s="128"/>
      <c r="AE24" s="128"/>
      <c r="AF24" s="128"/>
      <c r="AG24" s="128"/>
      <c r="AH24" s="128"/>
      <c r="AI24" s="68">
        <v>200</v>
      </c>
      <c r="AJ24" s="128"/>
      <c r="AK24" s="128"/>
      <c r="AL24" s="128"/>
      <c r="AM24" s="128"/>
      <c r="AN24" s="128"/>
      <c r="AO24" s="128"/>
      <c r="AP24" s="128"/>
      <c r="AQ24" s="128"/>
      <c r="AR24" s="68"/>
      <c r="AS24" s="72">
        <f t="shared" si="6"/>
        <v>0</v>
      </c>
      <c r="AT24" s="70">
        <f t="shared" si="7"/>
        <v>0</v>
      </c>
      <c r="AU24" s="70">
        <f t="shared" si="8"/>
        <v>2800</v>
      </c>
      <c r="AV24" s="129"/>
      <c r="AW24" s="130"/>
      <c r="AX24" s="130"/>
      <c r="AY24" s="131"/>
      <c r="AZ24" s="131"/>
      <c r="BA24" s="70">
        <f t="shared" si="9"/>
        <v>2800</v>
      </c>
      <c r="BB24" s="76"/>
      <c r="BC24" s="66" t="s">
        <v>77</v>
      </c>
      <c r="BD24" s="55" t="str">
        <f t="shared" si="10"/>
        <v>正确</v>
      </c>
    </row>
    <row r="25" s="1" customFormat="1" ht="40" customHeight="1" spans="1:56">
      <c r="A25" s="78">
        <f t="shared" si="1"/>
        <v>21</v>
      </c>
      <c r="B25" s="145" t="s">
        <v>235</v>
      </c>
      <c r="C25" s="80" t="s">
        <v>98</v>
      </c>
      <c r="D25" s="60">
        <v>45593</v>
      </c>
      <c r="E25" s="80" t="s">
        <v>74</v>
      </c>
      <c r="F25" s="81">
        <f t="shared" si="2"/>
        <v>31</v>
      </c>
      <c r="G25" s="124" t="s">
        <v>75</v>
      </c>
      <c r="H25" s="125"/>
      <c r="I25" s="125"/>
      <c r="J25" s="125"/>
      <c r="K25" s="125"/>
      <c r="L25" s="125"/>
      <c r="M25" s="125"/>
      <c r="N25" s="125"/>
      <c r="O25" s="148"/>
      <c r="P25" s="125"/>
      <c r="Q25" s="125"/>
      <c r="R25" s="125"/>
      <c r="S25" s="65">
        <f t="shared" si="3"/>
        <v>0</v>
      </c>
      <c r="T25" s="136"/>
      <c r="U25" s="127">
        <v>1900</v>
      </c>
      <c r="V25" s="68">
        <v>1000</v>
      </c>
      <c r="W25" s="68">
        <v>200</v>
      </c>
      <c r="X25" s="68">
        <v>200</v>
      </c>
      <c r="Y25" s="68">
        <v>200</v>
      </c>
      <c r="Z25" s="68">
        <v>100</v>
      </c>
      <c r="AA25" s="68">
        <v>100</v>
      </c>
      <c r="AB25" s="68">
        <v>100</v>
      </c>
      <c r="AC25" s="70">
        <f t="shared" si="4"/>
        <v>0</v>
      </c>
      <c r="AD25" s="128"/>
      <c r="AE25" s="128"/>
      <c r="AF25" s="128"/>
      <c r="AG25" s="128"/>
      <c r="AH25" s="128"/>
      <c r="AI25" s="68">
        <v>200</v>
      </c>
      <c r="AJ25" s="128"/>
      <c r="AK25" s="128"/>
      <c r="AL25" s="128"/>
      <c r="AM25" s="128"/>
      <c r="AN25" s="128"/>
      <c r="AO25" s="128"/>
      <c r="AP25" s="128"/>
      <c r="AQ25" s="128"/>
      <c r="AR25" s="68"/>
      <c r="AS25" s="72">
        <f t="shared" si="6"/>
        <v>0</v>
      </c>
      <c r="AT25" s="70">
        <f t="shared" si="7"/>
        <v>0</v>
      </c>
      <c r="AU25" s="70">
        <f t="shared" si="8"/>
        <v>2100</v>
      </c>
      <c r="AV25" s="129"/>
      <c r="AW25" s="130"/>
      <c r="AX25" s="130"/>
      <c r="AY25" s="131"/>
      <c r="AZ25" s="131"/>
      <c r="BA25" s="70">
        <f t="shared" si="9"/>
        <v>2100</v>
      </c>
      <c r="BB25" s="76"/>
      <c r="BC25" s="77" t="s">
        <v>77</v>
      </c>
      <c r="BD25" s="55" t="str">
        <f t="shared" si="10"/>
        <v>正确</v>
      </c>
    </row>
    <row r="26" s="1" customFormat="1" ht="40" customHeight="1" spans="1:56">
      <c r="A26" s="78">
        <f t="shared" si="1"/>
        <v>22</v>
      </c>
      <c r="B26" s="145" t="s">
        <v>236</v>
      </c>
      <c r="C26" s="80" t="s">
        <v>98</v>
      </c>
      <c r="D26" s="60">
        <v>45593</v>
      </c>
      <c r="E26" s="80" t="s">
        <v>74</v>
      </c>
      <c r="F26" s="81">
        <f t="shared" si="2"/>
        <v>31</v>
      </c>
      <c r="G26" s="124" t="s">
        <v>75</v>
      </c>
      <c r="H26" s="125"/>
      <c r="I26" s="125"/>
      <c r="J26" s="125"/>
      <c r="K26" s="125"/>
      <c r="L26" s="125"/>
      <c r="M26" s="125"/>
      <c r="N26" s="125"/>
      <c r="O26" s="148"/>
      <c r="P26" s="125"/>
      <c r="Q26" s="125"/>
      <c r="R26" s="125"/>
      <c r="S26" s="65">
        <f t="shared" si="3"/>
        <v>0</v>
      </c>
      <c r="T26" s="136"/>
      <c r="U26" s="127">
        <v>1900</v>
      </c>
      <c r="V26" s="68">
        <v>1000</v>
      </c>
      <c r="W26" s="68">
        <v>200</v>
      </c>
      <c r="X26" s="68">
        <v>200</v>
      </c>
      <c r="Y26" s="68">
        <v>200</v>
      </c>
      <c r="Z26" s="68">
        <v>100</v>
      </c>
      <c r="AA26" s="68">
        <v>100</v>
      </c>
      <c r="AB26" s="68">
        <v>100</v>
      </c>
      <c r="AC26" s="70">
        <f t="shared" si="4"/>
        <v>0</v>
      </c>
      <c r="AD26" s="128"/>
      <c r="AE26" s="128"/>
      <c r="AF26" s="128"/>
      <c r="AG26" s="128"/>
      <c r="AH26" s="128"/>
      <c r="AI26" s="68">
        <v>200</v>
      </c>
      <c r="AJ26" s="128"/>
      <c r="AK26" s="128"/>
      <c r="AL26" s="128"/>
      <c r="AM26" s="128"/>
      <c r="AN26" s="128"/>
      <c r="AO26" s="128"/>
      <c r="AP26" s="128"/>
      <c r="AQ26" s="128"/>
      <c r="AR26" s="68"/>
      <c r="AS26" s="72">
        <f t="shared" si="6"/>
        <v>0</v>
      </c>
      <c r="AT26" s="70">
        <f t="shared" si="7"/>
        <v>0</v>
      </c>
      <c r="AU26" s="70">
        <f t="shared" si="8"/>
        <v>2100</v>
      </c>
      <c r="AV26" s="129"/>
      <c r="AW26" s="130"/>
      <c r="AX26" s="130"/>
      <c r="AY26" s="131"/>
      <c r="AZ26" s="131"/>
      <c r="BA26" s="70">
        <f t="shared" si="9"/>
        <v>2100</v>
      </c>
      <c r="BB26" s="76"/>
      <c r="BC26" s="77" t="s">
        <v>77</v>
      </c>
      <c r="BD26" s="55" t="str">
        <f t="shared" si="10"/>
        <v>正确</v>
      </c>
    </row>
    <row r="27" s="1" customFormat="1" ht="40" customHeight="1" spans="1:56">
      <c r="A27" s="78">
        <f t="shared" si="1"/>
        <v>23</v>
      </c>
      <c r="B27" s="145" t="s">
        <v>237</v>
      </c>
      <c r="C27" s="80" t="s">
        <v>98</v>
      </c>
      <c r="D27" s="60">
        <v>45593</v>
      </c>
      <c r="E27" s="80" t="s">
        <v>74</v>
      </c>
      <c r="F27" s="81">
        <f t="shared" si="2"/>
        <v>31</v>
      </c>
      <c r="G27" s="124" t="s">
        <v>75</v>
      </c>
      <c r="H27" s="125"/>
      <c r="I27" s="125"/>
      <c r="J27" s="125"/>
      <c r="K27" s="125"/>
      <c r="L27" s="125"/>
      <c r="M27" s="125"/>
      <c r="N27" s="125"/>
      <c r="O27" s="148"/>
      <c r="P27" s="125"/>
      <c r="Q27" s="125"/>
      <c r="R27" s="125"/>
      <c r="S27" s="65">
        <f t="shared" si="3"/>
        <v>0</v>
      </c>
      <c r="T27" s="136"/>
      <c r="U27" s="127">
        <v>1700</v>
      </c>
      <c r="V27" s="68">
        <v>1000</v>
      </c>
      <c r="W27" s="68">
        <v>200</v>
      </c>
      <c r="X27" s="68">
        <v>100</v>
      </c>
      <c r="Y27" s="68">
        <v>100</v>
      </c>
      <c r="Z27" s="68">
        <v>100</v>
      </c>
      <c r="AA27" s="68">
        <v>100</v>
      </c>
      <c r="AB27" s="68">
        <v>100</v>
      </c>
      <c r="AC27" s="70">
        <f t="shared" si="4"/>
        <v>0</v>
      </c>
      <c r="AD27" s="128"/>
      <c r="AE27" s="128"/>
      <c r="AF27" s="128"/>
      <c r="AG27" s="128"/>
      <c r="AH27" s="128"/>
      <c r="AI27" s="68">
        <v>200</v>
      </c>
      <c r="AJ27" s="128"/>
      <c r="AK27" s="128"/>
      <c r="AL27" s="128"/>
      <c r="AM27" s="128"/>
      <c r="AN27" s="128"/>
      <c r="AO27" s="128"/>
      <c r="AP27" s="128"/>
      <c r="AQ27" s="128"/>
      <c r="AR27" s="68"/>
      <c r="AS27" s="72">
        <f t="shared" si="6"/>
        <v>0</v>
      </c>
      <c r="AT27" s="70">
        <f t="shared" si="7"/>
        <v>0</v>
      </c>
      <c r="AU27" s="70">
        <f t="shared" si="8"/>
        <v>1900</v>
      </c>
      <c r="AV27" s="129"/>
      <c r="AW27" s="130"/>
      <c r="AX27" s="130"/>
      <c r="AY27" s="131"/>
      <c r="AZ27" s="131"/>
      <c r="BA27" s="70">
        <f t="shared" si="9"/>
        <v>1900</v>
      </c>
      <c r="BB27" s="76"/>
      <c r="BC27" s="77" t="s">
        <v>77</v>
      </c>
      <c r="BD27" s="55" t="str">
        <f t="shared" si="10"/>
        <v>正确</v>
      </c>
    </row>
    <row r="28" s="1" customFormat="1" ht="40" customHeight="1" spans="1:56">
      <c r="A28" s="78">
        <f t="shared" si="1"/>
        <v>24</v>
      </c>
      <c r="B28" s="145" t="s">
        <v>238</v>
      </c>
      <c r="C28" s="80" t="s">
        <v>233</v>
      </c>
      <c r="D28" s="60">
        <v>45597</v>
      </c>
      <c r="E28" s="80" t="s">
        <v>74</v>
      </c>
      <c r="F28" s="81">
        <f t="shared" si="2"/>
        <v>31</v>
      </c>
      <c r="G28" s="124" t="s">
        <v>75</v>
      </c>
      <c r="H28" s="125"/>
      <c r="I28" s="125"/>
      <c r="J28" s="125"/>
      <c r="K28" s="125"/>
      <c r="L28" s="125"/>
      <c r="M28" s="125"/>
      <c r="N28" s="125"/>
      <c r="O28" s="148"/>
      <c r="P28" s="125"/>
      <c r="Q28" s="125"/>
      <c r="R28" s="125"/>
      <c r="S28" s="65">
        <f t="shared" si="3"/>
        <v>0</v>
      </c>
      <c r="T28" s="136"/>
      <c r="U28" s="127">
        <v>2000</v>
      </c>
      <c r="V28" s="68">
        <v>1100</v>
      </c>
      <c r="W28" s="68">
        <v>200</v>
      </c>
      <c r="X28" s="68">
        <v>200</v>
      </c>
      <c r="Y28" s="68">
        <v>100</v>
      </c>
      <c r="Z28" s="68">
        <v>200</v>
      </c>
      <c r="AA28" s="68">
        <v>100</v>
      </c>
      <c r="AB28" s="68">
        <v>100</v>
      </c>
      <c r="AC28" s="70">
        <f t="shared" si="4"/>
        <v>0</v>
      </c>
      <c r="AD28" s="128"/>
      <c r="AE28" s="128"/>
      <c r="AF28" s="128"/>
      <c r="AG28" s="128"/>
      <c r="AH28" s="128"/>
      <c r="AI28" s="68">
        <v>200</v>
      </c>
      <c r="AJ28" s="128"/>
      <c r="AK28" s="128"/>
      <c r="AL28" s="128"/>
      <c r="AM28" s="128"/>
      <c r="AN28" s="128"/>
      <c r="AO28" s="128"/>
      <c r="AP28" s="128"/>
      <c r="AQ28" s="128"/>
      <c r="AR28" s="68"/>
      <c r="AS28" s="72">
        <f t="shared" si="6"/>
        <v>0</v>
      </c>
      <c r="AT28" s="70">
        <f t="shared" si="7"/>
        <v>0</v>
      </c>
      <c r="AU28" s="70">
        <f t="shared" si="8"/>
        <v>2200</v>
      </c>
      <c r="AV28" s="129"/>
      <c r="AW28" s="130"/>
      <c r="AX28" s="130"/>
      <c r="AY28" s="131"/>
      <c r="AZ28" s="131"/>
      <c r="BA28" s="70">
        <f t="shared" si="9"/>
        <v>2200</v>
      </c>
      <c r="BB28" s="76"/>
      <c r="BC28" s="66" t="s">
        <v>77</v>
      </c>
      <c r="BD28" s="55" t="str">
        <f t="shared" si="10"/>
        <v>正确</v>
      </c>
    </row>
    <row r="29" s="1" customFormat="1" ht="40" customHeight="1" spans="1:56">
      <c r="A29" s="78">
        <f t="shared" si="1"/>
        <v>25</v>
      </c>
      <c r="B29" s="145" t="s">
        <v>239</v>
      </c>
      <c r="C29" s="80" t="s">
        <v>233</v>
      </c>
      <c r="D29" s="60">
        <v>45593</v>
      </c>
      <c r="E29" s="80" t="s">
        <v>74</v>
      </c>
      <c r="F29" s="81">
        <f t="shared" si="2"/>
        <v>31</v>
      </c>
      <c r="G29" s="124" t="s">
        <v>75</v>
      </c>
      <c r="H29" s="125"/>
      <c r="I29" s="125"/>
      <c r="J29" s="125"/>
      <c r="K29" s="125"/>
      <c r="L29" s="125"/>
      <c r="M29" s="125"/>
      <c r="N29" s="125"/>
      <c r="O29" s="148"/>
      <c r="P29" s="125"/>
      <c r="Q29" s="125"/>
      <c r="R29" s="125"/>
      <c r="S29" s="65">
        <f t="shared" si="3"/>
        <v>0</v>
      </c>
      <c r="T29" s="136"/>
      <c r="U29" s="127">
        <v>2000</v>
      </c>
      <c r="V29" s="68">
        <v>1100</v>
      </c>
      <c r="W29" s="68">
        <v>200</v>
      </c>
      <c r="X29" s="68">
        <v>200</v>
      </c>
      <c r="Y29" s="68">
        <v>100</v>
      </c>
      <c r="Z29" s="68">
        <v>200</v>
      </c>
      <c r="AA29" s="68">
        <v>100</v>
      </c>
      <c r="AB29" s="68">
        <v>100</v>
      </c>
      <c r="AC29" s="70">
        <f t="shared" si="4"/>
        <v>0</v>
      </c>
      <c r="AD29" s="128"/>
      <c r="AE29" s="128"/>
      <c r="AF29" s="128"/>
      <c r="AG29" s="128"/>
      <c r="AH29" s="128"/>
      <c r="AI29" s="68">
        <v>200</v>
      </c>
      <c r="AJ29" s="128"/>
      <c r="AK29" s="128"/>
      <c r="AL29" s="128"/>
      <c r="AM29" s="128"/>
      <c r="AN29" s="128"/>
      <c r="AO29" s="128"/>
      <c r="AP29" s="128"/>
      <c r="AQ29" s="128"/>
      <c r="AR29" s="68"/>
      <c r="AS29" s="72">
        <f t="shared" si="6"/>
        <v>0</v>
      </c>
      <c r="AT29" s="70">
        <f t="shared" si="7"/>
        <v>0</v>
      </c>
      <c r="AU29" s="70">
        <f t="shared" si="8"/>
        <v>2200</v>
      </c>
      <c r="AV29" s="129"/>
      <c r="AW29" s="130"/>
      <c r="AX29" s="130"/>
      <c r="AY29" s="131"/>
      <c r="AZ29" s="131"/>
      <c r="BA29" s="70">
        <f t="shared" si="9"/>
        <v>2200</v>
      </c>
      <c r="BB29" s="76"/>
      <c r="BC29" s="77" t="s">
        <v>77</v>
      </c>
      <c r="BD29" s="55" t="str">
        <f t="shared" si="10"/>
        <v>正确</v>
      </c>
    </row>
    <row r="30" s="1" customFormat="1" ht="40" customHeight="1" spans="1:56">
      <c r="A30" s="78">
        <f t="shared" si="1"/>
        <v>26</v>
      </c>
      <c r="B30" s="145" t="s">
        <v>240</v>
      </c>
      <c r="C30" s="80" t="s">
        <v>233</v>
      </c>
      <c r="D30" s="60">
        <v>45593</v>
      </c>
      <c r="E30" s="80" t="s">
        <v>74</v>
      </c>
      <c r="F30" s="81">
        <f t="shared" si="2"/>
        <v>31</v>
      </c>
      <c r="G30" s="124" t="s">
        <v>75</v>
      </c>
      <c r="H30" s="125"/>
      <c r="I30" s="125"/>
      <c r="J30" s="125"/>
      <c r="K30" s="125"/>
      <c r="L30" s="125"/>
      <c r="M30" s="125"/>
      <c r="N30" s="125"/>
      <c r="O30" s="148"/>
      <c r="P30" s="125"/>
      <c r="Q30" s="125"/>
      <c r="R30" s="125"/>
      <c r="S30" s="65">
        <f t="shared" si="3"/>
        <v>0</v>
      </c>
      <c r="T30" s="136"/>
      <c r="U30" s="127">
        <v>2000</v>
      </c>
      <c r="V30" s="68">
        <v>1100</v>
      </c>
      <c r="W30" s="68">
        <v>200</v>
      </c>
      <c r="X30" s="68">
        <v>200</v>
      </c>
      <c r="Y30" s="68">
        <v>100</v>
      </c>
      <c r="Z30" s="68">
        <v>200</v>
      </c>
      <c r="AA30" s="68">
        <v>100</v>
      </c>
      <c r="AB30" s="68">
        <v>100</v>
      </c>
      <c r="AC30" s="70">
        <f t="shared" si="4"/>
        <v>0</v>
      </c>
      <c r="AD30" s="128"/>
      <c r="AE30" s="128"/>
      <c r="AF30" s="128"/>
      <c r="AG30" s="128"/>
      <c r="AH30" s="128"/>
      <c r="AI30" s="68">
        <v>200</v>
      </c>
      <c r="AJ30" s="128"/>
      <c r="AK30" s="128"/>
      <c r="AL30" s="128"/>
      <c r="AM30" s="128"/>
      <c r="AN30" s="128"/>
      <c r="AO30" s="128"/>
      <c r="AP30" s="128"/>
      <c r="AQ30" s="128"/>
      <c r="AR30" s="68"/>
      <c r="AS30" s="72">
        <f t="shared" si="6"/>
        <v>0</v>
      </c>
      <c r="AT30" s="70">
        <f t="shared" si="7"/>
        <v>0</v>
      </c>
      <c r="AU30" s="70">
        <f t="shared" si="8"/>
        <v>2200</v>
      </c>
      <c r="AV30" s="129"/>
      <c r="AW30" s="130"/>
      <c r="AX30" s="130"/>
      <c r="AY30" s="131"/>
      <c r="AZ30" s="131"/>
      <c r="BA30" s="70">
        <f t="shared" si="9"/>
        <v>2200</v>
      </c>
      <c r="BB30" s="76"/>
      <c r="BC30" s="77" t="s">
        <v>77</v>
      </c>
      <c r="BD30" s="55" t="str">
        <f t="shared" si="10"/>
        <v>正确</v>
      </c>
    </row>
    <row r="31" s="1" customFormat="1" ht="75" customHeight="1" spans="1:56">
      <c r="A31" s="78">
        <f t="shared" si="1"/>
        <v>27</v>
      </c>
      <c r="B31" s="145" t="s">
        <v>241</v>
      </c>
      <c r="C31" s="80" t="s">
        <v>98</v>
      </c>
      <c r="D31" s="60">
        <v>45611</v>
      </c>
      <c r="E31" s="80" t="s">
        <v>74</v>
      </c>
      <c r="F31" s="81">
        <f t="shared" si="2"/>
        <v>31</v>
      </c>
      <c r="G31" s="124" t="s">
        <v>75</v>
      </c>
      <c r="H31" s="125"/>
      <c r="I31" s="125"/>
      <c r="J31" s="125"/>
      <c r="K31" s="125"/>
      <c r="L31" s="125"/>
      <c r="M31" s="125"/>
      <c r="N31" s="125"/>
      <c r="O31" s="148"/>
      <c r="P31" s="125"/>
      <c r="Q31" s="125"/>
      <c r="R31" s="125"/>
      <c r="S31" s="65">
        <f t="shared" si="3"/>
        <v>0</v>
      </c>
      <c r="T31" s="136" t="s">
        <v>242</v>
      </c>
      <c r="U31" s="127">
        <v>1700</v>
      </c>
      <c r="V31" s="68">
        <v>1000</v>
      </c>
      <c r="W31" s="68">
        <v>200</v>
      </c>
      <c r="X31" s="68">
        <v>100</v>
      </c>
      <c r="Y31" s="68">
        <v>100</v>
      </c>
      <c r="Z31" s="68">
        <v>100</v>
      </c>
      <c r="AA31" s="68">
        <v>100</v>
      </c>
      <c r="AB31" s="68">
        <v>100</v>
      </c>
      <c r="AC31" s="70">
        <f t="shared" si="4"/>
        <v>0</v>
      </c>
      <c r="AD31" s="128"/>
      <c r="AE31" s="128"/>
      <c r="AF31" s="128"/>
      <c r="AG31" s="128"/>
      <c r="AH31" s="128"/>
      <c r="AI31" s="68">
        <v>200</v>
      </c>
      <c r="AJ31" s="128"/>
      <c r="AK31" s="128"/>
      <c r="AL31" s="128"/>
      <c r="AM31" s="128"/>
      <c r="AN31" s="128"/>
      <c r="AO31" s="128"/>
      <c r="AP31" s="128"/>
      <c r="AQ31" s="128"/>
      <c r="AR31" s="68"/>
      <c r="AS31" s="72">
        <f t="shared" si="6"/>
        <v>0</v>
      </c>
      <c r="AT31" s="70">
        <f t="shared" si="7"/>
        <v>0</v>
      </c>
      <c r="AU31" s="70">
        <f t="shared" si="8"/>
        <v>1900</v>
      </c>
      <c r="AV31" s="129"/>
      <c r="AW31" s="130"/>
      <c r="AX31" s="130"/>
      <c r="AY31" s="131"/>
      <c r="AZ31" s="131"/>
      <c r="BA31" s="70">
        <f t="shared" si="9"/>
        <v>1900</v>
      </c>
      <c r="BB31" s="76"/>
      <c r="BC31" s="77" t="s">
        <v>77</v>
      </c>
      <c r="BD31" s="55" t="str">
        <f t="shared" si="10"/>
        <v>正确</v>
      </c>
    </row>
    <row r="32" s="1" customFormat="1" ht="40" customHeight="1" spans="1:56">
      <c r="A32" s="78">
        <f t="shared" si="1"/>
        <v>28</v>
      </c>
      <c r="B32" s="145" t="s">
        <v>243</v>
      </c>
      <c r="C32" s="80" t="s">
        <v>91</v>
      </c>
      <c r="D32" s="60">
        <v>45602</v>
      </c>
      <c r="E32" s="80" t="s">
        <v>74</v>
      </c>
      <c r="F32" s="81">
        <f t="shared" si="2"/>
        <v>31</v>
      </c>
      <c r="G32" s="124" t="s">
        <v>75</v>
      </c>
      <c r="H32" s="125"/>
      <c r="I32" s="125"/>
      <c r="J32" s="125"/>
      <c r="K32" s="125"/>
      <c r="L32" s="125"/>
      <c r="M32" s="125"/>
      <c r="N32" s="125"/>
      <c r="O32" s="126">
        <v>8</v>
      </c>
      <c r="P32" s="125"/>
      <c r="Q32" s="125"/>
      <c r="R32" s="125"/>
      <c r="S32" s="65">
        <f t="shared" si="3"/>
        <v>0</v>
      </c>
      <c r="T32" s="90" t="s">
        <v>244</v>
      </c>
      <c r="U32" s="127">
        <v>2400</v>
      </c>
      <c r="V32" s="68">
        <v>1200</v>
      </c>
      <c r="W32" s="68">
        <v>300</v>
      </c>
      <c r="X32" s="68">
        <v>300</v>
      </c>
      <c r="Y32" s="68">
        <v>200</v>
      </c>
      <c r="Z32" s="68">
        <v>200</v>
      </c>
      <c r="AA32" s="68">
        <v>100</v>
      </c>
      <c r="AB32" s="68">
        <v>100</v>
      </c>
      <c r="AC32" s="70">
        <f t="shared" si="4"/>
        <v>0</v>
      </c>
      <c r="AD32" s="128"/>
      <c r="AE32" s="128"/>
      <c r="AF32" s="128"/>
      <c r="AG32" s="128"/>
      <c r="AH32" s="128"/>
      <c r="AI32" s="68">
        <v>200</v>
      </c>
      <c r="AJ32" s="128"/>
      <c r="AK32" s="128"/>
      <c r="AL32" s="128"/>
      <c r="AM32" s="128"/>
      <c r="AN32" s="128"/>
      <c r="AO32" s="128"/>
      <c r="AP32" s="128"/>
      <c r="AQ32" s="128"/>
      <c r="AR32" s="68">
        <f t="shared" ref="AR32:AR38" si="11">2400/31*8*0.5</f>
        <v>309.677419354839</v>
      </c>
      <c r="AS32" s="72">
        <f t="shared" si="6"/>
        <v>0</v>
      </c>
      <c r="AT32" s="70">
        <f t="shared" si="7"/>
        <v>0</v>
      </c>
      <c r="AU32" s="70">
        <f t="shared" si="8"/>
        <v>2290.32</v>
      </c>
      <c r="AV32" s="129"/>
      <c r="AW32" s="130"/>
      <c r="AX32" s="130"/>
      <c r="AY32" s="131"/>
      <c r="AZ32" s="131"/>
      <c r="BA32" s="70">
        <f t="shared" si="9"/>
        <v>2290.32</v>
      </c>
      <c r="BB32" s="76"/>
      <c r="BC32" s="77" t="s">
        <v>77</v>
      </c>
      <c r="BD32" s="55" t="str">
        <f t="shared" si="10"/>
        <v>正确</v>
      </c>
    </row>
    <row r="33" s="1" customFormat="1" ht="40" customHeight="1" spans="1:56">
      <c r="A33" s="78">
        <f t="shared" si="1"/>
        <v>29</v>
      </c>
      <c r="B33" s="145" t="s">
        <v>245</v>
      </c>
      <c r="C33" s="80" t="s">
        <v>91</v>
      </c>
      <c r="D33" s="60">
        <v>45603</v>
      </c>
      <c r="E33" s="80" t="s">
        <v>74</v>
      </c>
      <c r="F33" s="81">
        <f t="shared" si="2"/>
        <v>31</v>
      </c>
      <c r="G33" s="124" t="s">
        <v>75</v>
      </c>
      <c r="H33" s="125"/>
      <c r="I33" s="125"/>
      <c r="J33" s="125"/>
      <c r="K33" s="125"/>
      <c r="L33" s="125"/>
      <c r="M33" s="125"/>
      <c r="N33" s="125"/>
      <c r="O33" s="126">
        <v>8</v>
      </c>
      <c r="P33" s="125"/>
      <c r="Q33" s="125"/>
      <c r="R33" s="125"/>
      <c r="S33" s="65">
        <f t="shared" si="3"/>
        <v>0</v>
      </c>
      <c r="T33" s="90" t="s">
        <v>246</v>
      </c>
      <c r="U33" s="127">
        <v>2400</v>
      </c>
      <c r="V33" s="68">
        <v>1200</v>
      </c>
      <c r="W33" s="68">
        <v>300</v>
      </c>
      <c r="X33" s="68">
        <v>300</v>
      </c>
      <c r="Y33" s="68">
        <v>200</v>
      </c>
      <c r="Z33" s="68">
        <v>200</v>
      </c>
      <c r="AA33" s="68">
        <v>100</v>
      </c>
      <c r="AB33" s="68">
        <v>100</v>
      </c>
      <c r="AC33" s="70">
        <f t="shared" si="4"/>
        <v>0</v>
      </c>
      <c r="AD33" s="128"/>
      <c r="AE33" s="128"/>
      <c r="AF33" s="128"/>
      <c r="AG33" s="128"/>
      <c r="AH33" s="128"/>
      <c r="AI33" s="68">
        <v>200</v>
      </c>
      <c r="AJ33" s="128"/>
      <c r="AK33" s="128"/>
      <c r="AL33" s="128"/>
      <c r="AM33" s="128"/>
      <c r="AN33" s="128"/>
      <c r="AO33" s="128"/>
      <c r="AP33" s="128"/>
      <c r="AQ33" s="128"/>
      <c r="AR33" s="68">
        <f t="shared" si="11"/>
        <v>309.677419354839</v>
      </c>
      <c r="AS33" s="72">
        <f t="shared" si="6"/>
        <v>0</v>
      </c>
      <c r="AT33" s="70">
        <f t="shared" si="7"/>
        <v>0</v>
      </c>
      <c r="AU33" s="70">
        <f t="shared" si="8"/>
        <v>2290.32</v>
      </c>
      <c r="AV33" s="129"/>
      <c r="AW33" s="130"/>
      <c r="AX33" s="130"/>
      <c r="AY33" s="131"/>
      <c r="AZ33" s="131"/>
      <c r="BA33" s="70">
        <f t="shared" si="9"/>
        <v>2290.32</v>
      </c>
      <c r="BB33" s="76"/>
      <c r="BC33" s="77" t="s">
        <v>77</v>
      </c>
      <c r="BD33" s="55" t="str">
        <f t="shared" si="10"/>
        <v>正确</v>
      </c>
    </row>
    <row r="34" s="1" customFormat="1" ht="40" customHeight="1" spans="1:56">
      <c r="A34" s="78">
        <f t="shared" si="1"/>
        <v>30</v>
      </c>
      <c r="B34" s="145" t="s">
        <v>247</v>
      </c>
      <c r="C34" s="80" t="s">
        <v>91</v>
      </c>
      <c r="D34" s="60">
        <v>45605</v>
      </c>
      <c r="E34" s="80" t="s">
        <v>74</v>
      </c>
      <c r="F34" s="81">
        <f t="shared" si="2"/>
        <v>31</v>
      </c>
      <c r="G34" s="124" t="s">
        <v>75</v>
      </c>
      <c r="H34" s="125"/>
      <c r="I34" s="125"/>
      <c r="J34" s="125"/>
      <c r="K34" s="125"/>
      <c r="L34" s="125"/>
      <c r="M34" s="125"/>
      <c r="N34" s="125"/>
      <c r="O34" s="126">
        <v>7</v>
      </c>
      <c r="P34" s="125"/>
      <c r="Q34" s="125"/>
      <c r="R34" s="125"/>
      <c r="S34" s="65">
        <f t="shared" si="3"/>
        <v>0</v>
      </c>
      <c r="T34" s="90" t="s">
        <v>248</v>
      </c>
      <c r="U34" s="127">
        <v>2400</v>
      </c>
      <c r="V34" s="68">
        <v>1200</v>
      </c>
      <c r="W34" s="68">
        <v>300</v>
      </c>
      <c r="X34" s="68">
        <v>300</v>
      </c>
      <c r="Y34" s="68">
        <v>200</v>
      </c>
      <c r="Z34" s="68">
        <v>200</v>
      </c>
      <c r="AA34" s="68">
        <v>100</v>
      </c>
      <c r="AB34" s="68">
        <v>100</v>
      </c>
      <c r="AC34" s="70">
        <f t="shared" si="4"/>
        <v>0</v>
      </c>
      <c r="AD34" s="128"/>
      <c r="AE34" s="128"/>
      <c r="AF34" s="128"/>
      <c r="AG34" s="128"/>
      <c r="AH34" s="128"/>
      <c r="AI34" s="68">
        <v>200</v>
      </c>
      <c r="AJ34" s="128"/>
      <c r="AK34" s="128"/>
      <c r="AL34" s="128"/>
      <c r="AM34" s="128"/>
      <c r="AN34" s="128"/>
      <c r="AO34" s="128"/>
      <c r="AP34" s="128"/>
      <c r="AQ34" s="128"/>
      <c r="AR34" s="68">
        <f>2400/31*7*0.5</f>
        <v>270.967741935484</v>
      </c>
      <c r="AS34" s="72">
        <f t="shared" si="6"/>
        <v>0</v>
      </c>
      <c r="AT34" s="70">
        <f t="shared" si="7"/>
        <v>0</v>
      </c>
      <c r="AU34" s="70">
        <f t="shared" si="8"/>
        <v>2329.03</v>
      </c>
      <c r="AV34" s="129"/>
      <c r="AW34" s="130"/>
      <c r="AX34" s="130"/>
      <c r="AY34" s="131"/>
      <c r="AZ34" s="131"/>
      <c r="BA34" s="70">
        <f t="shared" si="9"/>
        <v>2329.03</v>
      </c>
      <c r="BB34" s="76"/>
      <c r="BC34" s="77" t="s">
        <v>77</v>
      </c>
      <c r="BD34" s="55" t="str">
        <f t="shared" si="10"/>
        <v>正确</v>
      </c>
    </row>
    <row r="35" s="1" customFormat="1" ht="40" customHeight="1" spans="1:56">
      <c r="A35" s="78">
        <f t="shared" si="1"/>
        <v>31</v>
      </c>
      <c r="B35" s="145" t="s">
        <v>249</v>
      </c>
      <c r="C35" s="80" t="s">
        <v>91</v>
      </c>
      <c r="D35" s="60">
        <v>45608</v>
      </c>
      <c r="E35" s="80" t="s">
        <v>74</v>
      </c>
      <c r="F35" s="81">
        <f t="shared" si="2"/>
        <v>31</v>
      </c>
      <c r="G35" s="124" t="s">
        <v>75</v>
      </c>
      <c r="H35" s="125"/>
      <c r="I35" s="125"/>
      <c r="J35" s="125"/>
      <c r="K35" s="125"/>
      <c r="L35" s="125"/>
      <c r="M35" s="125"/>
      <c r="N35" s="125"/>
      <c r="O35" s="126">
        <v>7</v>
      </c>
      <c r="P35" s="125"/>
      <c r="Q35" s="125"/>
      <c r="R35" s="125"/>
      <c r="S35" s="65">
        <f t="shared" si="3"/>
        <v>0</v>
      </c>
      <c r="T35" s="90" t="s">
        <v>250</v>
      </c>
      <c r="U35" s="127">
        <v>2400</v>
      </c>
      <c r="V35" s="68">
        <v>1200</v>
      </c>
      <c r="W35" s="68">
        <v>300</v>
      </c>
      <c r="X35" s="68">
        <v>300</v>
      </c>
      <c r="Y35" s="68">
        <v>200</v>
      </c>
      <c r="Z35" s="68">
        <v>200</v>
      </c>
      <c r="AA35" s="68">
        <v>100</v>
      </c>
      <c r="AB35" s="68">
        <v>100</v>
      </c>
      <c r="AC35" s="70">
        <f t="shared" si="4"/>
        <v>0</v>
      </c>
      <c r="AD35" s="128"/>
      <c r="AE35" s="128"/>
      <c r="AF35" s="128"/>
      <c r="AG35" s="128"/>
      <c r="AH35" s="128"/>
      <c r="AI35" s="68">
        <v>200</v>
      </c>
      <c r="AJ35" s="128"/>
      <c r="AK35" s="128"/>
      <c r="AL35" s="128"/>
      <c r="AM35" s="128"/>
      <c r="AN35" s="128"/>
      <c r="AO35" s="128"/>
      <c r="AP35" s="128"/>
      <c r="AQ35" s="128"/>
      <c r="AR35" s="68">
        <f>2400/31*7*0.5</f>
        <v>270.967741935484</v>
      </c>
      <c r="AS35" s="72">
        <f t="shared" si="6"/>
        <v>0</v>
      </c>
      <c r="AT35" s="70">
        <f t="shared" si="7"/>
        <v>0</v>
      </c>
      <c r="AU35" s="70">
        <f t="shared" si="8"/>
        <v>2329.03</v>
      </c>
      <c r="AV35" s="129"/>
      <c r="AW35" s="130"/>
      <c r="AX35" s="130"/>
      <c r="AY35" s="131"/>
      <c r="AZ35" s="131"/>
      <c r="BA35" s="70">
        <f t="shared" si="9"/>
        <v>2329.03</v>
      </c>
      <c r="BB35" s="76"/>
      <c r="BC35" s="77" t="s">
        <v>77</v>
      </c>
      <c r="BD35" s="55" t="str">
        <f t="shared" si="10"/>
        <v>正确</v>
      </c>
    </row>
    <row r="36" s="1" customFormat="1" ht="40" customHeight="1" spans="1:56">
      <c r="A36" s="78">
        <f t="shared" si="1"/>
        <v>32</v>
      </c>
      <c r="B36" s="145" t="s">
        <v>251</v>
      </c>
      <c r="C36" s="80" t="s">
        <v>91</v>
      </c>
      <c r="D36" s="60">
        <v>45609</v>
      </c>
      <c r="E36" s="80" t="s">
        <v>74</v>
      </c>
      <c r="F36" s="81">
        <f t="shared" si="2"/>
        <v>31</v>
      </c>
      <c r="G36" s="124" t="s">
        <v>75</v>
      </c>
      <c r="H36" s="125"/>
      <c r="I36" s="125"/>
      <c r="J36" s="125"/>
      <c r="K36" s="125"/>
      <c r="L36" s="125"/>
      <c r="M36" s="125"/>
      <c r="N36" s="125"/>
      <c r="O36" s="126">
        <v>8</v>
      </c>
      <c r="P36" s="125"/>
      <c r="Q36" s="125"/>
      <c r="R36" s="125"/>
      <c r="S36" s="65">
        <f t="shared" si="3"/>
        <v>0</v>
      </c>
      <c r="T36" s="90" t="s">
        <v>252</v>
      </c>
      <c r="U36" s="127">
        <v>2400</v>
      </c>
      <c r="V36" s="68">
        <v>1200</v>
      </c>
      <c r="W36" s="68">
        <v>300</v>
      </c>
      <c r="X36" s="68">
        <v>300</v>
      </c>
      <c r="Y36" s="68">
        <v>200</v>
      </c>
      <c r="Z36" s="68">
        <v>200</v>
      </c>
      <c r="AA36" s="68">
        <v>100</v>
      </c>
      <c r="AB36" s="68">
        <v>100</v>
      </c>
      <c r="AC36" s="70">
        <f t="shared" si="4"/>
        <v>0</v>
      </c>
      <c r="AD36" s="128"/>
      <c r="AE36" s="128"/>
      <c r="AF36" s="128"/>
      <c r="AG36" s="128"/>
      <c r="AH36" s="128"/>
      <c r="AI36" s="68">
        <v>200</v>
      </c>
      <c r="AJ36" s="128"/>
      <c r="AK36" s="128"/>
      <c r="AL36" s="128"/>
      <c r="AM36" s="128"/>
      <c r="AN36" s="128"/>
      <c r="AO36" s="128"/>
      <c r="AP36" s="128"/>
      <c r="AQ36" s="128"/>
      <c r="AR36" s="68">
        <f t="shared" si="11"/>
        <v>309.677419354839</v>
      </c>
      <c r="AS36" s="72">
        <f t="shared" si="6"/>
        <v>0</v>
      </c>
      <c r="AT36" s="70">
        <f t="shared" si="7"/>
        <v>0</v>
      </c>
      <c r="AU36" s="70">
        <f t="shared" si="8"/>
        <v>2290.32</v>
      </c>
      <c r="AV36" s="129"/>
      <c r="AW36" s="130"/>
      <c r="AX36" s="130"/>
      <c r="AY36" s="131"/>
      <c r="AZ36" s="131"/>
      <c r="BA36" s="70">
        <f t="shared" si="9"/>
        <v>2290.32</v>
      </c>
      <c r="BB36" s="76"/>
      <c r="BC36" s="77" t="s">
        <v>77</v>
      </c>
      <c r="BD36" s="55" t="str">
        <f t="shared" si="10"/>
        <v>正确</v>
      </c>
    </row>
    <row r="37" s="1" customFormat="1" ht="40" customHeight="1" spans="1:56">
      <c r="A37" s="78">
        <f t="shared" si="1"/>
        <v>33</v>
      </c>
      <c r="B37" s="145" t="s">
        <v>253</v>
      </c>
      <c r="C37" s="80" t="s">
        <v>91</v>
      </c>
      <c r="D37" s="60">
        <v>45622</v>
      </c>
      <c r="E37" s="80" t="s">
        <v>74</v>
      </c>
      <c r="F37" s="81">
        <f t="shared" si="2"/>
        <v>31</v>
      </c>
      <c r="G37" s="124" t="s">
        <v>75</v>
      </c>
      <c r="H37" s="125"/>
      <c r="I37" s="125"/>
      <c r="J37" s="125"/>
      <c r="K37" s="125"/>
      <c r="L37" s="125"/>
      <c r="M37" s="125"/>
      <c r="N37" s="125"/>
      <c r="O37" s="126">
        <v>8</v>
      </c>
      <c r="P37" s="125"/>
      <c r="Q37" s="125"/>
      <c r="R37" s="125"/>
      <c r="S37" s="65">
        <f t="shared" si="3"/>
        <v>0</v>
      </c>
      <c r="T37" s="90" t="s">
        <v>252</v>
      </c>
      <c r="U37" s="127">
        <v>2400</v>
      </c>
      <c r="V37" s="68">
        <v>1200</v>
      </c>
      <c r="W37" s="68">
        <v>300</v>
      </c>
      <c r="X37" s="68">
        <v>300</v>
      </c>
      <c r="Y37" s="68">
        <v>200</v>
      </c>
      <c r="Z37" s="68">
        <v>200</v>
      </c>
      <c r="AA37" s="68">
        <v>100</v>
      </c>
      <c r="AB37" s="68">
        <v>100</v>
      </c>
      <c r="AC37" s="70">
        <f t="shared" si="4"/>
        <v>0</v>
      </c>
      <c r="AD37" s="128"/>
      <c r="AE37" s="128"/>
      <c r="AF37" s="128"/>
      <c r="AG37" s="128"/>
      <c r="AH37" s="128"/>
      <c r="AI37" s="68">
        <v>200</v>
      </c>
      <c r="AJ37" s="128"/>
      <c r="AK37" s="128"/>
      <c r="AL37" s="128"/>
      <c r="AM37" s="128"/>
      <c r="AN37" s="128"/>
      <c r="AO37" s="128"/>
      <c r="AP37" s="128"/>
      <c r="AQ37" s="128"/>
      <c r="AR37" s="68">
        <f t="shared" si="11"/>
        <v>309.677419354839</v>
      </c>
      <c r="AS37" s="72">
        <f t="shared" si="6"/>
        <v>0</v>
      </c>
      <c r="AT37" s="70">
        <f t="shared" si="7"/>
        <v>0</v>
      </c>
      <c r="AU37" s="70">
        <f t="shared" si="8"/>
        <v>2290.32</v>
      </c>
      <c r="AV37" s="129"/>
      <c r="AW37" s="130"/>
      <c r="AX37" s="130"/>
      <c r="AY37" s="131"/>
      <c r="AZ37" s="131"/>
      <c r="BA37" s="70">
        <f t="shared" si="9"/>
        <v>2290.32</v>
      </c>
      <c r="BB37" s="76"/>
      <c r="BC37" s="77" t="s">
        <v>77</v>
      </c>
      <c r="BD37" s="55" t="str">
        <f t="shared" si="10"/>
        <v>正确</v>
      </c>
    </row>
    <row r="38" s="1" customFormat="1" ht="77" customHeight="1" spans="1:56">
      <c r="A38" s="78">
        <f t="shared" si="1"/>
        <v>34</v>
      </c>
      <c r="B38" s="145" t="s">
        <v>254</v>
      </c>
      <c r="C38" s="80" t="s">
        <v>83</v>
      </c>
      <c r="D38" s="60">
        <v>45625</v>
      </c>
      <c r="E38" s="80" t="s">
        <v>74</v>
      </c>
      <c r="F38" s="81">
        <f t="shared" si="2"/>
        <v>31</v>
      </c>
      <c r="G38" s="124" t="s">
        <v>75</v>
      </c>
      <c r="H38" s="125"/>
      <c r="I38" s="125"/>
      <c r="J38" s="125"/>
      <c r="K38" s="125"/>
      <c r="L38" s="125"/>
      <c r="M38" s="125"/>
      <c r="N38" s="125"/>
      <c r="O38" s="126">
        <v>8</v>
      </c>
      <c r="P38" s="125"/>
      <c r="Q38" s="125">
        <v>5</v>
      </c>
      <c r="R38" s="125">
        <v>1</v>
      </c>
      <c r="S38" s="65">
        <f t="shared" si="3"/>
        <v>4</v>
      </c>
      <c r="T38" s="136" t="s">
        <v>255</v>
      </c>
      <c r="U38" s="127">
        <v>2400</v>
      </c>
      <c r="V38" s="68">
        <v>1200</v>
      </c>
      <c r="W38" s="68">
        <v>300</v>
      </c>
      <c r="X38" s="68">
        <v>300</v>
      </c>
      <c r="Y38" s="68">
        <v>300</v>
      </c>
      <c r="Z38" s="68">
        <v>100</v>
      </c>
      <c r="AA38" s="68">
        <v>100</v>
      </c>
      <c r="AB38" s="68">
        <v>100</v>
      </c>
      <c r="AC38" s="70">
        <f t="shared" si="4"/>
        <v>0</v>
      </c>
      <c r="AD38" s="138"/>
      <c r="AE38" s="128"/>
      <c r="AF38" s="128"/>
      <c r="AG38" s="128"/>
      <c r="AH38" s="128"/>
      <c r="AI38" s="138">
        <f>200+400/31*23+400/31*8*0.5+200</f>
        <v>748.387096774194</v>
      </c>
      <c r="AJ38" s="128"/>
      <c r="AK38" s="128"/>
      <c r="AL38" s="128"/>
      <c r="AM38" s="128"/>
      <c r="AN38" s="128"/>
      <c r="AO38" s="128"/>
      <c r="AP38" s="128"/>
      <c r="AQ38" s="128"/>
      <c r="AR38" s="68">
        <f t="shared" si="11"/>
        <v>309.677419354839</v>
      </c>
      <c r="AS38" s="72">
        <f t="shared" si="6"/>
        <v>0</v>
      </c>
      <c r="AT38" s="70">
        <f t="shared" si="7"/>
        <v>0</v>
      </c>
      <c r="AU38" s="70">
        <f t="shared" si="8"/>
        <v>2838.71</v>
      </c>
      <c r="AV38" s="129"/>
      <c r="AW38" s="130"/>
      <c r="AX38" s="130"/>
      <c r="AY38" s="131"/>
      <c r="AZ38" s="131"/>
      <c r="BA38" s="70">
        <f t="shared" si="9"/>
        <v>2838.71</v>
      </c>
      <c r="BB38" s="76"/>
      <c r="BC38" s="77" t="s">
        <v>256</v>
      </c>
      <c r="BD38" s="55" t="str">
        <f t="shared" si="10"/>
        <v>正确</v>
      </c>
    </row>
    <row r="39" s="1" customFormat="1" ht="40" customHeight="1" spans="1:56">
      <c r="A39" s="78">
        <f t="shared" si="1"/>
        <v>35</v>
      </c>
      <c r="B39" s="79" t="s">
        <v>257</v>
      </c>
      <c r="C39" s="80" t="s">
        <v>258</v>
      </c>
      <c r="D39" s="132">
        <v>45593</v>
      </c>
      <c r="E39" s="80" t="s">
        <v>74</v>
      </c>
      <c r="F39" s="81">
        <f t="shared" si="2"/>
        <v>31</v>
      </c>
      <c r="G39" s="124" t="s">
        <v>75</v>
      </c>
      <c r="H39" s="142"/>
      <c r="I39" s="142"/>
      <c r="J39" s="142"/>
      <c r="K39" s="142"/>
      <c r="L39" s="142"/>
      <c r="M39" s="142"/>
      <c r="N39" s="142"/>
      <c r="O39" s="148"/>
      <c r="P39" s="142">
        <v>1</v>
      </c>
      <c r="Q39" s="142"/>
      <c r="R39" s="142">
        <v>1</v>
      </c>
      <c r="S39" s="65">
        <f t="shared" si="3"/>
        <v>0</v>
      </c>
      <c r="T39" s="143" t="s">
        <v>259</v>
      </c>
      <c r="U39" s="127">
        <v>2300</v>
      </c>
      <c r="V39" s="68">
        <v>1200</v>
      </c>
      <c r="W39" s="68">
        <v>300</v>
      </c>
      <c r="X39" s="68">
        <v>200</v>
      </c>
      <c r="Y39" s="68">
        <v>200</v>
      </c>
      <c r="Z39" s="68">
        <v>200</v>
      </c>
      <c r="AA39" s="68">
        <v>100</v>
      </c>
      <c r="AB39" s="68">
        <v>100</v>
      </c>
      <c r="AC39" s="70">
        <f t="shared" si="4"/>
        <v>0</v>
      </c>
      <c r="AD39" s="75"/>
      <c r="AE39" s="131"/>
      <c r="AF39" s="131"/>
      <c r="AG39" s="131"/>
      <c r="AH39" s="131"/>
      <c r="AI39" s="68">
        <v>200</v>
      </c>
      <c r="AJ39" s="131"/>
      <c r="AK39" s="131"/>
      <c r="AL39" s="131"/>
      <c r="AM39" s="131"/>
      <c r="AN39" s="131"/>
      <c r="AO39" s="131"/>
      <c r="AP39" s="131"/>
      <c r="AQ39" s="131"/>
      <c r="AR39" s="68"/>
      <c r="AS39" s="72">
        <f t="shared" si="6"/>
        <v>0</v>
      </c>
      <c r="AT39" s="70">
        <f t="shared" si="7"/>
        <v>0</v>
      </c>
      <c r="AU39" s="70">
        <f t="shared" si="8"/>
        <v>2500</v>
      </c>
      <c r="AV39" s="129"/>
      <c r="AW39" s="130"/>
      <c r="AX39" s="130"/>
      <c r="AY39" s="131"/>
      <c r="AZ39" s="131"/>
      <c r="BA39" s="70">
        <f t="shared" si="9"/>
        <v>2500</v>
      </c>
      <c r="BB39" s="76"/>
      <c r="BC39" s="77" t="s">
        <v>77</v>
      </c>
      <c r="BD39" s="55" t="str">
        <f t="shared" si="10"/>
        <v>正确</v>
      </c>
    </row>
    <row r="40" s="1" customFormat="1" ht="40" customHeight="1" spans="1:56">
      <c r="A40" s="78">
        <f t="shared" si="1"/>
        <v>36</v>
      </c>
      <c r="B40" s="79" t="s">
        <v>260</v>
      </c>
      <c r="C40" s="80" t="s">
        <v>91</v>
      </c>
      <c r="D40" s="132">
        <v>45597</v>
      </c>
      <c r="E40" s="80" t="s">
        <v>74</v>
      </c>
      <c r="F40" s="81">
        <f t="shared" si="2"/>
        <v>31</v>
      </c>
      <c r="G40" s="124" t="s">
        <v>75</v>
      </c>
      <c r="H40" s="142"/>
      <c r="I40" s="142"/>
      <c r="J40" s="142"/>
      <c r="K40" s="142"/>
      <c r="L40" s="142"/>
      <c r="M40" s="142"/>
      <c r="N40" s="142"/>
      <c r="O40" s="148"/>
      <c r="P40" s="142"/>
      <c r="Q40" s="142"/>
      <c r="R40" s="142"/>
      <c r="S40" s="65">
        <f t="shared" si="3"/>
        <v>0</v>
      </c>
      <c r="T40" s="143"/>
      <c r="U40" s="127">
        <v>2300</v>
      </c>
      <c r="V40" s="68">
        <v>1200</v>
      </c>
      <c r="W40" s="68">
        <v>300</v>
      </c>
      <c r="X40" s="68">
        <v>200</v>
      </c>
      <c r="Y40" s="68">
        <v>200</v>
      </c>
      <c r="Z40" s="68">
        <v>200</v>
      </c>
      <c r="AA40" s="68">
        <v>100</v>
      </c>
      <c r="AB40" s="68">
        <v>100</v>
      </c>
      <c r="AC40" s="70">
        <f t="shared" si="4"/>
        <v>0</v>
      </c>
      <c r="AD40" s="131"/>
      <c r="AE40" s="131"/>
      <c r="AF40" s="131"/>
      <c r="AG40" s="131"/>
      <c r="AH40" s="131"/>
      <c r="AI40" s="68">
        <v>200</v>
      </c>
      <c r="AJ40" s="131"/>
      <c r="AK40" s="131"/>
      <c r="AL40" s="131"/>
      <c r="AM40" s="131"/>
      <c r="AN40" s="131"/>
      <c r="AO40" s="131"/>
      <c r="AP40" s="131"/>
      <c r="AQ40" s="131"/>
      <c r="AR40" s="68"/>
      <c r="AS40" s="72">
        <f t="shared" si="6"/>
        <v>0</v>
      </c>
      <c r="AT40" s="70">
        <f t="shared" si="7"/>
        <v>0</v>
      </c>
      <c r="AU40" s="70">
        <f t="shared" si="8"/>
        <v>2500</v>
      </c>
      <c r="AV40" s="129"/>
      <c r="AW40" s="130"/>
      <c r="AX40" s="130"/>
      <c r="AY40" s="131"/>
      <c r="AZ40" s="131"/>
      <c r="BA40" s="70">
        <f t="shared" si="9"/>
        <v>2500</v>
      </c>
      <c r="BB40" s="76"/>
      <c r="BC40" s="77" t="s">
        <v>77</v>
      </c>
      <c r="BD40" s="55" t="str">
        <f t="shared" si="10"/>
        <v>正确</v>
      </c>
    </row>
    <row r="41" s="1" customFormat="1" ht="40" customHeight="1" spans="1:56">
      <c r="A41" s="78">
        <f t="shared" si="1"/>
        <v>37</v>
      </c>
      <c r="B41" s="145" t="s">
        <v>261</v>
      </c>
      <c r="C41" s="80" t="s">
        <v>262</v>
      </c>
      <c r="D41" s="132">
        <v>45597</v>
      </c>
      <c r="E41" s="80" t="s">
        <v>74</v>
      </c>
      <c r="F41" s="81">
        <f t="shared" si="2"/>
        <v>31</v>
      </c>
      <c r="G41" s="124" t="s">
        <v>75</v>
      </c>
      <c r="H41" s="125"/>
      <c r="I41" s="125"/>
      <c r="J41" s="125"/>
      <c r="K41" s="125"/>
      <c r="L41" s="125"/>
      <c r="M41" s="125"/>
      <c r="N41" s="125"/>
      <c r="O41" s="148"/>
      <c r="P41" s="125"/>
      <c r="Q41" s="125"/>
      <c r="R41" s="125"/>
      <c r="S41" s="65">
        <f t="shared" si="3"/>
        <v>0</v>
      </c>
      <c r="T41" s="136"/>
      <c r="U41" s="127">
        <v>2500</v>
      </c>
      <c r="V41" s="68">
        <v>1200</v>
      </c>
      <c r="W41" s="68">
        <v>300</v>
      </c>
      <c r="X41" s="68">
        <v>300</v>
      </c>
      <c r="Y41" s="68">
        <v>300</v>
      </c>
      <c r="Z41" s="68">
        <v>200</v>
      </c>
      <c r="AA41" s="68">
        <v>100</v>
      </c>
      <c r="AB41" s="68">
        <v>100</v>
      </c>
      <c r="AC41" s="70">
        <f t="shared" si="4"/>
        <v>0</v>
      </c>
      <c r="AD41" s="128"/>
      <c r="AE41" s="128"/>
      <c r="AF41" s="128"/>
      <c r="AG41" s="128"/>
      <c r="AH41" s="128"/>
      <c r="AI41" s="68">
        <v>200</v>
      </c>
      <c r="AJ41" s="128"/>
      <c r="AK41" s="128"/>
      <c r="AL41" s="128"/>
      <c r="AM41" s="128"/>
      <c r="AN41" s="128"/>
      <c r="AO41" s="128"/>
      <c r="AP41" s="128"/>
      <c r="AQ41" s="128"/>
      <c r="AR41" s="68"/>
      <c r="AS41" s="72">
        <f t="shared" si="6"/>
        <v>0</v>
      </c>
      <c r="AT41" s="70">
        <f t="shared" si="7"/>
        <v>0</v>
      </c>
      <c r="AU41" s="70">
        <f t="shared" si="8"/>
        <v>2700</v>
      </c>
      <c r="AV41" s="129"/>
      <c r="AW41" s="130"/>
      <c r="AX41" s="130"/>
      <c r="AY41" s="131"/>
      <c r="AZ41" s="131"/>
      <c r="BA41" s="70">
        <f t="shared" si="9"/>
        <v>2700</v>
      </c>
      <c r="BB41" s="76"/>
      <c r="BC41" s="66" t="s">
        <v>77</v>
      </c>
      <c r="BD41" s="55" t="str">
        <f t="shared" si="10"/>
        <v>正确</v>
      </c>
    </row>
    <row r="42" s="1" customFormat="1" ht="40" customHeight="1" spans="1:56">
      <c r="A42" s="78">
        <f t="shared" si="1"/>
        <v>38</v>
      </c>
      <c r="B42" s="145" t="s">
        <v>263</v>
      </c>
      <c r="C42" s="80" t="s">
        <v>262</v>
      </c>
      <c r="D42" s="132">
        <v>45593</v>
      </c>
      <c r="E42" s="80" t="s">
        <v>74</v>
      </c>
      <c r="F42" s="81">
        <f t="shared" si="2"/>
        <v>31</v>
      </c>
      <c r="G42" s="124" t="s">
        <v>75</v>
      </c>
      <c r="H42" s="125"/>
      <c r="I42" s="125"/>
      <c r="J42" s="125"/>
      <c r="K42" s="125"/>
      <c r="L42" s="125"/>
      <c r="M42" s="125"/>
      <c r="N42" s="125"/>
      <c r="O42" s="148"/>
      <c r="P42" s="125"/>
      <c r="Q42" s="125"/>
      <c r="R42" s="125"/>
      <c r="S42" s="65">
        <f t="shared" si="3"/>
        <v>0</v>
      </c>
      <c r="T42" s="136"/>
      <c r="U42" s="127">
        <v>2500</v>
      </c>
      <c r="V42" s="68">
        <v>1200</v>
      </c>
      <c r="W42" s="68">
        <v>300</v>
      </c>
      <c r="X42" s="68">
        <v>300</v>
      </c>
      <c r="Y42" s="68">
        <v>300</v>
      </c>
      <c r="Z42" s="68">
        <v>200</v>
      </c>
      <c r="AA42" s="68">
        <v>100</v>
      </c>
      <c r="AB42" s="68">
        <v>100</v>
      </c>
      <c r="AC42" s="70">
        <f t="shared" si="4"/>
        <v>0</v>
      </c>
      <c r="AD42" s="128"/>
      <c r="AE42" s="128"/>
      <c r="AF42" s="128"/>
      <c r="AG42" s="128"/>
      <c r="AH42" s="128"/>
      <c r="AI42" s="68">
        <v>200</v>
      </c>
      <c r="AJ42" s="128"/>
      <c r="AK42" s="128"/>
      <c r="AL42" s="128"/>
      <c r="AM42" s="128"/>
      <c r="AN42" s="128"/>
      <c r="AO42" s="128"/>
      <c r="AP42" s="128"/>
      <c r="AQ42" s="128"/>
      <c r="AR42" s="68"/>
      <c r="AS42" s="72">
        <f t="shared" si="6"/>
        <v>0</v>
      </c>
      <c r="AT42" s="70">
        <f t="shared" si="7"/>
        <v>0</v>
      </c>
      <c r="AU42" s="70">
        <f t="shared" si="8"/>
        <v>2700</v>
      </c>
      <c r="AV42" s="129"/>
      <c r="AW42" s="130"/>
      <c r="AX42" s="130"/>
      <c r="AY42" s="131"/>
      <c r="AZ42" s="131"/>
      <c r="BA42" s="70">
        <f t="shared" si="9"/>
        <v>2700</v>
      </c>
      <c r="BB42" s="76"/>
      <c r="BC42" s="66" t="s">
        <v>77</v>
      </c>
      <c r="BD42" s="55" t="str">
        <f t="shared" si="10"/>
        <v>正确</v>
      </c>
    </row>
    <row r="43" s="1" customFormat="1" ht="40" customHeight="1" spans="1:56">
      <c r="A43" s="78">
        <f t="shared" si="1"/>
        <v>39</v>
      </c>
      <c r="B43" s="79" t="s">
        <v>264</v>
      </c>
      <c r="C43" s="80" t="s">
        <v>265</v>
      </c>
      <c r="D43" s="132">
        <v>45597</v>
      </c>
      <c r="E43" s="80" t="s">
        <v>74</v>
      </c>
      <c r="F43" s="81">
        <f t="shared" si="2"/>
        <v>31</v>
      </c>
      <c r="G43" s="124" t="s">
        <v>75</v>
      </c>
      <c r="H43" s="125"/>
      <c r="I43" s="125"/>
      <c r="J43" s="125"/>
      <c r="K43" s="125"/>
      <c r="L43" s="125"/>
      <c r="M43" s="125"/>
      <c r="N43" s="125"/>
      <c r="O43" s="148">
        <v>2</v>
      </c>
      <c r="P43" s="125"/>
      <c r="Q43" s="125"/>
      <c r="R43" s="125"/>
      <c r="S43" s="65">
        <f t="shared" si="3"/>
        <v>0</v>
      </c>
      <c r="T43" s="66" t="s">
        <v>266</v>
      </c>
      <c r="U43" s="127">
        <v>1700</v>
      </c>
      <c r="V43" s="68">
        <v>1000</v>
      </c>
      <c r="W43" s="68">
        <v>200</v>
      </c>
      <c r="X43" s="68">
        <v>100</v>
      </c>
      <c r="Y43" s="68">
        <v>100</v>
      </c>
      <c r="Z43" s="68">
        <v>100</v>
      </c>
      <c r="AA43" s="68">
        <v>100</v>
      </c>
      <c r="AB43" s="68">
        <v>100</v>
      </c>
      <c r="AC43" s="70">
        <f t="shared" si="4"/>
        <v>0</v>
      </c>
      <c r="AD43" s="138"/>
      <c r="AE43" s="128"/>
      <c r="AF43" s="128"/>
      <c r="AG43" s="128"/>
      <c r="AH43" s="128"/>
      <c r="AI43" s="138">
        <f>200+200</f>
        <v>400</v>
      </c>
      <c r="AJ43" s="128"/>
      <c r="AK43" s="128"/>
      <c r="AL43" s="128"/>
      <c r="AM43" s="128"/>
      <c r="AN43" s="128"/>
      <c r="AO43" s="128"/>
      <c r="AP43" s="128"/>
      <c r="AQ43" s="128"/>
      <c r="AR43" s="68">
        <f t="shared" ref="AR43:AR47" si="12">1700/31*2*0.5</f>
        <v>54.8387096774194</v>
      </c>
      <c r="AS43" s="72">
        <f t="shared" si="6"/>
        <v>0</v>
      </c>
      <c r="AT43" s="70">
        <f t="shared" si="7"/>
        <v>0</v>
      </c>
      <c r="AU43" s="70">
        <f t="shared" si="8"/>
        <v>2045.16</v>
      </c>
      <c r="AV43" s="129"/>
      <c r="AW43" s="130"/>
      <c r="AX43" s="130"/>
      <c r="AY43" s="131"/>
      <c r="AZ43" s="131"/>
      <c r="BA43" s="70">
        <f t="shared" si="9"/>
        <v>2045.16</v>
      </c>
      <c r="BB43" s="76"/>
      <c r="BC43" s="149" t="s">
        <v>267</v>
      </c>
      <c r="BD43" s="55" t="str">
        <f t="shared" si="10"/>
        <v>正确</v>
      </c>
    </row>
    <row r="44" s="1" customFormat="1" ht="40" customHeight="1" spans="1:56">
      <c r="A44" s="78">
        <f t="shared" si="1"/>
        <v>40</v>
      </c>
      <c r="B44" s="79" t="s">
        <v>268</v>
      </c>
      <c r="C44" s="80" t="s">
        <v>98</v>
      </c>
      <c r="D44" s="132">
        <v>45593</v>
      </c>
      <c r="E44" s="80" t="s">
        <v>74</v>
      </c>
      <c r="F44" s="81">
        <f t="shared" si="2"/>
        <v>31</v>
      </c>
      <c r="G44" s="124" t="s">
        <v>75</v>
      </c>
      <c r="H44" s="125"/>
      <c r="I44" s="125"/>
      <c r="J44" s="125"/>
      <c r="K44" s="125"/>
      <c r="L44" s="125"/>
      <c r="M44" s="125"/>
      <c r="N44" s="125"/>
      <c r="O44" s="148">
        <v>2</v>
      </c>
      <c r="P44" s="125"/>
      <c r="Q44" s="125"/>
      <c r="R44" s="125"/>
      <c r="S44" s="65">
        <f t="shared" si="3"/>
        <v>0</v>
      </c>
      <c r="T44" s="66" t="s">
        <v>266</v>
      </c>
      <c r="U44" s="127">
        <v>1700</v>
      </c>
      <c r="V44" s="68">
        <v>1000</v>
      </c>
      <c r="W44" s="68">
        <v>200</v>
      </c>
      <c r="X44" s="68">
        <v>100</v>
      </c>
      <c r="Y44" s="68">
        <v>100</v>
      </c>
      <c r="Z44" s="68">
        <v>100</v>
      </c>
      <c r="AA44" s="68">
        <v>100</v>
      </c>
      <c r="AB44" s="68">
        <v>100</v>
      </c>
      <c r="AC44" s="70">
        <f t="shared" si="4"/>
        <v>0</v>
      </c>
      <c r="AD44" s="128"/>
      <c r="AE44" s="128"/>
      <c r="AF44" s="128"/>
      <c r="AG44" s="128"/>
      <c r="AH44" s="128"/>
      <c r="AI44" s="68">
        <v>200</v>
      </c>
      <c r="AJ44" s="128"/>
      <c r="AK44" s="128"/>
      <c r="AL44" s="128"/>
      <c r="AM44" s="128"/>
      <c r="AN44" s="128"/>
      <c r="AO44" s="128"/>
      <c r="AP44" s="128"/>
      <c r="AQ44" s="128"/>
      <c r="AR44" s="68">
        <f t="shared" si="12"/>
        <v>54.8387096774194</v>
      </c>
      <c r="AS44" s="72">
        <f t="shared" si="6"/>
        <v>0</v>
      </c>
      <c r="AT44" s="70">
        <f t="shared" si="7"/>
        <v>0</v>
      </c>
      <c r="AU44" s="70">
        <f t="shared" si="8"/>
        <v>1845.16</v>
      </c>
      <c r="AV44" s="129"/>
      <c r="AW44" s="130"/>
      <c r="AX44" s="130"/>
      <c r="AY44" s="131"/>
      <c r="AZ44" s="131"/>
      <c r="BA44" s="70">
        <f t="shared" si="9"/>
        <v>1845.16</v>
      </c>
      <c r="BB44" s="76"/>
      <c r="BC44" s="66" t="s">
        <v>77</v>
      </c>
      <c r="BD44" s="55" t="str">
        <f t="shared" si="10"/>
        <v>正确</v>
      </c>
    </row>
    <row r="45" s="1" customFormat="1" ht="40" customHeight="1" spans="1:56">
      <c r="A45" s="78">
        <f t="shared" si="1"/>
        <v>41</v>
      </c>
      <c r="B45" s="79" t="s">
        <v>269</v>
      </c>
      <c r="C45" s="80" t="s">
        <v>98</v>
      </c>
      <c r="D45" s="132">
        <v>45597</v>
      </c>
      <c r="E45" s="80" t="s">
        <v>74</v>
      </c>
      <c r="F45" s="81">
        <f t="shared" si="2"/>
        <v>31</v>
      </c>
      <c r="G45" s="124" t="s">
        <v>75</v>
      </c>
      <c r="H45" s="125"/>
      <c r="I45" s="125"/>
      <c r="J45" s="125"/>
      <c r="K45" s="125"/>
      <c r="L45" s="125"/>
      <c r="M45" s="125"/>
      <c r="N45" s="125"/>
      <c r="O45" s="148">
        <v>2</v>
      </c>
      <c r="P45" s="125"/>
      <c r="Q45" s="125"/>
      <c r="R45" s="125"/>
      <c r="S45" s="65">
        <f t="shared" si="3"/>
        <v>0</v>
      </c>
      <c r="T45" s="66" t="s">
        <v>270</v>
      </c>
      <c r="U45" s="127">
        <v>1700</v>
      </c>
      <c r="V45" s="68">
        <v>1000</v>
      </c>
      <c r="W45" s="68">
        <v>200</v>
      </c>
      <c r="X45" s="68">
        <v>100</v>
      </c>
      <c r="Y45" s="68">
        <v>100</v>
      </c>
      <c r="Z45" s="68">
        <v>100</v>
      </c>
      <c r="AA45" s="68">
        <v>100</v>
      </c>
      <c r="AB45" s="68">
        <v>100</v>
      </c>
      <c r="AC45" s="70">
        <f t="shared" si="4"/>
        <v>0</v>
      </c>
      <c r="AD45" s="128"/>
      <c r="AE45" s="128"/>
      <c r="AF45" s="128"/>
      <c r="AG45" s="128"/>
      <c r="AH45" s="128"/>
      <c r="AI45" s="68">
        <v>200</v>
      </c>
      <c r="AJ45" s="128"/>
      <c r="AK45" s="128"/>
      <c r="AL45" s="128"/>
      <c r="AM45" s="128"/>
      <c r="AN45" s="128"/>
      <c r="AO45" s="128"/>
      <c r="AP45" s="128"/>
      <c r="AQ45" s="128"/>
      <c r="AR45" s="68">
        <f t="shared" si="12"/>
        <v>54.8387096774194</v>
      </c>
      <c r="AS45" s="72">
        <f t="shared" si="6"/>
        <v>0</v>
      </c>
      <c r="AT45" s="70">
        <f t="shared" si="7"/>
        <v>0</v>
      </c>
      <c r="AU45" s="70">
        <f t="shared" si="8"/>
        <v>1845.16</v>
      </c>
      <c r="AV45" s="129"/>
      <c r="AW45" s="130"/>
      <c r="AX45" s="130"/>
      <c r="AY45" s="131"/>
      <c r="AZ45" s="131"/>
      <c r="BA45" s="70">
        <f t="shared" si="9"/>
        <v>1845.16</v>
      </c>
      <c r="BB45" s="76"/>
      <c r="BC45" s="66" t="s">
        <v>77</v>
      </c>
      <c r="BD45" s="55" t="str">
        <f t="shared" si="10"/>
        <v>正确</v>
      </c>
    </row>
    <row r="46" s="1" customFormat="1" ht="40" customHeight="1" spans="1:56">
      <c r="A46" s="78">
        <f t="shared" si="1"/>
        <v>42</v>
      </c>
      <c r="B46" s="79" t="s">
        <v>271</v>
      </c>
      <c r="C46" s="80" t="s">
        <v>98</v>
      </c>
      <c r="D46" s="132">
        <v>45593</v>
      </c>
      <c r="E46" s="80" t="s">
        <v>74</v>
      </c>
      <c r="F46" s="81">
        <f t="shared" si="2"/>
        <v>31</v>
      </c>
      <c r="G46" s="124" t="s">
        <v>75</v>
      </c>
      <c r="H46" s="125"/>
      <c r="I46" s="125"/>
      <c r="J46" s="125"/>
      <c r="K46" s="125"/>
      <c r="L46" s="125"/>
      <c r="M46" s="125"/>
      <c r="N46" s="125"/>
      <c r="O46" s="148">
        <v>2</v>
      </c>
      <c r="P46" s="125"/>
      <c r="Q46" s="125"/>
      <c r="R46" s="125"/>
      <c r="S46" s="65">
        <f t="shared" si="3"/>
        <v>0</v>
      </c>
      <c r="T46" s="66" t="s">
        <v>272</v>
      </c>
      <c r="U46" s="127">
        <v>1700</v>
      </c>
      <c r="V46" s="68">
        <v>1000</v>
      </c>
      <c r="W46" s="68">
        <v>200</v>
      </c>
      <c r="X46" s="68">
        <v>100</v>
      </c>
      <c r="Y46" s="68">
        <v>100</v>
      </c>
      <c r="Z46" s="68">
        <v>100</v>
      </c>
      <c r="AA46" s="68">
        <v>100</v>
      </c>
      <c r="AB46" s="68">
        <v>100</v>
      </c>
      <c r="AC46" s="70">
        <f t="shared" si="4"/>
        <v>0</v>
      </c>
      <c r="AD46" s="128"/>
      <c r="AE46" s="128"/>
      <c r="AF46" s="128"/>
      <c r="AG46" s="128"/>
      <c r="AH46" s="128"/>
      <c r="AI46" s="68">
        <v>200</v>
      </c>
      <c r="AJ46" s="128"/>
      <c r="AK46" s="128"/>
      <c r="AL46" s="128"/>
      <c r="AM46" s="128"/>
      <c r="AN46" s="128"/>
      <c r="AO46" s="128"/>
      <c r="AP46" s="128"/>
      <c r="AQ46" s="128"/>
      <c r="AR46" s="68">
        <f t="shared" si="12"/>
        <v>54.8387096774194</v>
      </c>
      <c r="AS46" s="72">
        <f t="shared" si="6"/>
        <v>0</v>
      </c>
      <c r="AT46" s="70">
        <f t="shared" si="7"/>
        <v>0</v>
      </c>
      <c r="AU46" s="70">
        <f t="shared" si="8"/>
        <v>1845.16</v>
      </c>
      <c r="AV46" s="129"/>
      <c r="AW46" s="130"/>
      <c r="AX46" s="130"/>
      <c r="AY46" s="131"/>
      <c r="AZ46" s="131"/>
      <c r="BA46" s="70">
        <f t="shared" si="9"/>
        <v>1845.16</v>
      </c>
      <c r="BB46" s="76"/>
      <c r="BC46" s="66" t="s">
        <v>77</v>
      </c>
      <c r="BD46" s="55" t="str">
        <f t="shared" si="10"/>
        <v>正确</v>
      </c>
    </row>
    <row r="47" s="1" customFormat="1" ht="40" customHeight="1" spans="1:56">
      <c r="A47" s="78">
        <f t="shared" si="1"/>
        <v>43</v>
      </c>
      <c r="B47" s="79" t="s">
        <v>273</v>
      </c>
      <c r="C47" s="80" t="s">
        <v>98</v>
      </c>
      <c r="D47" s="132">
        <v>45593</v>
      </c>
      <c r="E47" s="80" t="s">
        <v>74</v>
      </c>
      <c r="F47" s="81">
        <f t="shared" si="2"/>
        <v>31</v>
      </c>
      <c r="G47" s="124" t="s">
        <v>75</v>
      </c>
      <c r="H47" s="125"/>
      <c r="I47" s="125"/>
      <c r="J47" s="125"/>
      <c r="K47" s="125"/>
      <c r="L47" s="125"/>
      <c r="M47" s="125"/>
      <c r="N47" s="125"/>
      <c r="O47" s="148">
        <v>2</v>
      </c>
      <c r="P47" s="125"/>
      <c r="Q47" s="125"/>
      <c r="R47" s="125"/>
      <c r="S47" s="65">
        <f t="shared" si="3"/>
        <v>0</v>
      </c>
      <c r="T47" s="66" t="s">
        <v>272</v>
      </c>
      <c r="U47" s="127">
        <v>1700</v>
      </c>
      <c r="V47" s="68">
        <v>1000</v>
      </c>
      <c r="W47" s="68">
        <v>200</v>
      </c>
      <c r="X47" s="68">
        <v>100</v>
      </c>
      <c r="Y47" s="68">
        <v>100</v>
      </c>
      <c r="Z47" s="68">
        <v>100</v>
      </c>
      <c r="AA47" s="68">
        <v>100</v>
      </c>
      <c r="AB47" s="68">
        <v>100</v>
      </c>
      <c r="AC47" s="70">
        <f t="shared" si="4"/>
        <v>0</v>
      </c>
      <c r="AD47" s="128"/>
      <c r="AE47" s="128"/>
      <c r="AF47" s="128"/>
      <c r="AG47" s="128"/>
      <c r="AH47" s="128"/>
      <c r="AI47" s="68">
        <v>200</v>
      </c>
      <c r="AJ47" s="128"/>
      <c r="AK47" s="128"/>
      <c r="AL47" s="128"/>
      <c r="AM47" s="128"/>
      <c r="AN47" s="128"/>
      <c r="AO47" s="128"/>
      <c r="AP47" s="128"/>
      <c r="AQ47" s="128"/>
      <c r="AR47" s="68">
        <f t="shared" si="12"/>
        <v>54.8387096774194</v>
      </c>
      <c r="AS47" s="72">
        <f t="shared" si="6"/>
        <v>0</v>
      </c>
      <c r="AT47" s="70">
        <f t="shared" si="7"/>
        <v>0</v>
      </c>
      <c r="AU47" s="70">
        <f t="shared" si="8"/>
        <v>1845.16</v>
      </c>
      <c r="AV47" s="129"/>
      <c r="AW47" s="130"/>
      <c r="AX47" s="130"/>
      <c r="AY47" s="131"/>
      <c r="AZ47" s="131"/>
      <c r="BA47" s="70">
        <f t="shared" si="9"/>
        <v>1845.16</v>
      </c>
      <c r="BB47" s="76"/>
      <c r="BC47" s="66" t="s">
        <v>77</v>
      </c>
      <c r="BD47" s="55" t="str">
        <f t="shared" si="10"/>
        <v>正确</v>
      </c>
    </row>
    <row r="48" s="1" customFormat="1" ht="40" customHeight="1" spans="1:56">
      <c r="A48" s="78">
        <f t="shared" si="1"/>
        <v>44</v>
      </c>
      <c r="B48" s="79" t="s">
        <v>274</v>
      </c>
      <c r="C48" s="80" t="s">
        <v>98</v>
      </c>
      <c r="D48" s="132">
        <v>45594</v>
      </c>
      <c r="E48" s="80" t="s">
        <v>74</v>
      </c>
      <c r="F48" s="81">
        <f t="shared" si="2"/>
        <v>31</v>
      </c>
      <c r="G48" s="124" t="s">
        <v>75</v>
      </c>
      <c r="H48" s="125"/>
      <c r="I48" s="125"/>
      <c r="J48" s="125"/>
      <c r="K48" s="125"/>
      <c r="L48" s="125"/>
      <c r="M48" s="125"/>
      <c r="N48" s="125"/>
      <c r="O48" s="148">
        <v>9</v>
      </c>
      <c r="P48" s="125"/>
      <c r="Q48" s="125"/>
      <c r="R48" s="125"/>
      <c r="S48" s="65">
        <f t="shared" si="3"/>
        <v>0</v>
      </c>
      <c r="T48" s="66" t="s">
        <v>209</v>
      </c>
      <c r="U48" s="127">
        <v>1700</v>
      </c>
      <c r="V48" s="68">
        <v>1000</v>
      </c>
      <c r="W48" s="68">
        <v>200</v>
      </c>
      <c r="X48" s="68">
        <v>100</v>
      </c>
      <c r="Y48" s="68">
        <v>100</v>
      </c>
      <c r="Z48" s="68">
        <v>100</v>
      </c>
      <c r="AA48" s="68">
        <v>100</v>
      </c>
      <c r="AB48" s="68">
        <v>100</v>
      </c>
      <c r="AC48" s="70">
        <f t="shared" si="4"/>
        <v>0</v>
      </c>
      <c r="AD48" s="128"/>
      <c r="AE48" s="128"/>
      <c r="AF48" s="128"/>
      <c r="AG48" s="128"/>
      <c r="AH48" s="128"/>
      <c r="AI48" s="68">
        <v>200</v>
      </c>
      <c r="AJ48" s="128"/>
      <c r="AK48" s="128"/>
      <c r="AL48" s="128"/>
      <c r="AM48" s="128"/>
      <c r="AN48" s="128"/>
      <c r="AO48" s="128"/>
      <c r="AP48" s="128"/>
      <c r="AQ48" s="128"/>
      <c r="AR48" s="68">
        <f>1700/31*9*0.5</f>
        <v>246.774193548387</v>
      </c>
      <c r="AS48" s="72">
        <f t="shared" si="6"/>
        <v>0</v>
      </c>
      <c r="AT48" s="70">
        <f t="shared" si="7"/>
        <v>0</v>
      </c>
      <c r="AU48" s="70">
        <f t="shared" si="8"/>
        <v>1653.23</v>
      </c>
      <c r="AV48" s="129"/>
      <c r="AW48" s="130"/>
      <c r="AX48" s="130"/>
      <c r="AY48" s="131"/>
      <c r="AZ48" s="131"/>
      <c r="BA48" s="70">
        <f t="shared" si="9"/>
        <v>1653.23</v>
      </c>
      <c r="BB48" s="76"/>
      <c r="BC48" s="66" t="s">
        <v>77</v>
      </c>
      <c r="BD48" s="55" t="str">
        <f t="shared" si="10"/>
        <v>正确</v>
      </c>
    </row>
    <row r="49" s="1" customFormat="1" ht="40" customHeight="1" spans="1:56">
      <c r="A49" s="78">
        <f t="shared" si="1"/>
        <v>45</v>
      </c>
      <c r="B49" s="79" t="s">
        <v>275</v>
      </c>
      <c r="C49" s="80" t="s">
        <v>233</v>
      </c>
      <c r="D49" s="132">
        <v>45597</v>
      </c>
      <c r="E49" s="80" t="s">
        <v>74</v>
      </c>
      <c r="F49" s="81">
        <f t="shared" si="2"/>
        <v>31</v>
      </c>
      <c r="G49" s="124" t="s">
        <v>75</v>
      </c>
      <c r="H49" s="125"/>
      <c r="I49" s="125"/>
      <c r="J49" s="125"/>
      <c r="K49" s="125"/>
      <c r="L49" s="125"/>
      <c r="M49" s="125"/>
      <c r="N49" s="125"/>
      <c r="O49" s="148"/>
      <c r="P49" s="125"/>
      <c r="Q49" s="125"/>
      <c r="R49" s="125"/>
      <c r="S49" s="65">
        <f t="shared" si="3"/>
        <v>0</v>
      </c>
      <c r="T49" s="136"/>
      <c r="U49" s="127">
        <v>2000</v>
      </c>
      <c r="V49" s="68">
        <v>1100</v>
      </c>
      <c r="W49" s="68">
        <v>200</v>
      </c>
      <c r="X49" s="68">
        <v>200</v>
      </c>
      <c r="Y49" s="68">
        <v>100</v>
      </c>
      <c r="Z49" s="68">
        <v>200</v>
      </c>
      <c r="AA49" s="68">
        <v>100</v>
      </c>
      <c r="AB49" s="68">
        <v>100</v>
      </c>
      <c r="AC49" s="70">
        <f t="shared" si="4"/>
        <v>0</v>
      </c>
      <c r="AD49" s="128"/>
      <c r="AE49" s="128"/>
      <c r="AF49" s="128"/>
      <c r="AG49" s="128"/>
      <c r="AH49" s="128"/>
      <c r="AI49" s="68">
        <v>200</v>
      </c>
      <c r="AJ49" s="128"/>
      <c r="AK49" s="128"/>
      <c r="AL49" s="128"/>
      <c r="AM49" s="128"/>
      <c r="AN49" s="128"/>
      <c r="AO49" s="128"/>
      <c r="AP49" s="128"/>
      <c r="AQ49" s="128"/>
      <c r="AR49" s="68"/>
      <c r="AS49" s="72">
        <f t="shared" si="6"/>
        <v>0</v>
      </c>
      <c r="AT49" s="70">
        <f t="shared" si="7"/>
        <v>0</v>
      </c>
      <c r="AU49" s="70">
        <f t="shared" si="8"/>
        <v>2200</v>
      </c>
      <c r="AV49" s="129"/>
      <c r="AW49" s="130"/>
      <c r="AX49" s="130"/>
      <c r="AY49" s="131"/>
      <c r="AZ49" s="131"/>
      <c r="BA49" s="70">
        <f t="shared" si="9"/>
        <v>2200</v>
      </c>
      <c r="BB49" s="76"/>
      <c r="BC49" s="66" t="s">
        <v>77</v>
      </c>
      <c r="BD49" s="55" t="str">
        <f t="shared" si="10"/>
        <v>正确</v>
      </c>
    </row>
    <row r="50" s="1" customFormat="1" ht="40" customHeight="1" spans="1:56">
      <c r="A50" s="78">
        <f t="shared" si="1"/>
        <v>46</v>
      </c>
      <c r="B50" s="145" t="s">
        <v>276</v>
      </c>
      <c r="C50" s="80" t="s">
        <v>102</v>
      </c>
      <c r="D50" s="132">
        <v>45597</v>
      </c>
      <c r="E50" s="80" t="s">
        <v>74</v>
      </c>
      <c r="F50" s="81">
        <f t="shared" si="2"/>
        <v>31</v>
      </c>
      <c r="G50" s="124" t="s">
        <v>75</v>
      </c>
      <c r="H50" s="142"/>
      <c r="I50" s="142"/>
      <c r="J50" s="142"/>
      <c r="K50" s="142"/>
      <c r="L50" s="142"/>
      <c r="M50" s="142"/>
      <c r="N50" s="142"/>
      <c r="O50" s="148">
        <v>5</v>
      </c>
      <c r="P50" s="142"/>
      <c r="Q50" s="142"/>
      <c r="R50" s="142"/>
      <c r="S50" s="65">
        <f t="shared" si="3"/>
        <v>0</v>
      </c>
      <c r="T50" s="136" t="s">
        <v>111</v>
      </c>
      <c r="U50" s="127">
        <v>1400</v>
      </c>
      <c r="V50" s="68">
        <v>500</v>
      </c>
      <c r="W50" s="68">
        <v>100</v>
      </c>
      <c r="X50" s="68">
        <v>300</v>
      </c>
      <c r="Y50" s="68">
        <v>100</v>
      </c>
      <c r="Z50" s="68">
        <v>200</v>
      </c>
      <c r="AA50" s="68">
        <v>100</v>
      </c>
      <c r="AB50" s="68">
        <v>100</v>
      </c>
      <c r="AC50" s="70">
        <f t="shared" si="4"/>
        <v>0</v>
      </c>
      <c r="AD50" s="131"/>
      <c r="AE50" s="131"/>
      <c r="AF50" s="131"/>
      <c r="AG50" s="131"/>
      <c r="AH50" s="131"/>
      <c r="AI50" s="68">
        <v>200</v>
      </c>
      <c r="AJ50" s="131"/>
      <c r="AK50" s="131"/>
      <c r="AL50" s="131"/>
      <c r="AM50" s="131"/>
      <c r="AN50" s="131"/>
      <c r="AO50" s="131"/>
      <c r="AP50" s="131"/>
      <c r="AQ50" s="131"/>
      <c r="AR50" s="68">
        <f>1400/31*5*0.5</f>
        <v>112.903225806452</v>
      </c>
      <c r="AS50" s="72">
        <f t="shared" si="6"/>
        <v>0</v>
      </c>
      <c r="AT50" s="70">
        <f t="shared" si="7"/>
        <v>0</v>
      </c>
      <c r="AU50" s="70">
        <f t="shared" si="8"/>
        <v>1487.1</v>
      </c>
      <c r="AV50" s="129"/>
      <c r="AW50" s="130"/>
      <c r="AX50" s="130"/>
      <c r="AY50" s="131"/>
      <c r="AZ50" s="131"/>
      <c r="BA50" s="70">
        <f t="shared" si="9"/>
        <v>1487.1</v>
      </c>
      <c r="BB50" s="76"/>
      <c r="BC50" s="77" t="s">
        <v>77</v>
      </c>
      <c r="BD50" s="55" t="str">
        <f t="shared" si="10"/>
        <v>正确</v>
      </c>
    </row>
    <row r="51" s="1" customFormat="1" ht="40" customHeight="1" spans="1:56">
      <c r="A51" s="78">
        <f t="shared" si="1"/>
        <v>47</v>
      </c>
      <c r="B51" s="145" t="s">
        <v>277</v>
      </c>
      <c r="C51" s="80" t="s">
        <v>233</v>
      </c>
      <c r="D51" s="60">
        <v>45597</v>
      </c>
      <c r="E51" s="80" t="s">
        <v>74</v>
      </c>
      <c r="F51" s="81">
        <f t="shared" si="2"/>
        <v>31</v>
      </c>
      <c r="G51" s="124" t="s">
        <v>75</v>
      </c>
      <c r="H51" s="142"/>
      <c r="I51" s="142"/>
      <c r="J51" s="142"/>
      <c r="K51" s="142"/>
      <c r="L51" s="142"/>
      <c r="M51" s="142"/>
      <c r="N51" s="142"/>
      <c r="O51" s="148">
        <v>5</v>
      </c>
      <c r="P51" s="142"/>
      <c r="Q51" s="142"/>
      <c r="R51" s="142"/>
      <c r="S51" s="65">
        <f t="shared" si="3"/>
        <v>0</v>
      </c>
      <c r="T51" s="136" t="s">
        <v>228</v>
      </c>
      <c r="U51" s="127">
        <v>2300</v>
      </c>
      <c r="V51" s="68">
        <v>1200</v>
      </c>
      <c r="W51" s="68">
        <v>300</v>
      </c>
      <c r="X51" s="68">
        <v>200</v>
      </c>
      <c r="Y51" s="68">
        <v>200</v>
      </c>
      <c r="Z51" s="68">
        <v>200</v>
      </c>
      <c r="AA51" s="68">
        <v>100</v>
      </c>
      <c r="AB51" s="68">
        <v>100</v>
      </c>
      <c r="AC51" s="70">
        <f t="shared" si="4"/>
        <v>0</v>
      </c>
      <c r="AD51" s="131"/>
      <c r="AE51" s="131"/>
      <c r="AF51" s="131"/>
      <c r="AG51" s="131"/>
      <c r="AH51" s="131"/>
      <c r="AI51" s="68">
        <v>200</v>
      </c>
      <c r="AJ51" s="131"/>
      <c r="AK51" s="131"/>
      <c r="AL51" s="131"/>
      <c r="AM51" s="131"/>
      <c r="AN51" s="144"/>
      <c r="AO51" s="131"/>
      <c r="AP51" s="131"/>
      <c r="AQ51" s="131"/>
      <c r="AR51" s="68">
        <f>2300/31*5*0.5</f>
        <v>185.483870967742</v>
      </c>
      <c r="AS51" s="72">
        <f t="shared" si="6"/>
        <v>0</v>
      </c>
      <c r="AT51" s="70">
        <f t="shared" si="7"/>
        <v>0</v>
      </c>
      <c r="AU51" s="70">
        <f t="shared" si="8"/>
        <v>2314.52</v>
      </c>
      <c r="AV51" s="129"/>
      <c r="AW51" s="130"/>
      <c r="AX51" s="130"/>
      <c r="AY51" s="131"/>
      <c r="AZ51" s="131"/>
      <c r="BA51" s="70">
        <f t="shared" si="9"/>
        <v>2314.52</v>
      </c>
      <c r="BB51" s="76"/>
      <c r="BC51" s="77" t="s">
        <v>77</v>
      </c>
      <c r="BD51" s="55" t="str">
        <f t="shared" si="10"/>
        <v>正确</v>
      </c>
    </row>
    <row r="52" s="1" customFormat="1" ht="40" customHeight="1" spans="1:56">
      <c r="A52" s="78">
        <f t="shared" si="1"/>
        <v>48</v>
      </c>
      <c r="B52" s="145" t="s">
        <v>278</v>
      </c>
      <c r="C52" s="80" t="s">
        <v>98</v>
      </c>
      <c r="D52" s="60">
        <v>45596</v>
      </c>
      <c r="E52" s="80" t="s">
        <v>74</v>
      </c>
      <c r="F52" s="81">
        <f t="shared" si="2"/>
        <v>31</v>
      </c>
      <c r="G52" s="124" t="s">
        <v>75</v>
      </c>
      <c r="H52" s="142"/>
      <c r="I52" s="142"/>
      <c r="J52" s="142"/>
      <c r="K52" s="142"/>
      <c r="L52" s="142"/>
      <c r="M52" s="142"/>
      <c r="N52" s="142"/>
      <c r="O52" s="148"/>
      <c r="P52" s="142"/>
      <c r="Q52" s="142"/>
      <c r="R52" s="142"/>
      <c r="S52" s="65">
        <f t="shared" si="3"/>
        <v>0</v>
      </c>
      <c r="T52" s="136"/>
      <c r="U52" s="127">
        <v>1700</v>
      </c>
      <c r="V52" s="68">
        <v>1000</v>
      </c>
      <c r="W52" s="68">
        <v>200</v>
      </c>
      <c r="X52" s="68">
        <v>100</v>
      </c>
      <c r="Y52" s="68">
        <v>100</v>
      </c>
      <c r="Z52" s="68">
        <v>100</v>
      </c>
      <c r="AA52" s="68">
        <v>100</v>
      </c>
      <c r="AB52" s="68">
        <v>100</v>
      </c>
      <c r="AC52" s="70">
        <f t="shared" si="4"/>
        <v>0</v>
      </c>
      <c r="AD52" s="131"/>
      <c r="AE52" s="131"/>
      <c r="AF52" s="131"/>
      <c r="AG52" s="131"/>
      <c r="AH52" s="131"/>
      <c r="AI52" s="68">
        <v>200</v>
      </c>
      <c r="AJ52" s="131"/>
      <c r="AK52" s="131"/>
      <c r="AL52" s="131"/>
      <c r="AM52" s="131"/>
      <c r="AN52" s="131"/>
      <c r="AO52" s="131"/>
      <c r="AP52" s="131"/>
      <c r="AQ52" s="131"/>
      <c r="AR52" s="68"/>
      <c r="AS52" s="72">
        <f t="shared" si="6"/>
        <v>0</v>
      </c>
      <c r="AT52" s="70">
        <f t="shared" si="7"/>
        <v>0</v>
      </c>
      <c r="AU52" s="70">
        <f t="shared" si="8"/>
        <v>1900</v>
      </c>
      <c r="AV52" s="129"/>
      <c r="AW52" s="130"/>
      <c r="AX52" s="130"/>
      <c r="AY52" s="131"/>
      <c r="AZ52" s="131"/>
      <c r="BA52" s="70">
        <f t="shared" si="9"/>
        <v>1900</v>
      </c>
      <c r="BB52" s="76"/>
      <c r="BC52" s="77" t="s">
        <v>77</v>
      </c>
      <c r="BD52" s="55" t="str">
        <f t="shared" si="10"/>
        <v>正确</v>
      </c>
    </row>
    <row r="53" s="1" customFormat="1" ht="40" customHeight="1" spans="1:56">
      <c r="A53" s="78">
        <f t="shared" si="1"/>
        <v>49</v>
      </c>
      <c r="B53" s="145" t="s">
        <v>279</v>
      </c>
      <c r="C53" s="80" t="s">
        <v>91</v>
      </c>
      <c r="D53" s="60">
        <v>45606</v>
      </c>
      <c r="E53" s="80" t="s">
        <v>74</v>
      </c>
      <c r="F53" s="81">
        <f t="shared" si="2"/>
        <v>31</v>
      </c>
      <c r="G53" s="124" t="s">
        <v>75</v>
      </c>
      <c r="H53" s="125"/>
      <c r="I53" s="125"/>
      <c r="J53" s="125"/>
      <c r="K53" s="125"/>
      <c r="L53" s="125"/>
      <c r="M53" s="125"/>
      <c r="N53" s="125"/>
      <c r="O53" s="148">
        <v>4</v>
      </c>
      <c r="P53" s="125"/>
      <c r="Q53" s="125"/>
      <c r="R53" s="125"/>
      <c r="S53" s="65">
        <f t="shared" si="3"/>
        <v>0</v>
      </c>
      <c r="T53" s="136" t="s">
        <v>226</v>
      </c>
      <c r="U53" s="127">
        <v>2300</v>
      </c>
      <c r="V53" s="68">
        <v>1200</v>
      </c>
      <c r="W53" s="68">
        <v>300</v>
      </c>
      <c r="X53" s="68">
        <v>200</v>
      </c>
      <c r="Y53" s="68">
        <v>200</v>
      </c>
      <c r="Z53" s="68">
        <v>200</v>
      </c>
      <c r="AA53" s="68">
        <v>100</v>
      </c>
      <c r="AB53" s="68">
        <v>100</v>
      </c>
      <c r="AC53" s="70">
        <f t="shared" si="4"/>
        <v>0</v>
      </c>
      <c r="AD53" s="128"/>
      <c r="AE53" s="128"/>
      <c r="AF53" s="128"/>
      <c r="AG53" s="128"/>
      <c r="AH53" s="128"/>
      <c r="AI53" s="68">
        <v>200</v>
      </c>
      <c r="AJ53" s="128"/>
      <c r="AK53" s="128"/>
      <c r="AL53" s="128"/>
      <c r="AM53" s="128"/>
      <c r="AN53" s="128"/>
      <c r="AO53" s="128"/>
      <c r="AP53" s="128"/>
      <c r="AQ53" s="128"/>
      <c r="AR53" s="68">
        <f>2300/31*4*0.5</f>
        <v>148.387096774194</v>
      </c>
      <c r="AS53" s="72">
        <f t="shared" si="6"/>
        <v>0</v>
      </c>
      <c r="AT53" s="70">
        <f t="shared" si="7"/>
        <v>0</v>
      </c>
      <c r="AU53" s="70">
        <f t="shared" si="8"/>
        <v>2351.61</v>
      </c>
      <c r="AV53" s="129"/>
      <c r="AW53" s="130"/>
      <c r="AX53" s="130"/>
      <c r="AY53" s="131"/>
      <c r="AZ53" s="131"/>
      <c r="BA53" s="70">
        <f t="shared" si="9"/>
        <v>2351.61</v>
      </c>
      <c r="BB53" s="76"/>
      <c r="BC53" s="77" t="s">
        <v>77</v>
      </c>
      <c r="BD53" s="55" t="str">
        <f t="shared" si="10"/>
        <v>正确</v>
      </c>
    </row>
    <row r="54" s="1" customFormat="1" ht="40" customHeight="1" spans="1:56">
      <c r="A54" s="78">
        <f t="shared" si="1"/>
        <v>50</v>
      </c>
      <c r="B54" s="145" t="s">
        <v>280</v>
      </c>
      <c r="C54" s="80" t="s">
        <v>98</v>
      </c>
      <c r="D54" s="60">
        <v>45597</v>
      </c>
      <c r="E54" s="80" t="s">
        <v>74</v>
      </c>
      <c r="F54" s="81">
        <f t="shared" si="2"/>
        <v>31</v>
      </c>
      <c r="G54" s="124" t="s">
        <v>75</v>
      </c>
      <c r="H54" s="125"/>
      <c r="I54" s="125"/>
      <c r="J54" s="125"/>
      <c r="K54" s="125"/>
      <c r="L54" s="125"/>
      <c r="M54" s="125"/>
      <c r="N54" s="125"/>
      <c r="O54" s="148"/>
      <c r="P54" s="125"/>
      <c r="Q54" s="125"/>
      <c r="R54" s="125"/>
      <c r="S54" s="65">
        <f t="shared" si="3"/>
        <v>0</v>
      </c>
      <c r="T54" s="136"/>
      <c r="U54" s="127">
        <v>2000</v>
      </c>
      <c r="V54" s="68">
        <v>1100</v>
      </c>
      <c r="W54" s="68">
        <v>200</v>
      </c>
      <c r="X54" s="68">
        <v>200</v>
      </c>
      <c r="Y54" s="68">
        <v>100</v>
      </c>
      <c r="Z54" s="68">
        <v>200</v>
      </c>
      <c r="AA54" s="68">
        <v>100</v>
      </c>
      <c r="AB54" s="68">
        <v>100</v>
      </c>
      <c r="AC54" s="70">
        <f t="shared" si="4"/>
        <v>0</v>
      </c>
      <c r="AD54" s="128"/>
      <c r="AE54" s="128"/>
      <c r="AF54" s="128"/>
      <c r="AG54" s="128"/>
      <c r="AH54" s="128"/>
      <c r="AI54" s="68">
        <v>200</v>
      </c>
      <c r="AJ54" s="128"/>
      <c r="AK54" s="128"/>
      <c r="AL54" s="128"/>
      <c r="AM54" s="128"/>
      <c r="AN54" s="128"/>
      <c r="AO54" s="128"/>
      <c r="AP54" s="128"/>
      <c r="AQ54" s="128"/>
      <c r="AR54" s="68"/>
      <c r="AS54" s="72">
        <f t="shared" si="6"/>
        <v>0</v>
      </c>
      <c r="AT54" s="70">
        <f t="shared" si="7"/>
        <v>0</v>
      </c>
      <c r="AU54" s="70">
        <f t="shared" si="8"/>
        <v>2200</v>
      </c>
      <c r="AV54" s="129"/>
      <c r="AW54" s="130"/>
      <c r="AX54" s="130"/>
      <c r="AY54" s="131"/>
      <c r="AZ54" s="131"/>
      <c r="BA54" s="70">
        <f t="shared" si="9"/>
        <v>2200</v>
      </c>
      <c r="BB54" s="76"/>
      <c r="BC54" s="77" t="s">
        <v>77</v>
      </c>
      <c r="BD54" s="55" t="str">
        <f t="shared" si="10"/>
        <v>正确</v>
      </c>
    </row>
    <row r="55" s="1" customFormat="1" ht="40" customHeight="1" spans="1:56">
      <c r="A55" s="78">
        <f t="shared" si="1"/>
        <v>51</v>
      </c>
      <c r="B55" s="145" t="s">
        <v>281</v>
      </c>
      <c r="C55" s="80" t="s">
        <v>102</v>
      </c>
      <c r="D55" s="60">
        <v>45600</v>
      </c>
      <c r="E55" s="80" t="s">
        <v>74</v>
      </c>
      <c r="F55" s="81">
        <f t="shared" si="2"/>
        <v>31</v>
      </c>
      <c r="G55" s="124" t="s">
        <v>75</v>
      </c>
      <c r="H55" s="125"/>
      <c r="I55" s="125"/>
      <c r="J55" s="125"/>
      <c r="K55" s="125"/>
      <c r="L55" s="125"/>
      <c r="M55" s="125"/>
      <c r="N55" s="125"/>
      <c r="O55" s="148"/>
      <c r="P55" s="125"/>
      <c r="Q55" s="125"/>
      <c r="R55" s="125"/>
      <c r="S55" s="65">
        <f t="shared" si="3"/>
        <v>0</v>
      </c>
      <c r="T55" s="136"/>
      <c r="U55" s="127">
        <v>1700</v>
      </c>
      <c r="V55" s="68">
        <v>1000</v>
      </c>
      <c r="W55" s="68">
        <v>200</v>
      </c>
      <c r="X55" s="68">
        <v>100</v>
      </c>
      <c r="Y55" s="68">
        <v>100</v>
      </c>
      <c r="Z55" s="68">
        <v>100</v>
      </c>
      <c r="AA55" s="68">
        <v>100</v>
      </c>
      <c r="AB55" s="68">
        <v>100</v>
      </c>
      <c r="AC55" s="70">
        <f t="shared" si="4"/>
        <v>0</v>
      </c>
      <c r="AD55" s="128"/>
      <c r="AE55" s="128"/>
      <c r="AF55" s="128"/>
      <c r="AG55" s="128"/>
      <c r="AH55" s="128"/>
      <c r="AI55" s="68">
        <v>200</v>
      </c>
      <c r="AJ55" s="128"/>
      <c r="AK55" s="128"/>
      <c r="AL55" s="128"/>
      <c r="AM55" s="128"/>
      <c r="AN55" s="128"/>
      <c r="AO55" s="128"/>
      <c r="AP55" s="128"/>
      <c r="AQ55" s="128"/>
      <c r="AR55" s="68"/>
      <c r="AS55" s="72">
        <f t="shared" si="6"/>
        <v>0</v>
      </c>
      <c r="AT55" s="70">
        <f t="shared" si="7"/>
        <v>0</v>
      </c>
      <c r="AU55" s="70">
        <f t="shared" si="8"/>
        <v>1900</v>
      </c>
      <c r="AV55" s="129"/>
      <c r="AW55" s="130"/>
      <c r="AX55" s="130"/>
      <c r="AY55" s="131"/>
      <c r="AZ55" s="131"/>
      <c r="BA55" s="70">
        <f t="shared" si="9"/>
        <v>1900</v>
      </c>
      <c r="BB55" s="76"/>
      <c r="BC55" s="77" t="s">
        <v>77</v>
      </c>
      <c r="BD55" s="55" t="str">
        <f t="shared" si="10"/>
        <v>正确</v>
      </c>
    </row>
    <row r="56" s="1" customFormat="1" ht="40" customHeight="1" spans="1:56">
      <c r="A56" s="78">
        <f t="shared" si="1"/>
        <v>52</v>
      </c>
      <c r="B56" s="145" t="s">
        <v>282</v>
      </c>
      <c r="C56" s="80" t="s">
        <v>102</v>
      </c>
      <c r="D56" s="60">
        <v>45598</v>
      </c>
      <c r="E56" s="80" t="s">
        <v>74</v>
      </c>
      <c r="F56" s="81">
        <f t="shared" si="2"/>
        <v>31</v>
      </c>
      <c r="G56" s="124" t="s">
        <v>75</v>
      </c>
      <c r="H56" s="125"/>
      <c r="I56" s="125"/>
      <c r="J56" s="125"/>
      <c r="K56" s="125"/>
      <c r="L56" s="125"/>
      <c r="M56" s="125"/>
      <c r="N56" s="125"/>
      <c r="O56" s="148"/>
      <c r="P56" s="125"/>
      <c r="Q56" s="125"/>
      <c r="R56" s="125"/>
      <c r="S56" s="65">
        <f t="shared" si="3"/>
        <v>0</v>
      </c>
      <c r="T56" s="136"/>
      <c r="U56" s="127">
        <v>1700</v>
      </c>
      <c r="V56" s="68">
        <v>1000</v>
      </c>
      <c r="W56" s="68">
        <v>200</v>
      </c>
      <c r="X56" s="68">
        <v>100</v>
      </c>
      <c r="Y56" s="68">
        <v>100</v>
      </c>
      <c r="Z56" s="68">
        <v>100</v>
      </c>
      <c r="AA56" s="68">
        <v>100</v>
      </c>
      <c r="AB56" s="68">
        <v>100</v>
      </c>
      <c r="AC56" s="70">
        <f t="shared" si="4"/>
        <v>0</v>
      </c>
      <c r="AD56" s="128"/>
      <c r="AE56" s="128"/>
      <c r="AF56" s="128"/>
      <c r="AG56" s="128"/>
      <c r="AH56" s="128"/>
      <c r="AI56" s="68">
        <v>200</v>
      </c>
      <c r="AJ56" s="128"/>
      <c r="AK56" s="128"/>
      <c r="AL56" s="128"/>
      <c r="AM56" s="128"/>
      <c r="AN56" s="128"/>
      <c r="AO56" s="128"/>
      <c r="AP56" s="128"/>
      <c r="AQ56" s="128"/>
      <c r="AR56" s="68"/>
      <c r="AS56" s="72">
        <f t="shared" si="6"/>
        <v>0</v>
      </c>
      <c r="AT56" s="70">
        <f t="shared" si="7"/>
        <v>0</v>
      </c>
      <c r="AU56" s="70">
        <f t="shared" si="8"/>
        <v>1900</v>
      </c>
      <c r="AV56" s="129"/>
      <c r="AW56" s="130"/>
      <c r="AX56" s="130"/>
      <c r="AY56" s="131"/>
      <c r="AZ56" s="131"/>
      <c r="BA56" s="70">
        <f t="shared" si="9"/>
        <v>1900</v>
      </c>
      <c r="BB56" s="76"/>
      <c r="BC56" s="77" t="s">
        <v>77</v>
      </c>
      <c r="BD56" s="55" t="str">
        <f t="shared" si="10"/>
        <v>正确</v>
      </c>
    </row>
    <row r="57" s="1" customFormat="1" ht="40" customHeight="1" spans="1:56">
      <c r="A57" s="78">
        <f t="shared" si="1"/>
        <v>53</v>
      </c>
      <c r="B57" s="93" t="s">
        <v>283</v>
      </c>
      <c r="C57" s="80" t="s">
        <v>102</v>
      </c>
      <c r="D57" s="60">
        <v>45596</v>
      </c>
      <c r="E57" s="94" t="s">
        <v>175</v>
      </c>
      <c r="F57" s="81">
        <f t="shared" si="2"/>
        <v>31</v>
      </c>
      <c r="G57" s="124" t="s">
        <v>75</v>
      </c>
      <c r="H57" s="125"/>
      <c r="I57" s="125"/>
      <c r="J57" s="125"/>
      <c r="K57" s="125"/>
      <c r="L57" s="125"/>
      <c r="M57" s="125"/>
      <c r="N57" s="125"/>
      <c r="O57" s="148"/>
      <c r="P57" s="125"/>
      <c r="Q57" s="125"/>
      <c r="R57" s="125"/>
      <c r="S57" s="65">
        <f t="shared" si="3"/>
        <v>0</v>
      </c>
      <c r="T57" s="136" t="s">
        <v>284</v>
      </c>
      <c r="U57" s="127">
        <v>1700</v>
      </c>
      <c r="V57" s="68">
        <v>1000</v>
      </c>
      <c r="W57" s="68">
        <v>200</v>
      </c>
      <c r="X57" s="68">
        <v>100</v>
      </c>
      <c r="Y57" s="68">
        <v>100</v>
      </c>
      <c r="Z57" s="68">
        <v>100</v>
      </c>
      <c r="AA57" s="68">
        <v>100</v>
      </c>
      <c r="AB57" s="68">
        <v>100</v>
      </c>
      <c r="AC57" s="70">
        <f t="shared" si="4"/>
        <v>0</v>
      </c>
      <c r="AD57" s="128"/>
      <c r="AE57" s="128"/>
      <c r="AF57" s="128"/>
      <c r="AG57" s="128"/>
      <c r="AH57" s="128"/>
      <c r="AI57" s="68"/>
      <c r="AJ57" s="128"/>
      <c r="AK57" s="128"/>
      <c r="AL57" s="128"/>
      <c r="AM57" s="128"/>
      <c r="AN57" s="128"/>
      <c r="AO57" s="128"/>
      <c r="AP57" s="128"/>
      <c r="AQ57" s="128"/>
      <c r="AR57" s="68"/>
      <c r="AS57" s="72">
        <f t="shared" si="6"/>
        <v>0</v>
      </c>
      <c r="AT57" s="70">
        <f t="shared" si="7"/>
        <v>0</v>
      </c>
      <c r="AU57" s="70">
        <f t="shared" si="8"/>
        <v>1700</v>
      </c>
      <c r="AV57" s="129"/>
      <c r="AW57" s="130"/>
      <c r="AX57" s="130"/>
      <c r="AY57" s="131"/>
      <c r="AZ57" s="131"/>
      <c r="BA57" s="70">
        <f t="shared" si="9"/>
        <v>1700</v>
      </c>
      <c r="BB57" s="76"/>
      <c r="BC57" s="77"/>
      <c r="BD57" s="55" t="str">
        <f t="shared" si="10"/>
        <v>正确</v>
      </c>
    </row>
    <row r="58" s="1" customFormat="1" ht="40" customHeight="1" spans="1:56">
      <c r="A58" s="78">
        <f t="shared" si="1"/>
        <v>54</v>
      </c>
      <c r="B58" s="145" t="s">
        <v>285</v>
      </c>
      <c r="C58" s="80" t="s">
        <v>98</v>
      </c>
      <c r="D58" s="132">
        <v>45593</v>
      </c>
      <c r="E58" s="80" t="s">
        <v>74</v>
      </c>
      <c r="F58" s="81">
        <f t="shared" si="2"/>
        <v>31</v>
      </c>
      <c r="G58" s="124" t="s">
        <v>75</v>
      </c>
      <c r="H58" s="125"/>
      <c r="I58" s="125"/>
      <c r="J58" s="125"/>
      <c r="K58" s="125"/>
      <c r="L58" s="125"/>
      <c r="M58" s="125"/>
      <c r="N58" s="125"/>
      <c r="O58" s="148"/>
      <c r="P58" s="125"/>
      <c r="Q58" s="125"/>
      <c r="R58" s="125"/>
      <c r="S58" s="65">
        <f t="shared" si="3"/>
        <v>0</v>
      </c>
      <c r="T58" s="136"/>
      <c r="U58" s="127">
        <v>1700</v>
      </c>
      <c r="V58" s="68">
        <v>1000</v>
      </c>
      <c r="W58" s="68">
        <v>200</v>
      </c>
      <c r="X58" s="68">
        <v>100</v>
      </c>
      <c r="Y58" s="68">
        <v>100</v>
      </c>
      <c r="Z58" s="68">
        <v>100</v>
      </c>
      <c r="AA58" s="68">
        <v>100</v>
      </c>
      <c r="AB58" s="68">
        <v>100</v>
      </c>
      <c r="AC58" s="70">
        <f t="shared" si="4"/>
        <v>0</v>
      </c>
      <c r="AD58" s="128"/>
      <c r="AE58" s="128"/>
      <c r="AF58" s="128"/>
      <c r="AG58" s="128"/>
      <c r="AH58" s="128"/>
      <c r="AI58" s="68">
        <v>200</v>
      </c>
      <c r="AJ58" s="128"/>
      <c r="AK58" s="128"/>
      <c r="AL58" s="128"/>
      <c r="AM58" s="128"/>
      <c r="AN58" s="128"/>
      <c r="AO58" s="128"/>
      <c r="AP58" s="128"/>
      <c r="AQ58" s="128"/>
      <c r="AR58" s="68"/>
      <c r="AS58" s="72">
        <f t="shared" si="6"/>
        <v>0</v>
      </c>
      <c r="AT58" s="70">
        <f t="shared" si="7"/>
        <v>0</v>
      </c>
      <c r="AU58" s="70">
        <f t="shared" si="8"/>
        <v>1900</v>
      </c>
      <c r="AV58" s="129"/>
      <c r="AW58" s="130"/>
      <c r="AX58" s="130"/>
      <c r="AY58" s="131"/>
      <c r="AZ58" s="131"/>
      <c r="BA58" s="70">
        <f t="shared" si="9"/>
        <v>1900</v>
      </c>
      <c r="BB58" s="76"/>
      <c r="BC58" s="77" t="s">
        <v>77</v>
      </c>
      <c r="BD58" s="55" t="str">
        <f t="shared" si="10"/>
        <v>正确</v>
      </c>
    </row>
    <row r="59" s="1" customFormat="1" ht="40" customHeight="1" spans="1:56">
      <c r="A59" s="78">
        <f t="shared" si="1"/>
        <v>55</v>
      </c>
      <c r="B59" s="145" t="s">
        <v>286</v>
      </c>
      <c r="C59" s="80" t="s">
        <v>91</v>
      </c>
      <c r="D59" s="60">
        <v>45640</v>
      </c>
      <c r="E59" s="80" t="s">
        <v>74</v>
      </c>
      <c r="F59" s="81">
        <f t="shared" si="2"/>
        <v>31</v>
      </c>
      <c r="G59" s="124" t="s">
        <v>75</v>
      </c>
      <c r="H59" s="125"/>
      <c r="I59" s="125"/>
      <c r="J59" s="125"/>
      <c r="K59" s="125"/>
      <c r="L59" s="125"/>
      <c r="M59" s="125"/>
      <c r="N59" s="125"/>
      <c r="O59" s="125">
        <v>7</v>
      </c>
      <c r="P59" s="125"/>
      <c r="Q59" s="125"/>
      <c r="R59" s="125"/>
      <c r="S59" s="65">
        <f t="shared" si="3"/>
        <v>0</v>
      </c>
      <c r="T59" s="136" t="s">
        <v>287</v>
      </c>
      <c r="U59" s="127">
        <v>2300</v>
      </c>
      <c r="V59" s="68">
        <v>1200</v>
      </c>
      <c r="W59" s="68">
        <v>300</v>
      </c>
      <c r="X59" s="68">
        <v>200</v>
      </c>
      <c r="Y59" s="68">
        <v>200</v>
      </c>
      <c r="Z59" s="68">
        <v>200</v>
      </c>
      <c r="AA59" s="68">
        <v>100</v>
      </c>
      <c r="AB59" s="68">
        <v>100</v>
      </c>
      <c r="AC59" s="70">
        <f t="shared" si="4"/>
        <v>0</v>
      </c>
      <c r="AD59" s="138"/>
      <c r="AE59" s="128"/>
      <c r="AF59" s="128"/>
      <c r="AG59" s="128"/>
      <c r="AH59" s="128"/>
      <c r="AI59" s="138">
        <f>(50*4+100*3)/31*22+200</f>
        <v>554.838709677419</v>
      </c>
      <c r="AJ59" s="128"/>
      <c r="AK59" s="128"/>
      <c r="AL59" s="128"/>
      <c r="AM59" s="128"/>
      <c r="AN59" s="128"/>
      <c r="AO59" s="128"/>
      <c r="AP59" s="128"/>
      <c r="AQ59" s="128"/>
      <c r="AR59" s="68">
        <f>2300/31*7*0.5</f>
        <v>259.677419354839</v>
      </c>
      <c r="AS59" s="72">
        <f t="shared" si="6"/>
        <v>0</v>
      </c>
      <c r="AT59" s="70">
        <f t="shared" si="7"/>
        <v>0</v>
      </c>
      <c r="AU59" s="70">
        <f t="shared" si="8"/>
        <v>2595.16</v>
      </c>
      <c r="AV59" s="129"/>
      <c r="AW59" s="130"/>
      <c r="AX59" s="130"/>
      <c r="AY59" s="131"/>
      <c r="AZ59" s="131"/>
      <c r="BA59" s="70">
        <f t="shared" si="9"/>
        <v>2595.16</v>
      </c>
      <c r="BB59" s="76"/>
      <c r="BC59" s="77" t="s">
        <v>288</v>
      </c>
      <c r="BD59" s="55" t="str">
        <f t="shared" si="10"/>
        <v>正确</v>
      </c>
    </row>
    <row r="60" s="1" customFormat="1" ht="40" customHeight="1" spans="1:56">
      <c r="A60" s="78">
        <f t="shared" si="1"/>
        <v>56</v>
      </c>
      <c r="B60" s="145" t="s">
        <v>289</v>
      </c>
      <c r="C60" s="80" t="s">
        <v>91</v>
      </c>
      <c r="D60" s="60">
        <v>45632</v>
      </c>
      <c r="E60" s="80" t="s">
        <v>74</v>
      </c>
      <c r="F60" s="81">
        <f t="shared" si="2"/>
        <v>31</v>
      </c>
      <c r="G60" s="124" t="s">
        <v>75</v>
      </c>
      <c r="H60" s="125"/>
      <c r="I60" s="125"/>
      <c r="J60" s="125"/>
      <c r="K60" s="125"/>
      <c r="L60" s="125"/>
      <c r="M60" s="125"/>
      <c r="N60" s="125"/>
      <c r="O60" s="125">
        <v>6</v>
      </c>
      <c r="P60" s="125"/>
      <c r="Q60" s="125"/>
      <c r="R60" s="125"/>
      <c r="S60" s="65">
        <f t="shared" si="3"/>
        <v>0</v>
      </c>
      <c r="T60" s="136" t="s">
        <v>290</v>
      </c>
      <c r="U60" s="127">
        <v>2300</v>
      </c>
      <c r="V60" s="68">
        <v>1200</v>
      </c>
      <c r="W60" s="68">
        <v>300</v>
      </c>
      <c r="X60" s="68">
        <v>200</v>
      </c>
      <c r="Y60" s="68">
        <v>200</v>
      </c>
      <c r="Z60" s="68">
        <v>200</v>
      </c>
      <c r="AA60" s="68">
        <v>100</v>
      </c>
      <c r="AB60" s="68">
        <v>100</v>
      </c>
      <c r="AC60" s="70">
        <f t="shared" si="4"/>
        <v>0</v>
      </c>
      <c r="AD60" s="137"/>
      <c r="AE60" s="128"/>
      <c r="AF60" s="128"/>
      <c r="AG60" s="128"/>
      <c r="AH60" s="128"/>
      <c r="AI60" s="137">
        <f>150/31*22+200</f>
        <v>306.451612903226</v>
      </c>
      <c r="AJ60" s="128"/>
      <c r="AK60" s="128"/>
      <c r="AL60" s="128"/>
      <c r="AM60" s="128"/>
      <c r="AN60" s="128"/>
      <c r="AO60" s="128"/>
      <c r="AP60" s="128"/>
      <c r="AQ60" s="128"/>
      <c r="AR60" s="68">
        <f>2300/31*6*0.5</f>
        <v>222.58064516129</v>
      </c>
      <c r="AS60" s="72">
        <f t="shared" si="6"/>
        <v>0</v>
      </c>
      <c r="AT60" s="70">
        <f t="shared" si="7"/>
        <v>0</v>
      </c>
      <c r="AU60" s="70">
        <f t="shared" si="8"/>
        <v>2383.87</v>
      </c>
      <c r="AV60" s="129"/>
      <c r="AW60" s="130"/>
      <c r="AX60" s="130"/>
      <c r="AY60" s="131"/>
      <c r="AZ60" s="131"/>
      <c r="BA60" s="70">
        <f t="shared" si="9"/>
        <v>2383.87</v>
      </c>
      <c r="BB60" s="76"/>
      <c r="BC60" s="77" t="s">
        <v>291</v>
      </c>
      <c r="BD60" s="55" t="str">
        <f t="shared" si="10"/>
        <v>正确</v>
      </c>
    </row>
    <row r="61" s="1" customFormat="1" ht="40" customHeight="1" spans="1:56">
      <c r="A61" s="78">
        <f t="shared" si="1"/>
        <v>57</v>
      </c>
      <c r="B61" s="145" t="s">
        <v>292</v>
      </c>
      <c r="C61" s="80" t="s">
        <v>91</v>
      </c>
      <c r="D61" s="60">
        <v>45644</v>
      </c>
      <c r="E61" s="80" t="s">
        <v>74</v>
      </c>
      <c r="F61" s="81">
        <f t="shared" si="2"/>
        <v>31</v>
      </c>
      <c r="G61" s="124" t="s">
        <v>75</v>
      </c>
      <c r="H61" s="125"/>
      <c r="I61" s="125"/>
      <c r="J61" s="125"/>
      <c r="K61" s="125"/>
      <c r="L61" s="125"/>
      <c r="M61" s="125"/>
      <c r="N61" s="125"/>
      <c r="O61" s="125">
        <v>6</v>
      </c>
      <c r="P61" s="125"/>
      <c r="Q61" s="125"/>
      <c r="R61" s="125"/>
      <c r="S61" s="65">
        <f t="shared" si="3"/>
        <v>0</v>
      </c>
      <c r="T61" s="136" t="s">
        <v>293</v>
      </c>
      <c r="U61" s="147">
        <v>2600</v>
      </c>
      <c r="V61" s="68">
        <v>1200</v>
      </c>
      <c r="W61" s="68">
        <v>300</v>
      </c>
      <c r="X61" s="68">
        <v>300</v>
      </c>
      <c r="Y61" s="68">
        <v>300</v>
      </c>
      <c r="Z61" s="68">
        <v>200</v>
      </c>
      <c r="AA61" s="68">
        <v>200</v>
      </c>
      <c r="AB61" s="68">
        <v>100</v>
      </c>
      <c r="AC61" s="70">
        <f t="shared" si="4"/>
        <v>0</v>
      </c>
      <c r="AD61" s="71"/>
      <c r="AE61" s="71"/>
      <c r="AF61" s="71"/>
      <c r="AG61" s="71"/>
      <c r="AH61" s="71"/>
      <c r="AI61" s="71">
        <v>200</v>
      </c>
      <c r="AJ61" s="71"/>
      <c r="AK61" s="71"/>
      <c r="AL61" s="71"/>
      <c r="AM61" s="71"/>
      <c r="AN61" s="71"/>
      <c r="AO61" s="71"/>
      <c r="AP61" s="71"/>
      <c r="AQ61" s="71"/>
      <c r="AR61" s="68">
        <f>2600/31*6*0.5</f>
        <v>251.612903225806</v>
      </c>
      <c r="AS61" s="72">
        <f t="shared" si="6"/>
        <v>0</v>
      </c>
      <c r="AT61" s="70">
        <f t="shared" si="7"/>
        <v>0</v>
      </c>
      <c r="AU61" s="70">
        <f t="shared" si="8"/>
        <v>2548.39</v>
      </c>
      <c r="AV61" s="129"/>
      <c r="AW61" s="130"/>
      <c r="AX61" s="150"/>
      <c r="AY61" s="75"/>
      <c r="AZ61" s="75"/>
      <c r="BA61" s="70">
        <f t="shared" si="9"/>
        <v>2548.39</v>
      </c>
      <c r="BB61" s="76"/>
      <c r="BC61" s="77" t="s">
        <v>77</v>
      </c>
      <c r="BD61" s="55" t="str">
        <f t="shared" si="10"/>
        <v>正确</v>
      </c>
    </row>
    <row r="62" s="1" customFormat="1" ht="40" customHeight="1" spans="1:56">
      <c r="A62" s="78">
        <f t="shared" si="1"/>
        <v>58</v>
      </c>
      <c r="B62" s="145" t="s">
        <v>294</v>
      </c>
      <c r="C62" s="80" t="s">
        <v>83</v>
      </c>
      <c r="D62" s="60">
        <v>45627</v>
      </c>
      <c r="E62" s="80" t="s">
        <v>74</v>
      </c>
      <c r="F62" s="81">
        <f t="shared" si="2"/>
        <v>31</v>
      </c>
      <c r="G62" s="124" t="s">
        <v>75</v>
      </c>
      <c r="H62" s="125"/>
      <c r="I62" s="125"/>
      <c r="J62" s="125"/>
      <c r="K62" s="125"/>
      <c r="L62" s="125"/>
      <c r="M62" s="125"/>
      <c r="N62" s="125"/>
      <c r="O62" s="125">
        <v>5</v>
      </c>
      <c r="P62" s="125"/>
      <c r="Q62" s="125"/>
      <c r="R62" s="125"/>
      <c r="S62" s="65">
        <f t="shared" si="3"/>
        <v>0</v>
      </c>
      <c r="T62" s="66" t="s">
        <v>295</v>
      </c>
      <c r="U62" s="127">
        <v>2300</v>
      </c>
      <c r="V62" s="68">
        <v>1200</v>
      </c>
      <c r="W62" s="68">
        <v>300</v>
      </c>
      <c r="X62" s="68">
        <v>200</v>
      </c>
      <c r="Y62" s="68">
        <v>200</v>
      </c>
      <c r="Z62" s="68">
        <v>200</v>
      </c>
      <c r="AA62" s="68">
        <v>100</v>
      </c>
      <c r="AB62" s="68">
        <v>100</v>
      </c>
      <c r="AC62" s="70">
        <f t="shared" si="4"/>
        <v>0</v>
      </c>
      <c r="AD62" s="71"/>
      <c r="AE62" s="71"/>
      <c r="AF62" s="71"/>
      <c r="AG62" s="71"/>
      <c r="AH62" s="71"/>
      <c r="AI62" s="71">
        <f>300/31*22+200+200</f>
        <v>612.903225806452</v>
      </c>
      <c r="AJ62" s="71"/>
      <c r="AK62" s="71"/>
      <c r="AL62" s="71"/>
      <c r="AM62" s="71"/>
      <c r="AN62" s="71"/>
      <c r="AO62" s="71"/>
      <c r="AP62" s="71"/>
      <c r="AQ62" s="71"/>
      <c r="AR62" s="68">
        <f>2300/31*5*0.5</f>
        <v>185.483870967742</v>
      </c>
      <c r="AS62" s="72">
        <f t="shared" si="6"/>
        <v>0</v>
      </c>
      <c r="AT62" s="70">
        <f t="shared" si="7"/>
        <v>0</v>
      </c>
      <c r="AU62" s="70">
        <f t="shared" si="8"/>
        <v>2727.42</v>
      </c>
      <c r="AV62" s="129"/>
      <c r="AW62" s="130"/>
      <c r="AX62" s="150"/>
      <c r="AY62" s="75"/>
      <c r="AZ62" s="75"/>
      <c r="BA62" s="70">
        <f t="shared" si="9"/>
        <v>2727.42</v>
      </c>
      <c r="BB62" s="76"/>
      <c r="BC62" s="77" t="s">
        <v>296</v>
      </c>
      <c r="BD62" s="55" t="str">
        <f t="shared" si="10"/>
        <v>正确</v>
      </c>
    </row>
    <row r="63" s="1" customFormat="1" ht="40" customHeight="1" spans="1:56">
      <c r="A63" s="78">
        <f t="shared" si="1"/>
        <v>59</v>
      </c>
      <c r="B63" s="79" t="s">
        <v>297</v>
      </c>
      <c r="C63" s="80" t="s">
        <v>91</v>
      </c>
      <c r="D63" s="60">
        <v>45627</v>
      </c>
      <c r="E63" s="80" t="s">
        <v>74</v>
      </c>
      <c r="F63" s="81">
        <f t="shared" si="2"/>
        <v>31</v>
      </c>
      <c r="G63" s="124" t="s">
        <v>75</v>
      </c>
      <c r="H63" s="125"/>
      <c r="I63" s="125"/>
      <c r="J63" s="125"/>
      <c r="K63" s="125"/>
      <c r="L63" s="125"/>
      <c r="M63" s="125"/>
      <c r="N63" s="125"/>
      <c r="O63" s="125">
        <v>9</v>
      </c>
      <c r="P63" s="125"/>
      <c r="Q63" s="125"/>
      <c r="R63" s="125"/>
      <c r="S63" s="65">
        <f t="shared" si="3"/>
        <v>0</v>
      </c>
      <c r="T63" s="66" t="s">
        <v>209</v>
      </c>
      <c r="U63" s="127">
        <v>2400</v>
      </c>
      <c r="V63" s="68">
        <v>1200</v>
      </c>
      <c r="W63" s="68">
        <v>300</v>
      </c>
      <c r="X63" s="68">
        <v>300</v>
      </c>
      <c r="Y63" s="68">
        <v>200</v>
      </c>
      <c r="Z63" s="68">
        <v>200</v>
      </c>
      <c r="AA63" s="68">
        <v>100</v>
      </c>
      <c r="AB63" s="68">
        <v>100</v>
      </c>
      <c r="AC63" s="70">
        <f t="shared" si="4"/>
        <v>0</v>
      </c>
      <c r="AD63" s="71"/>
      <c r="AE63" s="71"/>
      <c r="AF63" s="71"/>
      <c r="AG63" s="71"/>
      <c r="AH63" s="71"/>
      <c r="AI63" s="71">
        <f>850/31*22+200</f>
        <v>803.225806451613</v>
      </c>
      <c r="AJ63" s="71"/>
      <c r="AK63" s="71"/>
      <c r="AL63" s="71"/>
      <c r="AM63" s="71"/>
      <c r="AN63" s="71"/>
      <c r="AO63" s="71"/>
      <c r="AP63" s="71"/>
      <c r="AQ63" s="71"/>
      <c r="AR63" s="68">
        <f>2400/31*9*0.5</f>
        <v>348.387096774194</v>
      </c>
      <c r="AS63" s="72">
        <f t="shared" si="6"/>
        <v>0</v>
      </c>
      <c r="AT63" s="70">
        <f t="shared" si="7"/>
        <v>0</v>
      </c>
      <c r="AU63" s="70">
        <f t="shared" si="8"/>
        <v>2854.84</v>
      </c>
      <c r="AV63" s="129"/>
      <c r="AW63" s="130"/>
      <c r="AX63" s="150"/>
      <c r="AY63" s="75"/>
      <c r="AZ63" s="75"/>
      <c r="BA63" s="70">
        <f t="shared" si="9"/>
        <v>2854.84</v>
      </c>
      <c r="BB63" s="76"/>
      <c r="BC63" s="77" t="s">
        <v>298</v>
      </c>
      <c r="BD63" s="55" t="str">
        <f t="shared" si="10"/>
        <v>正确</v>
      </c>
    </row>
    <row r="64" s="1" customFormat="1" ht="40" customHeight="1" spans="1:56">
      <c r="A64" s="78">
        <f t="shared" si="1"/>
        <v>60</v>
      </c>
      <c r="B64" s="145" t="s">
        <v>299</v>
      </c>
      <c r="C64" s="80" t="s">
        <v>91</v>
      </c>
      <c r="D64" s="60">
        <v>45628</v>
      </c>
      <c r="E64" s="80" t="s">
        <v>74</v>
      </c>
      <c r="F64" s="81">
        <f t="shared" si="2"/>
        <v>31</v>
      </c>
      <c r="G64" s="124" t="s">
        <v>75</v>
      </c>
      <c r="H64" s="125"/>
      <c r="I64" s="125"/>
      <c r="J64" s="125"/>
      <c r="K64" s="125"/>
      <c r="L64" s="125"/>
      <c r="M64" s="125"/>
      <c r="N64" s="125"/>
      <c r="O64" s="125">
        <v>9</v>
      </c>
      <c r="P64" s="125"/>
      <c r="Q64" s="125"/>
      <c r="R64" s="125"/>
      <c r="S64" s="65">
        <f t="shared" si="3"/>
        <v>0</v>
      </c>
      <c r="T64" s="90" t="s">
        <v>300</v>
      </c>
      <c r="U64" s="127">
        <v>2400</v>
      </c>
      <c r="V64" s="68">
        <v>1200</v>
      </c>
      <c r="W64" s="68">
        <v>300</v>
      </c>
      <c r="X64" s="68">
        <v>300</v>
      </c>
      <c r="Y64" s="68">
        <v>200</v>
      </c>
      <c r="Z64" s="68">
        <v>200</v>
      </c>
      <c r="AA64" s="68">
        <v>100</v>
      </c>
      <c r="AB64" s="68">
        <v>100</v>
      </c>
      <c r="AC64" s="70">
        <f t="shared" si="4"/>
        <v>0</v>
      </c>
      <c r="AD64" s="71"/>
      <c r="AE64" s="71"/>
      <c r="AF64" s="71"/>
      <c r="AG64" s="71"/>
      <c r="AH64" s="71"/>
      <c r="AI64" s="68">
        <v>200</v>
      </c>
      <c r="AJ64" s="71"/>
      <c r="AK64" s="71"/>
      <c r="AL64" s="71"/>
      <c r="AM64" s="71"/>
      <c r="AN64" s="71"/>
      <c r="AO64" s="71"/>
      <c r="AP64" s="71"/>
      <c r="AQ64" s="71"/>
      <c r="AR64" s="68">
        <f>2400/31*9*0.5</f>
        <v>348.387096774194</v>
      </c>
      <c r="AS64" s="72">
        <f t="shared" si="6"/>
        <v>0</v>
      </c>
      <c r="AT64" s="70">
        <f t="shared" si="7"/>
        <v>0</v>
      </c>
      <c r="AU64" s="70">
        <f t="shared" si="8"/>
        <v>2251.61</v>
      </c>
      <c r="AV64" s="129"/>
      <c r="AW64" s="130"/>
      <c r="AX64" s="150"/>
      <c r="AY64" s="75"/>
      <c r="AZ64" s="75"/>
      <c r="BA64" s="70">
        <f t="shared" si="9"/>
        <v>2251.61</v>
      </c>
      <c r="BB64" s="76"/>
      <c r="BC64" s="77" t="s">
        <v>77</v>
      </c>
      <c r="BD64" s="55" t="str">
        <f t="shared" si="10"/>
        <v>正确</v>
      </c>
    </row>
    <row r="65" s="1" customFormat="1" ht="40" customHeight="1" spans="1:56">
      <c r="A65" s="78">
        <f t="shared" si="1"/>
        <v>61</v>
      </c>
      <c r="B65" s="145" t="s">
        <v>301</v>
      </c>
      <c r="C65" s="80" t="s">
        <v>91</v>
      </c>
      <c r="D65" s="60">
        <v>45663</v>
      </c>
      <c r="E65" s="146" t="s">
        <v>74</v>
      </c>
      <c r="F65" s="81">
        <f t="shared" si="2"/>
        <v>31</v>
      </c>
      <c r="G65" s="124" t="s">
        <v>75</v>
      </c>
      <c r="H65" s="142"/>
      <c r="I65" s="142"/>
      <c r="J65" s="142"/>
      <c r="K65" s="142"/>
      <c r="L65" s="142"/>
      <c r="M65" s="142"/>
      <c r="N65" s="142"/>
      <c r="O65" s="125">
        <v>7</v>
      </c>
      <c r="P65" s="142"/>
      <c r="Q65" s="142"/>
      <c r="R65" s="142"/>
      <c r="S65" s="65">
        <f t="shared" si="3"/>
        <v>0</v>
      </c>
      <c r="T65" s="90" t="s">
        <v>302</v>
      </c>
      <c r="U65" s="127">
        <v>2400</v>
      </c>
      <c r="V65" s="68">
        <v>1200</v>
      </c>
      <c r="W65" s="68">
        <v>300</v>
      </c>
      <c r="X65" s="68">
        <v>300</v>
      </c>
      <c r="Y65" s="68">
        <v>200</v>
      </c>
      <c r="Z65" s="68">
        <v>200</v>
      </c>
      <c r="AA65" s="68">
        <v>100</v>
      </c>
      <c r="AB65" s="68">
        <v>100</v>
      </c>
      <c r="AC65" s="70">
        <f t="shared" si="4"/>
        <v>0</v>
      </c>
      <c r="AD65" s="151"/>
      <c r="AE65" s="151"/>
      <c r="AF65" s="151"/>
      <c r="AG65" s="151"/>
      <c r="AH65" s="151"/>
      <c r="AI65" s="68">
        <v>200</v>
      </c>
      <c r="AJ65" s="151"/>
      <c r="AK65" s="151"/>
      <c r="AL65" s="151"/>
      <c r="AM65" s="151"/>
      <c r="AN65" s="151"/>
      <c r="AO65" s="151"/>
      <c r="AP65" s="151"/>
      <c r="AQ65" s="151"/>
      <c r="AR65" s="68">
        <f>2400/31*7*0.5</f>
        <v>270.967741935484</v>
      </c>
      <c r="AS65" s="72">
        <f t="shared" si="6"/>
        <v>0</v>
      </c>
      <c r="AT65" s="70">
        <f t="shared" si="7"/>
        <v>0</v>
      </c>
      <c r="AU65" s="70">
        <f t="shared" si="8"/>
        <v>2329.03</v>
      </c>
      <c r="AV65" s="129"/>
      <c r="AW65" s="130"/>
      <c r="AX65" s="150"/>
      <c r="AY65" s="75"/>
      <c r="AZ65" s="75"/>
      <c r="BA65" s="70">
        <f t="shared" si="9"/>
        <v>2329.03</v>
      </c>
      <c r="BB65" s="76"/>
      <c r="BC65" s="77" t="s">
        <v>77</v>
      </c>
      <c r="BD65" s="55" t="str">
        <f t="shared" si="10"/>
        <v>正确</v>
      </c>
    </row>
    <row r="66" s="1" customFormat="1" ht="40" customHeight="1" spans="1:56">
      <c r="A66" s="78">
        <f t="shared" si="1"/>
        <v>62</v>
      </c>
      <c r="B66" s="145" t="s">
        <v>303</v>
      </c>
      <c r="C66" s="80" t="s">
        <v>98</v>
      </c>
      <c r="D66" s="60">
        <v>45687</v>
      </c>
      <c r="E66" s="146" t="s">
        <v>74</v>
      </c>
      <c r="F66" s="81">
        <f t="shared" si="2"/>
        <v>31</v>
      </c>
      <c r="G66" s="124" t="s">
        <v>75</v>
      </c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65">
        <f t="shared" si="3"/>
        <v>0</v>
      </c>
      <c r="T66" s="136"/>
      <c r="U66" s="127">
        <v>1700</v>
      </c>
      <c r="V66" s="68">
        <v>1000</v>
      </c>
      <c r="W66" s="68">
        <v>200</v>
      </c>
      <c r="X66" s="68">
        <v>100</v>
      </c>
      <c r="Y66" s="68">
        <v>100</v>
      </c>
      <c r="Z66" s="68">
        <v>100</v>
      </c>
      <c r="AA66" s="68">
        <v>100</v>
      </c>
      <c r="AB66" s="68">
        <v>100</v>
      </c>
      <c r="AC66" s="70">
        <f t="shared" si="4"/>
        <v>0</v>
      </c>
      <c r="AD66" s="71"/>
      <c r="AE66" s="71"/>
      <c r="AF66" s="71"/>
      <c r="AG66" s="71"/>
      <c r="AH66" s="71"/>
      <c r="AI66" s="68">
        <v>200</v>
      </c>
      <c r="AJ66" s="71"/>
      <c r="AK66" s="71"/>
      <c r="AL66" s="71"/>
      <c r="AM66" s="71"/>
      <c r="AN66" s="71"/>
      <c r="AO66" s="71"/>
      <c r="AP66" s="71"/>
      <c r="AQ66" s="71"/>
      <c r="AR66" s="68"/>
      <c r="AS66" s="72">
        <f t="shared" si="6"/>
        <v>0</v>
      </c>
      <c r="AT66" s="70">
        <f t="shared" si="7"/>
        <v>0</v>
      </c>
      <c r="AU66" s="70">
        <f t="shared" si="8"/>
        <v>1900</v>
      </c>
      <c r="AV66" s="129"/>
      <c r="AW66" s="130"/>
      <c r="AX66" s="150"/>
      <c r="AY66" s="75"/>
      <c r="AZ66" s="75"/>
      <c r="BA66" s="70">
        <f t="shared" si="9"/>
        <v>1900</v>
      </c>
      <c r="BB66" s="76"/>
      <c r="BC66" s="77" t="s">
        <v>77</v>
      </c>
      <c r="BD66" s="55" t="str">
        <f t="shared" si="10"/>
        <v>正确</v>
      </c>
    </row>
    <row r="67" s="1" customFormat="1" ht="40" customHeight="1" spans="1:56">
      <c r="A67" s="78">
        <f t="shared" si="1"/>
        <v>63</v>
      </c>
      <c r="B67" s="145" t="s">
        <v>201</v>
      </c>
      <c r="C67" s="80" t="s">
        <v>152</v>
      </c>
      <c r="D67" s="60">
        <v>45682</v>
      </c>
      <c r="E67" s="146" t="s">
        <v>74</v>
      </c>
      <c r="F67" s="81">
        <f t="shared" si="2"/>
        <v>31</v>
      </c>
      <c r="G67" s="124" t="s">
        <v>75</v>
      </c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65">
        <f t="shared" si="3"/>
        <v>0</v>
      </c>
      <c r="T67" s="136"/>
      <c r="U67" s="127">
        <v>1700</v>
      </c>
      <c r="V67" s="68">
        <v>1000</v>
      </c>
      <c r="W67" s="68">
        <v>200</v>
      </c>
      <c r="X67" s="68">
        <v>100</v>
      </c>
      <c r="Y67" s="68">
        <v>100</v>
      </c>
      <c r="Z67" s="68">
        <v>100</v>
      </c>
      <c r="AA67" s="68">
        <v>100</v>
      </c>
      <c r="AB67" s="68">
        <v>100</v>
      </c>
      <c r="AC67" s="70">
        <f t="shared" si="4"/>
        <v>0</v>
      </c>
      <c r="AD67" s="71"/>
      <c r="AE67" s="71"/>
      <c r="AF67" s="71"/>
      <c r="AG67" s="71"/>
      <c r="AH67" s="71"/>
      <c r="AI67" s="68">
        <v>200</v>
      </c>
      <c r="AJ67" s="71"/>
      <c r="AK67" s="71"/>
      <c r="AL67" s="71"/>
      <c r="AM67" s="71"/>
      <c r="AN67" s="71"/>
      <c r="AO67" s="71"/>
      <c r="AP67" s="71"/>
      <c r="AQ67" s="71"/>
      <c r="AR67" s="68"/>
      <c r="AS67" s="72">
        <f t="shared" si="6"/>
        <v>0</v>
      </c>
      <c r="AT67" s="70">
        <f t="shared" si="7"/>
        <v>0</v>
      </c>
      <c r="AU67" s="70">
        <f t="shared" si="8"/>
        <v>1900</v>
      </c>
      <c r="AV67" s="129"/>
      <c r="AW67" s="130"/>
      <c r="AX67" s="150"/>
      <c r="AY67" s="75"/>
      <c r="AZ67" s="75"/>
      <c r="BA67" s="70">
        <f t="shared" si="9"/>
        <v>1900</v>
      </c>
      <c r="BB67" s="76"/>
      <c r="BC67" s="77" t="s">
        <v>77</v>
      </c>
      <c r="BD67" s="55" t="str">
        <f t="shared" si="10"/>
        <v>正确</v>
      </c>
    </row>
    <row r="68" s="1" customFormat="1" ht="40" customHeight="1" spans="1:56">
      <c r="A68" s="78">
        <f t="shared" si="1"/>
        <v>64</v>
      </c>
      <c r="B68" s="79" t="s">
        <v>304</v>
      </c>
      <c r="C68" s="80" t="s">
        <v>91</v>
      </c>
      <c r="D68" s="60">
        <v>45656</v>
      </c>
      <c r="E68" s="146" t="s">
        <v>74</v>
      </c>
      <c r="F68" s="81">
        <f t="shared" si="2"/>
        <v>31</v>
      </c>
      <c r="G68" s="124" t="s">
        <v>75</v>
      </c>
      <c r="H68" s="125"/>
      <c r="I68" s="125"/>
      <c r="J68" s="125"/>
      <c r="K68" s="125"/>
      <c r="L68" s="125"/>
      <c r="M68" s="125"/>
      <c r="N68" s="125"/>
      <c r="O68" s="125">
        <v>8</v>
      </c>
      <c r="P68" s="125"/>
      <c r="Q68" s="125"/>
      <c r="R68" s="125"/>
      <c r="S68" s="65">
        <f t="shared" si="3"/>
        <v>0</v>
      </c>
      <c r="T68" s="136" t="s">
        <v>195</v>
      </c>
      <c r="U68" s="147">
        <v>2700</v>
      </c>
      <c r="V68" s="68">
        <v>1200</v>
      </c>
      <c r="W68" s="68">
        <v>300</v>
      </c>
      <c r="X68" s="68">
        <v>300</v>
      </c>
      <c r="Y68" s="68">
        <v>300</v>
      </c>
      <c r="Z68" s="68">
        <v>200</v>
      </c>
      <c r="AA68" s="68">
        <v>200</v>
      </c>
      <c r="AB68" s="68">
        <v>200</v>
      </c>
      <c r="AC68" s="70">
        <f t="shared" si="4"/>
        <v>0</v>
      </c>
      <c r="AD68" s="71"/>
      <c r="AE68" s="71"/>
      <c r="AF68" s="71"/>
      <c r="AG68" s="71"/>
      <c r="AH68" s="71"/>
      <c r="AI68" s="152">
        <v>200</v>
      </c>
      <c r="AJ68" s="71"/>
      <c r="AK68" s="71"/>
      <c r="AL68" s="71"/>
      <c r="AM68" s="71"/>
      <c r="AN68" s="71"/>
      <c r="AO68" s="71"/>
      <c r="AP68" s="71"/>
      <c r="AQ68" s="71"/>
      <c r="AR68" s="68">
        <f>2700/31*8*0.5</f>
        <v>348.387096774194</v>
      </c>
      <c r="AS68" s="72">
        <f t="shared" si="6"/>
        <v>0</v>
      </c>
      <c r="AT68" s="70">
        <f t="shared" si="7"/>
        <v>0</v>
      </c>
      <c r="AU68" s="70">
        <f t="shared" si="8"/>
        <v>2551.61</v>
      </c>
      <c r="AV68" s="129"/>
      <c r="AW68" s="130"/>
      <c r="AX68" s="150"/>
      <c r="AY68" s="75"/>
      <c r="AZ68" s="75"/>
      <c r="BA68" s="70">
        <f t="shared" si="9"/>
        <v>2551.61</v>
      </c>
      <c r="BB68" s="76"/>
      <c r="BC68" s="77" t="s">
        <v>77</v>
      </c>
      <c r="BD68" s="55" t="str">
        <f t="shared" si="10"/>
        <v>正确</v>
      </c>
    </row>
    <row r="69" s="1" customFormat="1" ht="40" customHeight="1" spans="1:56">
      <c r="A69" s="78">
        <f t="shared" ref="A69:A132" si="13">ROW()-4</f>
        <v>65</v>
      </c>
      <c r="B69" s="145" t="s">
        <v>305</v>
      </c>
      <c r="C69" s="80" t="s">
        <v>98</v>
      </c>
      <c r="D69" s="60">
        <v>45685</v>
      </c>
      <c r="E69" s="146" t="s">
        <v>74</v>
      </c>
      <c r="F69" s="81">
        <f t="shared" ref="F69:F132" si="14">IF($C$2-D69+1&lt;$E$2,$C$2-D69+1,$E$2)</f>
        <v>31</v>
      </c>
      <c r="G69" s="124" t="s">
        <v>75</v>
      </c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65">
        <f t="shared" ref="S69:S132" si="15">P69+Q69-R69</f>
        <v>0</v>
      </c>
      <c r="T69" s="136"/>
      <c r="U69" s="127">
        <v>1600</v>
      </c>
      <c r="V69" s="68">
        <v>1000</v>
      </c>
      <c r="W69" s="68">
        <v>100</v>
      </c>
      <c r="X69" s="68">
        <v>100</v>
      </c>
      <c r="Y69" s="68">
        <v>100</v>
      </c>
      <c r="Z69" s="68">
        <v>100</v>
      </c>
      <c r="AA69" s="68">
        <v>100</v>
      </c>
      <c r="AB69" s="68">
        <v>100</v>
      </c>
      <c r="AC69" s="70">
        <f t="shared" ref="AC69:AC132" si="16">IF(G69="是",30,0)</f>
        <v>0</v>
      </c>
      <c r="AD69" s="71"/>
      <c r="AE69" s="71"/>
      <c r="AF69" s="71"/>
      <c r="AG69" s="71"/>
      <c r="AH69" s="71"/>
      <c r="AI69" s="68">
        <v>200</v>
      </c>
      <c r="AJ69" s="71"/>
      <c r="AK69" s="71"/>
      <c r="AL69" s="71"/>
      <c r="AM69" s="71"/>
      <c r="AN69" s="71"/>
      <c r="AO69" s="71"/>
      <c r="AP69" s="71"/>
      <c r="AQ69" s="71"/>
      <c r="AR69" s="68"/>
      <c r="AS69" s="72">
        <f t="shared" ref="AS69:AS132" si="17">IFERROR(U69/$E$2*2*H69+I69*2,0)</f>
        <v>0</v>
      </c>
      <c r="AT69" s="70">
        <f t="shared" ref="AT69:AT132" si="18">IFERROR(U69/$E$2*(J69+K69*0.2+L69+M69*0.5),0)</f>
        <v>0</v>
      </c>
      <c r="AU69" s="70">
        <f t="shared" ref="AU69:AU132" si="19">ROUND(SUM(V69:AP69)-SUM(AQ69:AT69),2)</f>
        <v>1800</v>
      </c>
      <c r="AV69" s="129"/>
      <c r="AW69" s="130"/>
      <c r="AX69" s="150"/>
      <c r="AY69" s="75"/>
      <c r="AZ69" s="75"/>
      <c r="BA69" s="70">
        <f t="shared" ref="BA69:BA132" si="20">ROUND(AU69-SUM(AV69:AZ69),2)</f>
        <v>1800</v>
      </c>
      <c r="BB69" s="76"/>
      <c r="BC69" s="77" t="s">
        <v>77</v>
      </c>
      <c r="BD69" s="55" t="str">
        <f t="shared" ref="BD69:BD132" si="21">IF(U69-SUM(V69:AB69)=0,"正确","错误")</f>
        <v>正确</v>
      </c>
    </row>
    <row r="70" s="1" customFormat="1" ht="40" customHeight="1" spans="1:56">
      <c r="A70" s="78">
        <f t="shared" si="13"/>
        <v>66</v>
      </c>
      <c r="B70" s="79" t="s">
        <v>306</v>
      </c>
      <c r="C70" s="80" t="s">
        <v>91</v>
      </c>
      <c r="D70" s="132">
        <v>45660</v>
      </c>
      <c r="E70" s="80" t="s">
        <v>74</v>
      </c>
      <c r="F70" s="81">
        <f t="shared" si="14"/>
        <v>31</v>
      </c>
      <c r="G70" s="124" t="s">
        <v>75</v>
      </c>
      <c r="H70" s="125"/>
      <c r="I70" s="125"/>
      <c r="J70" s="125"/>
      <c r="K70" s="125"/>
      <c r="L70" s="125"/>
      <c r="M70" s="125"/>
      <c r="N70" s="125"/>
      <c r="O70" s="153">
        <v>6</v>
      </c>
      <c r="P70" s="125"/>
      <c r="Q70" s="125"/>
      <c r="R70" s="125"/>
      <c r="S70" s="65">
        <f t="shared" si="15"/>
        <v>0</v>
      </c>
      <c r="T70" s="66" t="s">
        <v>220</v>
      </c>
      <c r="U70" s="127">
        <v>2400</v>
      </c>
      <c r="V70" s="68">
        <v>1200</v>
      </c>
      <c r="W70" s="68">
        <v>300</v>
      </c>
      <c r="X70" s="68">
        <v>300</v>
      </c>
      <c r="Y70" s="68">
        <v>200</v>
      </c>
      <c r="Z70" s="68">
        <v>200</v>
      </c>
      <c r="AA70" s="68">
        <v>100</v>
      </c>
      <c r="AB70" s="68">
        <v>100</v>
      </c>
      <c r="AC70" s="70">
        <f t="shared" si="16"/>
        <v>0</v>
      </c>
      <c r="AD70" s="71"/>
      <c r="AE70" s="71"/>
      <c r="AF70" s="71"/>
      <c r="AG70" s="71"/>
      <c r="AH70" s="71"/>
      <c r="AI70" s="71">
        <f>400/31*22+200</f>
        <v>483.870967741935</v>
      </c>
      <c r="AJ70" s="71"/>
      <c r="AK70" s="71"/>
      <c r="AL70" s="71"/>
      <c r="AM70" s="71"/>
      <c r="AN70" s="71"/>
      <c r="AO70" s="71"/>
      <c r="AP70" s="71"/>
      <c r="AQ70" s="71"/>
      <c r="AR70" s="68">
        <f>2400/31*6*0.5</f>
        <v>232.258064516129</v>
      </c>
      <c r="AS70" s="72">
        <f t="shared" si="17"/>
        <v>0</v>
      </c>
      <c r="AT70" s="70">
        <f t="shared" si="18"/>
        <v>0</v>
      </c>
      <c r="AU70" s="70">
        <f t="shared" si="19"/>
        <v>2651.61</v>
      </c>
      <c r="AV70" s="129"/>
      <c r="AW70" s="130"/>
      <c r="AX70" s="150"/>
      <c r="AY70" s="75"/>
      <c r="AZ70" s="75"/>
      <c r="BA70" s="70">
        <f t="shared" si="20"/>
        <v>2651.61</v>
      </c>
      <c r="BB70" s="76"/>
      <c r="BC70" s="154" t="s">
        <v>307</v>
      </c>
      <c r="BD70" s="55" t="str">
        <f t="shared" si="21"/>
        <v>正确</v>
      </c>
    </row>
    <row r="71" s="1" customFormat="1" ht="40" customHeight="1" spans="1:56">
      <c r="A71" s="78">
        <f t="shared" si="13"/>
        <v>67</v>
      </c>
      <c r="B71" s="59" t="s">
        <v>308</v>
      </c>
      <c r="C71" s="80" t="s">
        <v>233</v>
      </c>
      <c r="D71" s="60">
        <v>45689</v>
      </c>
      <c r="E71" s="80" t="s">
        <v>74</v>
      </c>
      <c r="F71" s="81">
        <f t="shared" si="14"/>
        <v>31</v>
      </c>
      <c r="G71" s="124" t="s">
        <v>75</v>
      </c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65">
        <f t="shared" si="15"/>
        <v>0</v>
      </c>
      <c r="T71" s="136"/>
      <c r="U71" s="127">
        <v>2000</v>
      </c>
      <c r="V71" s="68">
        <v>1000</v>
      </c>
      <c r="W71" s="68">
        <v>200</v>
      </c>
      <c r="X71" s="68">
        <v>200</v>
      </c>
      <c r="Y71" s="68">
        <v>200</v>
      </c>
      <c r="Z71" s="68">
        <v>200</v>
      </c>
      <c r="AA71" s="68">
        <v>100</v>
      </c>
      <c r="AB71" s="68">
        <v>100</v>
      </c>
      <c r="AC71" s="70">
        <f t="shared" si="16"/>
        <v>0</v>
      </c>
      <c r="AD71" s="71"/>
      <c r="AE71" s="71"/>
      <c r="AF71" s="71"/>
      <c r="AG71" s="71"/>
      <c r="AH71" s="71"/>
      <c r="AI71" s="68">
        <v>200</v>
      </c>
      <c r="AJ71" s="71"/>
      <c r="AK71" s="71"/>
      <c r="AL71" s="71"/>
      <c r="AM71" s="71"/>
      <c r="AN71" s="71"/>
      <c r="AO71" s="71"/>
      <c r="AP71" s="71"/>
      <c r="AQ71" s="71"/>
      <c r="AR71" s="68"/>
      <c r="AS71" s="72">
        <f t="shared" si="17"/>
        <v>0</v>
      </c>
      <c r="AT71" s="70">
        <f t="shared" si="18"/>
        <v>0</v>
      </c>
      <c r="AU71" s="70">
        <f t="shared" si="19"/>
        <v>2200</v>
      </c>
      <c r="AV71" s="129"/>
      <c r="AW71" s="130"/>
      <c r="AX71" s="150"/>
      <c r="AY71" s="75"/>
      <c r="AZ71" s="75"/>
      <c r="BA71" s="70">
        <f t="shared" si="20"/>
        <v>2200</v>
      </c>
      <c r="BB71" s="76"/>
      <c r="BC71" s="66" t="s">
        <v>77</v>
      </c>
      <c r="BD71" s="55" t="str">
        <f t="shared" si="21"/>
        <v>正确</v>
      </c>
    </row>
    <row r="72" s="1" customFormat="1" ht="40" customHeight="1" spans="1:56">
      <c r="A72" s="78">
        <f t="shared" si="13"/>
        <v>68</v>
      </c>
      <c r="B72" s="59" t="s">
        <v>309</v>
      </c>
      <c r="C72" s="80" t="s">
        <v>91</v>
      </c>
      <c r="D72" s="60">
        <v>45701</v>
      </c>
      <c r="E72" s="146" t="s">
        <v>74</v>
      </c>
      <c r="F72" s="81">
        <f t="shared" si="14"/>
        <v>31</v>
      </c>
      <c r="G72" s="124" t="s">
        <v>75</v>
      </c>
      <c r="H72" s="125"/>
      <c r="I72" s="125"/>
      <c r="J72" s="125"/>
      <c r="K72" s="125"/>
      <c r="L72" s="125"/>
      <c r="M72" s="125"/>
      <c r="N72" s="125"/>
      <c r="O72" s="125">
        <v>8</v>
      </c>
      <c r="P72" s="125"/>
      <c r="Q72" s="125"/>
      <c r="R72" s="125"/>
      <c r="S72" s="65">
        <f t="shared" si="15"/>
        <v>0</v>
      </c>
      <c r="T72" s="90" t="s">
        <v>310</v>
      </c>
      <c r="U72" s="127">
        <v>2400</v>
      </c>
      <c r="V72" s="68">
        <v>1200</v>
      </c>
      <c r="W72" s="68">
        <v>300</v>
      </c>
      <c r="X72" s="68">
        <v>300</v>
      </c>
      <c r="Y72" s="68">
        <v>200</v>
      </c>
      <c r="Z72" s="68">
        <v>200</v>
      </c>
      <c r="AA72" s="68">
        <v>100</v>
      </c>
      <c r="AB72" s="68">
        <v>100</v>
      </c>
      <c r="AC72" s="70">
        <f t="shared" si="16"/>
        <v>0</v>
      </c>
      <c r="AD72" s="71"/>
      <c r="AE72" s="71"/>
      <c r="AF72" s="71"/>
      <c r="AG72" s="71"/>
      <c r="AH72" s="71"/>
      <c r="AI72" s="68">
        <v>200</v>
      </c>
      <c r="AJ72" s="71"/>
      <c r="AK72" s="71"/>
      <c r="AL72" s="71"/>
      <c r="AM72" s="71"/>
      <c r="AN72" s="71"/>
      <c r="AO72" s="71"/>
      <c r="AP72" s="71"/>
      <c r="AQ72" s="71"/>
      <c r="AR72" s="68">
        <f>2400/31*8*0.5</f>
        <v>309.677419354839</v>
      </c>
      <c r="AS72" s="72">
        <f t="shared" si="17"/>
        <v>0</v>
      </c>
      <c r="AT72" s="70">
        <f t="shared" si="18"/>
        <v>0</v>
      </c>
      <c r="AU72" s="70">
        <f t="shared" si="19"/>
        <v>2290.32</v>
      </c>
      <c r="AV72" s="129"/>
      <c r="AW72" s="130"/>
      <c r="AX72" s="150"/>
      <c r="AY72" s="75"/>
      <c r="AZ72" s="75"/>
      <c r="BA72" s="70">
        <f t="shared" si="20"/>
        <v>2290.32</v>
      </c>
      <c r="BB72" s="76"/>
      <c r="BC72" s="77" t="s">
        <v>77</v>
      </c>
      <c r="BD72" s="55" t="str">
        <f t="shared" si="21"/>
        <v>正确</v>
      </c>
    </row>
    <row r="73" s="1" customFormat="1" ht="40" customHeight="1" spans="1:56">
      <c r="A73" s="78">
        <f t="shared" si="13"/>
        <v>69</v>
      </c>
      <c r="B73" s="59" t="s">
        <v>311</v>
      </c>
      <c r="C73" s="80" t="s">
        <v>233</v>
      </c>
      <c r="D73" s="60">
        <v>45699</v>
      </c>
      <c r="E73" s="146" t="s">
        <v>74</v>
      </c>
      <c r="F73" s="81">
        <f t="shared" si="14"/>
        <v>31</v>
      </c>
      <c r="G73" s="124" t="s">
        <v>75</v>
      </c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65">
        <f t="shared" si="15"/>
        <v>0</v>
      </c>
      <c r="T73" s="136"/>
      <c r="U73" s="127">
        <v>2500</v>
      </c>
      <c r="V73" s="68">
        <v>1200</v>
      </c>
      <c r="W73" s="68">
        <v>300</v>
      </c>
      <c r="X73" s="68">
        <v>300</v>
      </c>
      <c r="Y73" s="68">
        <v>300</v>
      </c>
      <c r="Z73" s="68">
        <v>200</v>
      </c>
      <c r="AA73" s="68">
        <v>100</v>
      </c>
      <c r="AB73" s="68">
        <v>100</v>
      </c>
      <c r="AC73" s="70">
        <f t="shared" si="16"/>
        <v>0</v>
      </c>
      <c r="AD73" s="71"/>
      <c r="AE73" s="71"/>
      <c r="AF73" s="71"/>
      <c r="AG73" s="71"/>
      <c r="AH73" s="71"/>
      <c r="AI73" s="68">
        <v>200</v>
      </c>
      <c r="AJ73" s="71"/>
      <c r="AK73" s="71"/>
      <c r="AL73" s="71"/>
      <c r="AM73" s="71"/>
      <c r="AN73" s="71"/>
      <c r="AO73" s="71"/>
      <c r="AP73" s="71"/>
      <c r="AQ73" s="71"/>
      <c r="AR73" s="68"/>
      <c r="AS73" s="72">
        <f t="shared" si="17"/>
        <v>0</v>
      </c>
      <c r="AT73" s="70">
        <f t="shared" si="18"/>
        <v>0</v>
      </c>
      <c r="AU73" s="70">
        <f t="shared" si="19"/>
        <v>2700</v>
      </c>
      <c r="AV73" s="129"/>
      <c r="AW73" s="130"/>
      <c r="AX73" s="150"/>
      <c r="AY73" s="75"/>
      <c r="AZ73" s="75"/>
      <c r="BA73" s="70">
        <f t="shared" si="20"/>
        <v>2700</v>
      </c>
      <c r="BB73" s="76"/>
      <c r="BC73" s="77" t="s">
        <v>77</v>
      </c>
      <c r="BD73" s="55" t="str">
        <f t="shared" si="21"/>
        <v>正确</v>
      </c>
    </row>
    <row r="74" s="1" customFormat="1" ht="40" customHeight="1" spans="1:56">
      <c r="A74" s="78">
        <f t="shared" si="13"/>
        <v>70</v>
      </c>
      <c r="B74" s="59" t="s">
        <v>312</v>
      </c>
      <c r="C74" s="80" t="s">
        <v>233</v>
      </c>
      <c r="D74" s="60">
        <v>45699</v>
      </c>
      <c r="E74" s="146" t="s">
        <v>74</v>
      </c>
      <c r="F74" s="81">
        <f t="shared" si="14"/>
        <v>31</v>
      </c>
      <c r="G74" s="124" t="s">
        <v>75</v>
      </c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65">
        <f t="shared" si="15"/>
        <v>0</v>
      </c>
      <c r="T74" s="136"/>
      <c r="U74" s="127">
        <v>2500</v>
      </c>
      <c r="V74" s="68">
        <v>1200</v>
      </c>
      <c r="W74" s="68">
        <v>300</v>
      </c>
      <c r="X74" s="68">
        <v>300</v>
      </c>
      <c r="Y74" s="68">
        <v>300</v>
      </c>
      <c r="Z74" s="68">
        <v>200</v>
      </c>
      <c r="AA74" s="68">
        <v>100</v>
      </c>
      <c r="AB74" s="68">
        <v>100</v>
      </c>
      <c r="AC74" s="70">
        <f t="shared" si="16"/>
        <v>0</v>
      </c>
      <c r="AD74" s="71"/>
      <c r="AE74" s="71"/>
      <c r="AF74" s="71"/>
      <c r="AG74" s="71"/>
      <c r="AH74" s="71"/>
      <c r="AI74" s="68">
        <v>200</v>
      </c>
      <c r="AJ74" s="71"/>
      <c r="AK74" s="71"/>
      <c r="AL74" s="71"/>
      <c r="AM74" s="71"/>
      <c r="AN74" s="71"/>
      <c r="AO74" s="71"/>
      <c r="AP74" s="71"/>
      <c r="AQ74" s="71"/>
      <c r="AR74" s="68"/>
      <c r="AS74" s="72">
        <f t="shared" si="17"/>
        <v>0</v>
      </c>
      <c r="AT74" s="70">
        <f t="shared" si="18"/>
        <v>0</v>
      </c>
      <c r="AU74" s="70">
        <f t="shared" si="19"/>
        <v>2700</v>
      </c>
      <c r="AV74" s="129"/>
      <c r="AW74" s="130"/>
      <c r="AX74" s="150"/>
      <c r="AY74" s="75"/>
      <c r="AZ74" s="75"/>
      <c r="BA74" s="70">
        <f t="shared" si="20"/>
        <v>2700</v>
      </c>
      <c r="BB74" s="76"/>
      <c r="BC74" s="77" t="s">
        <v>77</v>
      </c>
      <c r="BD74" s="55" t="str">
        <f t="shared" si="21"/>
        <v>正确</v>
      </c>
    </row>
    <row r="75" s="1" customFormat="1" ht="40" customHeight="1" spans="1:56">
      <c r="A75" s="78">
        <f t="shared" si="13"/>
        <v>71</v>
      </c>
      <c r="B75" s="59" t="s">
        <v>313</v>
      </c>
      <c r="C75" s="80" t="s">
        <v>98</v>
      </c>
      <c r="D75" s="60">
        <v>45709</v>
      </c>
      <c r="E75" s="146" t="s">
        <v>74</v>
      </c>
      <c r="F75" s="81">
        <f t="shared" si="14"/>
        <v>31</v>
      </c>
      <c r="G75" s="124" t="s">
        <v>75</v>
      </c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65">
        <f t="shared" si="15"/>
        <v>0</v>
      </c>
      <c r="T75" s="136"/>
      <c r="U75" s="127">
        <v>1700</v>
      </c>
      <c r="V75" s="68">
        <v>1000</v>
      </c>
      <c r="W75" s="68">
        <v>200</v>
      </c>
      <c r="X75" s="68">
        <v>100</v>
      </c>
      <c r="Y75" s="68">
        <v>100</v>
      </c>
      <c r="Z75" s="68">
        <v>100</v>
      </c>
      <c r="AA75" s="68">
        <v>100</v>
      </c>
      <c r="AB75" s="68">
        <v>100</v>
      </c>
      <c r="AC75" s="70">
        <f t="shared" si="16"/>
        <v>0</v>
      </c>
      <c r="AD75" s="71"/>
      <c r="AE75" s="71"/>
      <c r="AF75" s="71"/>
      <c r="AG75" s="71"/>
      <c r="AH75" s="71"/>
      <c r="AI75" s="68">
        <v>200</v>
      </c>
      <c r="AJ75" s="71"/>
      <c r="AK75" s="71"/>
      <c r="AL75" s="71"/>
      <c r="AM75" s="71"/>
      <c r="AN75" s="71"/>
      <c r="AO75" s="71"/>
      <c r="AP75" s="71"/>
      <c r="AQ75" s="71"/>
      <c r="AR75" s="68"/>
      <c r="AS75" s="72">
        <f t="shared" si="17"/>
        <v>0</v>
      </c>
      <c r="AT75" s="70">
        <f t="shared" si="18"/>
        <v>0</v>
      </c>
      <c r="AU75" s="70">
        <f t="shared" si="19"/>
        <v>1900</v>
      </c>
      <c r="AV75" s="129"/>
      <c r="AW75" s="130"/>
      <c r="AX75" s="150"/>
      <c r="AY75" s="75"/>
      <c r="AZ75" s="75"/>
      <c r="BA75" s="70">
        <f t="shared" si="20"/>
        <v>1900</v>
      </c>
      <c r="BB75" s="76"/>
      <c r="BC75" s="77" t="s">
        <v>77</v>
      </c>
      <c r="BD75" s="55" t="str">
        <f t="shared" si="21"/>
        <v>正确</v>
      </c>
    </row>
    <row r="76" s="1" customFormat="1" ht="40" customHeight="1" spans="1:56">
      <c r="A76" s="78">
        <f t="shared" si="13"/>
        <v>72</v>
      </c>
      <c r="B76" s="59" t="s">
        <v>314</v>
      </c>
      <c r="C76" s="59" t="s">
        <v>98</v>
      </c>
      <c r="D76" s="60">
        <v>45711</v>
      </c>
      <c r="E76" s="155" t="s">
        <v>74</v>
      </c>
      <c r="F76" s="81">
        <f t="shared" si="14"/>
        <v>31</v>
      </c>
      <c r="G76" s="124" t="s">
        <v>75</v>
      </c>
      <c r="H76" s="125"/>
      <c r="I76" s="125"/>
      <c r="J76" s="125"/>
      <c r="K76" s="125"/>
      <c r="L76" s="125"/>
      <c r="M76" s="125"/>
      <c r="N76" s="125"/>
      <c r="O76" s="125">
        <v>8</v>
      </c>
      <c r="P76" s="125"/>
      <c r="Q76" s="125"/>
      <c r="R76" s="125"/>
      <c r="S76" s="65">
        <f t="shared" si="15"/>
        <v>0</v>
      </c>
      <c r="T76" s="66" t="s">
        <v>315</v>
      </c>
      <c r="U76" s="147">
        <v>1600</v>
      </c>
      <c r="V76" s="68">
        <v>1000</v>
      </c>
      <c r="W76" s="68">
        <v>100</v>
      </c>
      <c r="X76" s="68">
        <v>100</v>
      </c>
      <c r="Y76" s="68">
        <v>100</v>
      </c>
      <c r="Z76" s="68">
        <v>100</v>
      </c>
      <c r="AA76" s="68">
        <v>100</v>
      </c>
      <c r="AB76" s="68">
        <v>100</v>
      </c>
      <c r="AC76" s="70">
        <f t="shared" si="16"/>
        <v>0</v>
      </c>
      <c r="AD76" s="71"/>
      <c r="AE76" s="71"/>
      <c r="AF76" s="71"/>
      <c r="AG76" s="71"/>
      <c r="AH76" s="71"/>
      <c r="AI76" s="68">
        <v>200</v>
      </c>
      <c r="AJ76" s="71"/>
      <c r="AK76" s="71"/>
      <c r="AL76" s="71"/>
      <c r="AM76" s="71"/>
      <c r="AN76" s="71"/>
      <c r="AO76" s="71"/>
      <c r="AP76" s="71"/>
      <c r="AQ76" s="71"/>
      <c r="AR76" s="68">
        <f>1600/31*8*0.5</f>
        <v>206.451612903226</v>
      </c>
      <c r="AS76" s="72">
        <f t="shared" si="17"/>
        <v>0</v>
      </c>
      <c r="AT76" s="70">
        <f t="shared" si="18"/>
        <v>0</v>
      </c>
      <c r="AU76" s="70">
        <f t="shared" si="19"/>
        <v>1593.55</v>
      </c>
      <c r="AV76" s="129"/>
      <c r="AW76" s="130"/>
      <c r="AX76" s="156"/>
      <c r="AY76" s="138"/>
      <c r="AZ76" s="138"/>
      <c r="BA76" s="70">
        <f t="shared" si="20"/>
        <v>1593.55</v>
      </c>
      <c r="BB76" s="76"/>
      <c r="BC76" s="66" t="s">
        <v>77</v>
      </c>
      <c r="BD76" s="55" t="str">
        <f t="shared" si="21"/>
        <v>正确</v>
      </c>
    </row>
    <row r="77" s="1" customFormat="1" ht="40" customHeight="1" spans="1:56">
      <c r="A77" s="78">
        <f t="shared" si="13"/>
        <v>73</v>
      </c>
      <c r="B77" s="80" t="s">
        <v>316</v>
      </c>
      <c r="C77" s="80" t="s">
        <v>91</v>
      </c>
      <c r="D77" s="132">
        <v>45699</v>
      </c>
      <c r="E77" s="146" t="s">
        <v>74</v>
      </c>
      <c r="F77" s="81">
        <f t="shared" si="14"/>
        <v>31</v>
      </c>
      <c r="G77" s="124" t="s">
        <v>75</v>
      </c>
      <c r="H77" s="125"/>
      <c r="I77" s="125"/>
      <c r="J77" s="125"/>
      <c r="K77" s="125"/>
      <c r="L77" s="125"/>
      <c r="M77" s="125"/>
      <c r="N77" s="125"/>
      <c r="O77" s="125">
        <v>6</v>
      </c>
      <c r="P77" s="125"/>
      <c r="Q77" s="125"/>
      <c r="R77" s="125"/>
      <c r="S77" s="65">
        <f t="shared" si="15"/>
        <v>0</v>
      </c>
      <c r="T77" s="66" t="s">
        <v>317</v>
      </c>
      <c r="U77" s="127">
        <v>2400</v>
      </c>
      <c r="V77" s="68">
        <v>1200</v>
      </c>
      <c r="W77" s="68">
        <v>300</v>
      </c>
      <c r="X77" s="68">
        <v>300</v>
      </c>
      <c r="Y77" s="68">
        <v>300</v>
      </c>
      <c r="Z77" s="68">
        <v>100</v>
      </c>
      <c r="AA77" s="68">
        <v>100</v>
      </c>
      <c r="AB77" s="68">
        <v>100</v>
      </c>
      <c r="AC77" s="70">
        <f t="shared" si="16"/>
        <v>0</v>
      </c>
      <c r="AD77" s="71"/>
      <c r="AE77" s="71"/>
      <c r="AF77" s="71"/>
      <c r="AG77" s="71"/>
      <c r="AH77" s="71"/>
      <c r="AI77" s="71">
        <f>(150+560)/31*22+200</f>
        <v>703.870967741935</v>
      </c>
      <c r="AJ77" s="71"/>
      <c r="AK77" s="71"/>
      <c r="AL77" s="71"/>
      <c r="AM77" s="71"/>
      <c r="AN77" s="71"/>
      <c r="AO77" s="71"/>
      <c r="AP77" s="71"/>
      <c r="AQ77" s="71"/>
      <c r="AR77" s="68">
        <f t="shared" ref="AR77:AR80" si="22">2400/31*6*0.5</f>
        <v>232.258064516129</v>
      </c>
      <c r="AS77" s="72">
        <f t="shared" si="17"/>
        <v>0</v>
      </c>
      <c r="AT77" s="70">
        <f t="shared" si="18"/>
        <v>0</v>
      </c>
      <c r="AU77" s="70">
        <f t="shared" si="19"/>
        <v>2871.61</v>
      </c>
      <c r="AV77" s="129"/>
      <c r="AW77" s="130"/>
      <c r="AX77" s="150"/>
      <c r="AY77" s="75"/>
      <c r="AZ77" s="75"/>
      <c r="BA77" s="70">
        <f t="shared" si="20"/>
        <v>2871.61</v>
      </c>
      <c r="BB77" s="76"/>
      <c r="BC77" s="77" t="s">
        <v>318</v>
      </c>
      <c r="BD77" s="55" t="str">
        <f t="shared" si="21"/>
        <v>正确</v>
      </c>
    </row>
    <row r="78" s="1" customFormat="1" ht="40" customHeight="1" spans="1:56">
      <c r="A78" s="78">
        <f t="shared" si="13"/>
        <v>74</v>
      </c>
      <c r="B78" s="80" t="s">
        <v>319</v>
      </c>
      <c r="C78" s="80" t="s">
        <v>91</v>
      </c>
      <c r="D78" s="132">
        <v>45699</v>
      </c>
      <c r="E78" s="146" t="s">
        <v>74</v>
      </c>
      <c r="F78" s="81">
        <f t="shared" si="14"/>
        <v>31</v>
      </c>
      <c r="G78" s="124" t="s">
        <v>75</v>
      </c>
      <c r="H78" s="142"/>
      <c r="I78" s="142"/>
      <c r="J78" s="142"/>
      <c r="K78" s="142"/>
      <c r="L78" s="142"/>
      <c r="M78" s="142"/>
      <c r="N78" s="142"/>
      <c r="O78" s="125">
        <v>3</v>
      </c>
      <c r="P78" s="142"/>
      <c r="Q78" s="142"/>
      <c r="R78" s="142"/>
      <c r="S78" s="65">
        <f t="shared" si="15"/>
        <v>0</v>
      </c>
      <c r="T78" s="66" t="s">
        <v>320</v>
      </c>
      <c r="U78" s="127">
        <v>2400</v>
      </c>
      <c r="V78" s="68">
        <v>1200</v>
      </c>
      <c r="W78" s="68">
        <v>300</v>
      </c>
      <c r="X78" s="68">
        <v>300</v>
      </c>
      <c r="Y78" s="68">
        <v>300</v>
      </c>
      <c r="Z78" s="68">
        <v>100</v>
      </c>
      <c r="AA78" s="68">
        <v>100</v>
      </c>
      <c r="AB78" s="68">
        <v>100</v>
      </c>
      <c r="AC78" s="70">
        <f t="shared" si="16"/>
        <v>0</v>
      </c>
      <c r="AD78" s="151"/>
      <c r="AE78" s="151"/>
      <c r="AF78" s="151"/>
      <c r="AG78" s="151"/>
      <c r="AH78" s="151"/>
      <c r="AI78" s="151">
        <f>940/31*22+200</f>
        <v>867.096774193548</v>
      </c>
      <c r="AJ78" s="151"/>
      <c r="AK78" s="151"/>
      <c r="AL78" s="151"/>
      <c r="AM78" s="151"/>
      <c r="AN78" s="151"/>
      <c r="AO78" s="151"/>
      <c r="AP78" s="151"/>
      <c r="AQ78" s="151"/>
      <c r="AR78" s="68">
        <f>2400/31*3*0.5</f>
        <v>116.129032258065</v>
      </c>
      <c r="AS78" s="72">
        <f t="shared" si="17"/>
        <v>0</v>
      </c>
      <c r="AT78" s="70">
        <f t="shared" si="18"/>
        <v>0</v>
      </c>
      <c r="AU78" s="70">
        <f t="shared" si="19"/>
        <v>3150.97</v>
      </c>
      <c r="AV78" s="129"/>
      <c r="AW78" s="130"/>
      <c r="AX78" s="150"/>
      <c r="AY78" s="75"/>
      <c r="AZ78" s="75"/>
      <c r="BA78" s="70">
        <f t="shared" si="20"/>
        <v>3150.97</v>
      </c>
      <c r="BB78" s="76"/>
      <c r="BC78" s="77" t="s">
        <v>321</v>
      </c>
      <c r="BD78" s="55" t="str">
        <f t="shared" si="21"/>
        <v>正确</v>
      </c>
    </row>
    <row r="79" s="1" customFormat="1" ht="40" customHeight="1" spans="1:56">
      <c r="A79" s="78">
        <f t="shared" si="13"/>
        <v>75</v>
      </c>
      <c r="B79" s="80" t="s">
        <v>322</v>
      </c>
      <c r="C79" s="80" t="s">
        <v>91</v>
      </c>
      <c r="D79" s="132">
        <v>45699</v>
      </c>
      <c r="E79" s="146" t="s">
        <v>74</v>
      </c>
      <c r="F79" s="81">
        <f t="shared" si="14"/>
        <v>31</v>
      </c>
      <c r="G79" s="124" t="s">
        <v>75</v>
      </c>
      <c r="H79" s="142"/>
      <c r="I79" s="142"/>
      <c r="J79" s="142"/>
      <c r="K79" s="142"/>
      <c r="L79" s="142"/>
      <c r="M79" s="142"/>
      <c r="N79" s="142"/>
      <c r="O79" s="125">
        <v>6</v>
      </c>
      <c r="P79" s="142"/>
      <c r="Q79" s="142"/>
      <c r="R79" s="142"/>
      <c r="S79" s="65">
        <f t="shared" si="15"/>
        <v>0</v>
      </c>
      <c r="T79" s="66" t="s">
        <v>220</v>
      </c>
      <c r="U79" s="127">
        <v>2400</v>
      </c>
      <c r="V79" s="68">
        <v>1200</v>
      </c>
      <c r="W79" s="68">
        <v>300</v>
      </c>
      <c r="X79" s="68">
        <v>300</v>
      </c>
      <c r="Y79" s="68">
        <v>300</v>
      </c>
      <c r="Z79" s="68">
        <v>100</v>
      </c>
      <c r="AA79" s="68">
        <v>100</v>
      </c>
      <c r="AB79" s="68">
        <v>100</v>
      </c>
      <c r="AC79" s="70">
        <f t="shared" si="16"/>
        <v>0</v>
      </c>
      <c r="AD79" s="151"/>
      <c r="AE79" s="151"/>
      <c r="AF79" s="151"/>
      <c r="AG79" s="151"/>
      <c r="AH79" s="151"/>
      <c r="AI79" s="151">
        <f>790/31*22+200</f>
        <v>760.645161290323</v>
      </c>
      <c r="AJ79" s="151"/>
      <c r="AK79" s="151"/>
      <c r="AL79" s="151"/>
      <c r="AM79" s="151"/>
      <c r="AN79" s="151"/>
      <c r="AO79" s="151"/>
      <c r="AP79" s="151"/>
      <c r="AQ79" s="151"/>
      <c r="AR79" s="68">
        <f t="shared" si="22"/>
        <v>232.258064516129</v>
      </c>
      <c r="AS79" s="72">
        <f t="shared" si="17"/>
        <v>0</v>
      </c>
      <c r="AT79" s="70">
        <f t="shared" si="18"/>
        <v>0</v>
      </c>
      <c r="AU79" s="70">
        <f t="shared" si="19"/>
        <v>2928.39</v>
      </c>
      <c r="AV79" s="129"/>
      <c r="AW79" s="130"/>
      <c r="AX79" s="150"/>
      <c r="AY79" s="75"/>
      <c r="AZ79" s="75"/>
      <c r="BA79" s="70">
        <f t="shared" si="20"/>
        <v>2928.39</v>
      </c>
      <c r="BB79" s="76"/>
      <c r="BC79" s="77" t="s">
        <v>323</v>
      </c>
      <c r="BD79" s="55" t="str">
        <f t="shared" si="21"/>
        <v>正确</v>
      </c>
    </row>
    <row r="80" s="1" customFormat="1" ht="40" customHeight="1" spans="1:56">
      <c r="A80" s="78">
        <f t="shared" si="13"/>
        <v>76</v>
      </c>
      <c r="B80" s="80" t="s">
        <v>324</v>
      </c>
      <c r="C80" s="80" t="s">
        <v>91</v>
      </c>
      <c r="D80" s="132">
        <v>45700</v>
      </c>
      <c r="E80" s="146" t="s">
        <v>74</v>
      </c>
      <c r="F80" s="81">
        <f t="shared" si="14"/>
        <v>31</v>
      </c>
      <c r="G80" s="124" t="s">
        <v>75</v>
      </c>
      <c r="H80" s="142"/>
      <c r="I80" s="142"/>
      <c r="J80" s="142"/>
      <c r="K80" s="142"/>
      <c r="L80" s="142"/>
      <c r="M80" s="142"/>
      <c r="N80" s="142"/>
      <c r="O80" s="125">
        <v>6</v>
      </c>
      <c r="P80" s="142"/>
      <c r="Q80" s="142"/>
      <c r="R80" s="142"/>
      <c r="S80" s="65">
        <f t="shared" si="15"/>
        <v>0</v>
      </c>
      <c r="T80" s="66" t="s">
        <v>325</v>
      </c>
      <c r="U80" s="127">
        <v>2400</v>
      </c>
      <c r="V80" s="68">
        <v>1200</v>
      </c>
      <c r="W80" s="68">
        <v>300</v>
      </c>
      <c r="X80" s="68">
        <v>300</v>
      </c>
      <c r="Y80" s="68">
        <v>300</v>
      </c>
      <c r="Z80" s="68">
        <v>100</v>
      </c>
      <c r="AA80" s="68">
        <v>100</v>
      </c>
      <c r="AB80" s="68">
        <v>100</v>
      </c>
      <c r="AC80" s="70">
        <f t="shared" si="16"/>
        <v>0</v>
      </c>
      <c r="AD80" s="151"/>
      <c r="AE80" s="151"/>
      <c r="AF80" s="151"/>
      <c r="AG80" s="151"/>
      <c r="AH80" s="151"/>
      <c r="AI80" s="151">
        <f>1030/31*22+200</f>
        <v>930.967741935484</v>
      </c>
      <c r="AJ80" s="151"/>
      <c r="AK80" s="151"/>
      <c r="AL80" s="151"/>
      <c r="AM80" s="151"/>
      <c r="AN80" s="151"/>
      <c r="AO80" s="151"/>
      <c r="AP80" s="151"/>
      <c r="AQ80" s="151"/>
      <c r="AR80" s="68">
        <f t="shared" si="22"/>
        <v>232.258064516129</v>
      </c>
      <c r="AS80" s="72">
        <f t="shared" si="17"/>
        <v>0</v>
      </c>
      <c r="AT80" s="70">
        <f t="shared" si="18"/>
        <v>0</v>
      </c>
      <c r="AU80" s="70">
        <f t="shared" si="19"/>
        <v>3098.71</v>
      </c>
      <c r="AV80" s="129"/>
      <c r="AW80" s="130"/>
      <c r="AX80" s="150"/>
      <c r="AY80" s="75"/>
      <c r="AZ80" s="75"/>
      <c r="BA80" s="70">
        <f t="shared" si="20"/>
        <v>3098.71</v>
      </c>
      <c r="BB80" s="76"/>
      <c r="BC80" s="77" t="s">
        <v>326</v>
      </c>
      <c r="BD80" s="55" t="str">
        <f t="shared" si="21"/>
        <v>正确</v>
      </c>
    </row>
    <row r="81" s="1" customFormat="1" ht="40" customHeight="1" spans="1:56">
      <c r="A81" s="78">
        <f t="shared" si="13"/>
        <v>77</v>
      </c>
      <c r="B81" s="80" t="s">
        <v>327</v>
      </c>
      <c r="C81" s="80" t="s">
        <v>91</v>
      </c>
      <c r="D81" s="132">
        <v>45700</v>
      </c>
      <c r="E81" s="146" t="s">
        <v>74</v>
      </c>
      <c r="F81" s="81">
        <f t="shared" si="14"/>
        <v>31</v>
      </c>
      <c r="G81" s="124" t="s">
        <v>75</v>
      </c>
      <c r="H81" s="142"/>
      <c r="I81" s="142"/>
      <c r="J81" s="142"/>
      <c r="K81" s="142"/>
      <c r="L81" s="142"/>
      <c r="M81" s="142"/>
      <c r="N81" s="142"/>
      <c r="O81" s="125">
        <v>9</v>
      </c>
      <c r="P81" s="142"/>
      <c r="Q81" s="142"/>
      <c r="R81" s="142"/>
      <c r="S81" s="65">
        <f t="shared" si="15"/>
        <v>0</v>
      </c>
      <c r="T81" s="66" t="s">
        <v>209</v>
      </c>
      <c r="U81" s="127">
        <v>2400</v>
      </c>
      <c r="V81" s="68">
        <v>1200</v>
      </c>
      <c r="W81" s="68">
        <v>300</v>
      </c>
      <c r="X81" s="68">
        <v>300</v>
      </c>
      <c r="Y81" s="68">
        <v>300</v>
      </c>
      <c r="Z81" s="68">
        <v>100</v>
      </c>
      <c r="AA81" s="68">
        <v>100</v>
      </c>
      <c r="AB81" s="68">
        <v>100</v>
      </c>
      <c r="AC81" s="70">
        <f t="shared" si="16"/>
        <v>0</v>
      </c>
      <c r="AD81" s="151"/>
      <c r="AE81" s="151"/>
      <c r="AF81" s="151"/>
      <c r="AG81" s="151"/>
      <c r="AH81" s="151"/>
      <c r="AI81" s="151">
        <f>950/31*22+200</f>
        <v>874.193548387097</v>
      </c>
      <c r="AJ81" s="151"/>
      <c r="AK81" s="151"/>
      <c r="AL81" s="151"/>
      <c r="AM81" s="151"/>
      <c r="AN81" s="151"/>
      <c r="AO81" s="151"/>
      <c r="AP81" s="151"/>
      <c r="AQ81" s="151"/>
      <c r="AR81" s="68">
        <f t="shared" ref="AR81:AR85" si="23">2400/31*9*0.5</f>
        <v>348.387096774194</v>
      </c>
      <c r="AS81" s="72">
        <f t="shared" si="17"/>
        <v>0</v>
      </c>
      <c r="AT81" s="70">
        <f t="shared" si="18"/>
        <v>0</v>
      </c>
      <c r="AU81" s="70">
        <f t="shared" si="19"/>
        <v>2925.81</v>
      </c>
      <c r="AV81" s="129"/>
      <c r="AW81" s="130"/>
      <c r="AX81" s="150"/>
      <c r="AY81" s="75"/>
      <c r="AZ81" s="75"/>
      <c r="BA81" s="70">
        <f t="shared" si="20"/>
        <v>2925.81</v>
      </c>
      <c r="BB81" s="76"/>
      <c r="BC81" s="77" t="s">
        <v>328</v>
      </c>
      <c r="BD81" s="55" t="str">
        <f t="shared" si="21"/>
        <v>正确</v>
      </c>
    </row>
    <row r="82" s="1" customFormat="1" ht="40" customHeight="1" spans="1:56">
      <c r="A82" s="78">
        <f t="shared" si="13"/>
        <v>78</v>
      </c>
      <c r="B82" s="80" t="s">
        <v>329</v>
      </c>
      <c r="C82" s="80" t="s">
        <v>91</v>
      </c>
      <c r="D82" s="132">
        <v>45701</v>
      </c>
      <c r="E82" s="146" t="s">
        <v>74</v>
      </c>
      <c r="F82" s="81">
        <f t="shared" si="14"/>
        <v>31</v>
      </c>
      <c r="G82" s="124" t="s">
        <v>75</v>
      </c>
      <c r="H82" s="142"/>
      <c r="I82" s="142"/>
      <c r="J82" s="142"/>
      <c r="K82" s="142"/>
      <c r="L82" s="142"/>
      <c r="M82" s="142"/>
      <c r="N82" s="142"/>
      <c r="O82" s="125">
        <v>3</v>
      </c>
      <c r="P82" s="142"/>
      <c r="Q82" s="142"/>
      <c r="R82" s="142"/>
      <c r="S82" s="65">
        <f t="shared" si="15"/>
        <v>0</v>
      </c>
      <c r="T82" s="66" t="s">
        <v>330</v>
      </c>
      <c r="U82" s="127">
        <v>2400</v>
      </c>
      <c r="V82" s="68">
        <v>1200</v>
      </c>
      <c r="W82" s="68">
        <v>300</v>
      </c>
      <c r="X82" s="68">
        <v>300</v>
      </c>
      <c r="Y82" s="68">
        <v>300</v>
      </c>
      <c r="Z82" s="68">
        <v>100</v>
      </c>
      <c r="AA82" s="68">
        <v>100</v>
      </c>
      <c r="AB82" s="68">
        <v>100</v>
      </c>
      <c r="AC82" s="70">
        <f t="shared" si="16"/>
        <v>0</v>
      </c>
      <c r="AD82" s="151"/>
      <c r="AE82" s="151"/>
      <c r="AF82" s="151"/>
      <c r="AG82" s="151"/>
      <c r="AH82" s="151"/>
      <c r="AI82" s="151">
        <f>(14*80+50)/31*22+200</f>
        <v>1030.32258064516</v>
      </c>
      <c r="AJ82" s="151"/>
      <c r="AK82" s="151"/>
      <c r="AL82" s="151"/>
      <c r="AM82" s="151"/>
      <c r="AN82" s="151"/>
      <c r="AO82" s="151"/>
      <c r="AP82" s="151"/>
      <c r="AQ82" s="151"/>
      <c r="AR82" s="68">
        <f>2400/31*3*0.5</f>
        <v>116.129032258065</v>
      </c>
      <c r="AS82" s="72">
        <f t="shared" si="17"/>
        <v>0</v>
      </c>
      <c r="AT82" s="70">
        <f t="shared" si="18"/>
        <v>0</v>
      </c>
      <c r="AU82" s="70">
        <f t="shared" si="19"/>
        <v>3314.19</v>
      </c>
      <c r="AV82" s="129"/>
      <c r="AW82" s="130"/>
      <c r="AX82" s="150"/>
      <c r="AY82" s="75"/>
      <c r="AZ82" s="75"/>
      <c r="BA82" s="70">
        <f t="shared" si="20"/>
        <v>3314.19</v>
      </c>
      <c r="BB82" s="76"/>
      <c r="BC82" s="77" t="s">
        <v>331</v>
      </c>
      <c r="BD82" s="55" t="str">
        <f t="shared" si="21"/>
        <v>正确</v>
      </c>
    </row>
    <row r="83" s="1" customFormat="1" ht="40" customHeight="1" spans="1:56">
      <c r="A83" s="78">
        <f t="shared" si="13"/>
        <v>79</v>
      </c>
      <c r="B83" s="80" t="s">
        <v>332</v>
      </c>
      <c r="C83" s="80" t="s">
        <v>91</v>
      </c>
      <c r="D83" s="132">
        <v>45702</v>
      </c>
      <c r="E83" s="146" t="s">
        <v>74</v>
      </c>
      <c r="F83" s="81">
        <f t="shared" si="14"/>
        <v>31</v>
      </c>
      <c r="G83" s="124" t="s">
        <v>75</v>
      </c>
      <c r="H83" s="142"/>
      <c r="I83" s="142"/>
      <c r="J83" s="142"/>
      <c r="K83" s="142"/>
      <c r="L83" s="142"/>
      <c r="M83" s="142"/>
      <c r="N83" s="142"/>
      <c r="O83" s="125">
        <v>9</v>
      </c>
      <c r="P83" s="142"/>
      <c r="Q83" s="142"/>
      <c r="R83" s="142"/>
      <c r="S83" s="65">
        <f t="shared" si="15"/>
        <v>0</v>
      </c>
      <c r="T83" s="66" t="s">
        <v>209</v>
      </c>
      <c r="U83" s="127">
        <v>2400</v>
      </c>
      <c r="V83" s="68">
        <v>1200</v>
      </c>
      <c r="W83" s="68">
        <v>300</v>
      </c>
      <c r="X83" s="68">
        <v>300</v>
      </c>
      <c r="Y83" s="68">
        <v>300</v>
      </c>
      <c r="Z83" s="68">
        <v>100</v>
      </c>
      <c r="AA83" s="68">
        <v>100</v>
      </c>
      <c r="AB83" s="68">
        <v>100</v>
      </c>
      <c r="AC83" s="70">
        <f t="shared" si="16"/>
        <v>0</v>
      </c>
      <c r="AD83" s="151"/>
      <c r="AE83" s="151"/>
      <c r="AF83" s="151"/>
      <c r="AG83" s="151"/>
      <c r="AH83" s="151"/>
      <c r="AI83" s="151">
        <f>1080/31*22+200</f>
        <v>966.451612903226</v>
      </c>
      <c r="AJ83" s="151"/>
      <c r="AK83" s="151"/>
      <c r="AL83" s="151"/>
      <c r="AM83" s="151"/>
      <c r="AN83" s="151"/>
      <c r="AO83" s="151"/>
      <c r="AP83" s="151"/>
      <c r="AQ83" s="151"/>
      <c r="AR83" s="68">
        <f t="shared" si="23"/>
        <v>348.387096774194</v>
      </c>
      <c r="AS83" s="72">
        <f t="shared" si="17"/>
        <v>0</v>
      </c>
      <c r="AT83" s="70">
        <f t="shared" si="18"/>
        <v>0</v>
      </c>
      <c r="AU83" s="70">
        <f t="shared" si="19"/>
        <v>3018.06</v>
      </c>
      <c r="AV83" s="129"/>
      <c r="AW83" s="130"/>
      <c r="AX83" s="150"/>
      <c r="AY83" s="75"/>
      <c r="AZ83" s="75"/>
      <c r="BA83" s="70">
        <f t="shared" si="20"/>
        <v>3018.06</v>
      </c>
      <c r="BB83" s="76"/>
      <c r="BC83" s="77" t="s">
        <v>333</v>
      </c>
      <c r="BD83" s="55" t="str">
        <f t="shared" si="21"/>
        <v>正确</v>
      </c>
    </row>
    <row r="84" s="1" customFormat="1" ht="40" customHeight="1" spans="1:56">
      <c r="A84" s="78">
        <f t="shared" si="13"/>
        <v>80</v>
      </c>
      <c r="B84" s="80" t="s">
        <v>334</v>
      </c>
      <c r="C84" s="80" t="s">
        <v>91</v>
      </c>
      <c r="D84" s="132">
        <v>45702</v>
      </c>
      <c r="E84" s="146" t="s">
        <v>74</v>
      </c>
      <c r="F84" s="81">
        <f t="shared" si="14"/>
        <v>31</v>
      </c>
      <c r="G84" s="124" t="s">
        <v>75</v>
      </c>
      <c r="H84" s="142"/>
      <c r="I84" s="142"/>
      <c r="J84" s="142"/>
      <c r="K84" s="142"/>
      <c r="L84" s="142"/>
      <c r="M84" s="142"/>
      <c r="N84" s="142"/>
      <c r="O84" s="125">
        <v>6</v>
      </c>
      <c r="P84" s="142"/>
      <c r="Q84" s="142"/>
      <c r="R84" s="142"/>
      <c r="S84" s="65">
        <f t="shared" si="15"/>
        <v>0</v>
      </c>
      <c r="T84" s="66" t="s">
        <v>317</v>
      </c>
      <c r="U84" s="127">
        <v>2400</v>
      </c>
      <c r="V84" s="68">
        <v>1200</v>
      </c>
      <c r="W84" s="68">
        <v>300</v>
      </c>
      <c r="X84" s="68">
        <v>300</v>
      </c>
      <c r="Y84" s="68">
        <v>300</v>
      </c>
      <c r="Z84" s="68">
        <v>100</v>
      </c>
      <c r="AA84" s="68">
        <v>100</v>
      </c>
      <c r="AB84" s="68">
        <v>100</v>
      </c>
      <c r="AC84" s="70">
        <f t="shared" si="16"/>
        <v>0</v>
      </c>
      <c r="AD84" s="151"/>
      <c r="AE84" s="151"/>
      <c r="AF84" s="151"/>
      <c r="AG84" s="151"/>
      <c r="AH84" s="151"/>
      <c r="AI84" s="151">
        <f>710/31*22+200</f>
        <v>703.870967741935</v>
      </c>
      <c r="AJ84" s="151"/>
      <c r="AK84" s="151"/>
      <c r="AL84" s="151"/>
      <c r="AM84" s="151"/>
      <c r="AN84" s="151"/>
      <c r="AO84" s="151"/>
      <c r="AP84" s="151"/>
      <c r="AQ84" s="151"/>
      <c r="AR84" s="68">
        <f>2400/31*6*0.5</f>
        <v>232.258064516129</v>
      </c>
      <c r="AS84" s="72">
        <f t="shared" si="17"/>
        <v>0</v>
      </c>
      <c r="AT84" s="70">
        <f t="shared" si="18"/>
        <v>0</v>
      </c>
      <c r="AU84" s="70">
        <f t="shared" si="19"/>
        <v>2871.61</v>
      </c>
      <c r="AV84" s="129"/>
      <c r="AW84" s="130"/>
      <c r="AX84" s="150"/>
      <c r="AY84" s="75"/>
      <c r="AZ84" s="75"/>
      <c r="BA84" s="70">
        <f t="shared" si="20"/>
        <v>2871.61</v>
      </c>
      <c r="BB84" s="76"/>
      <c r="BC84" s="77" t="s">
        <v>335</v>
      </c>
      <c r="BD84" s="55" t="str">
        <f t="shared" si="21"/>
        <v>正确</v>
      </c>
    </row>
    <row r="85" s="1" customFormat="1" ht="40" customHeight="1" spans="1:56">
      <c r="A85" s="78">
        <f t="shared" si="13"/>
        <v>81</v>
      </c>
      <c r="B85" s="80" t="s">
        <v>336</v>
      </c>
      <c r="C85" s="80" t="s">
        <v>91</v>
      </c>
      <c r="D85" s="132">
        <v>45705</v>
      </c>
      <c r="E85" s="146" t="s">
        <v>74</v>
      </c>
      <c r="F85" s="81">
        <f t="shared" si="14"/>
        <v>31</v>
      </c>
      <c r="G85" s="124" t="s">
        <v>75</v>
      </c>
      <c r="H85" s="142"/>
      <c r="I85" s="142"/>
      <c r="J85" s="142"/>
      <c r="K85" s="142"/>
      <c r="L85" s="142"/>
      <c r="M85" s="142"/>
      <c r="N85" s="142"/>
      <c r="O85" s="125">
        <v>9</v>
      </c>
      <c r="P85" s="142"/>
      <c r="Q85" s="142"/>
      <c r="R85" s="142"/>
      <c r="S85" s="65">
        <f t="shared" si="15"/>
        <v>0</v>
      </c>
      <c r="T85" s="66" t="s">
        <v>209</v>
      </c>
      <c r="U85" s="127">
        <v>2400</v>
      </c>
      <c r="V85" s="68">
        <v>1200</v>
      </c>
      <c r="W85" s="68">
        <v>300</v>
      </c>
      <c r="X85" s="68">
        <v>300</v>
      </c>
      <c r="Y85" s="68">
        <v>300</v>
      </c>
      <c r="Z85" s="68">
        <v>100</v>
      </c>
      <c r="AA85" s="68">
        <v>100</v>
      </c>
      <c r="AB85" s="68">
        <v>100</v>
      </c>
      <c r="AC85" s="70">
        <f t="shared" si="16"/>
        <v>0</v>
      </c>
      <c r="AD85" s="151"/>
      <c r="AE85" s="151"/>
      <c r="AF85" s="151"/>
      <c r="AG85" s="151"/>
      <c r="AH85" s="151"/>
      <c r="AI85" s="151">
        <f>530/31*22+200</f>
        <v>576.129032258065</v>
      </c>
      <c r="AJ85" s="151"/>
      <c r="AK85" s="151"/>
      <c r="AL85" s="151"/>
      <c r="AM85" s="151"/>
      <c r="AN85" s="151"/>
      <c r="AO85" s="151"/>
      <c r="AP85" s="151"/>
      <c r="AQ85" s="151"/>
      <c r="AR85" s="68">
        <f t="shared" si="23"/>
        <v>348.387096774194</v>
      </c>
      <c r="AS85" s="72">
        <f t="shared" si="17"/>
        <v>0</v>
      </c>
      <c r="AT85" s="70">
        <f t="shared" si="18"/>
        <v>0</v>
      </c>
      <c r="AU85" s="70">
        <f t="shared" si="19"/>
        <v>2627.74</v>
      </c>
      <c r="AV85" s="129"/>
      <c r="AW85" s="130"/>
      <c r="AX85" s="150"/>
      <c r="AY85" s="75"/>
      <c r="AZ85" s="75"/>
      <c r="BA85" s="70">
        <f t="shared" si="20"/>
        <v>2627.74</v>
      </c>
      <c r="BB85" s="76"/>
      <c r="BC85" s="77" t="s">
        <v>337</v>
      </c>
      <c r="BD85" s="55" t="str">
        <f t="shared" si="21"/>
        <v>正确</v>
      </c>
    </row>
    <row r="86" s="1" customFormat="1" ht="40" customHeight="1" spans="1:56">
      <c r="A86" s="78">
        <f t="shared" si="13"/>
        <v>82</v>
      </c>
      <c r="B86" s="80" t="s">
        <v>338</v>
      </c>
      <c r="C86" s="80" t="s">
        <v>91</v>
      </c>
      <c r="D86" s="132">
        <v>45712</v>
      </c>
      <c r="E86" s="146" t="s">
        <v>74</v>
      </c>
      <c r="F86" s="81">
        <f t="shared" si="14"/>
        <v>31</v>
      </c>
      <c r="G86" s="124" t="s">
        <v>75</v>
      </c>
      <c r="H86" s="142"/>
      <c r="I86" s="142"/>
      <c r="J86" s="142"/>
      <c r="K86" s="142"/>
      <c r="L86" s="142"/>
      <c r="M86" s="142"/>
      <c r="N86" s="142"/>
      <c r="O86" s="125">
        <v>6</v>
      </c>
      <c r="P86" s="142"/>
      <c r="Q86" s="142"/>
      <c r="R86" s="142"/>
      <c r="S86" s="65">
        <f t="shared" si="15"/>
        <v>0</v>
      </c>
      <c r="T86" s="66" t="s">
        <v>317</v>
      </c>
      <c r="U86" s="127">
        <v>2400</v>
      </c>
      <c r="V86" s="68">
        <v>1200</v>
      </c>
      <c r="W86" s="68">
        <v>300</v>
      </c>
      <c r="X86" s="68">
        <v>300</v>
      </c>
      <c r="Y86" s="68">
        <v>300</v>
      </c>
      <c r="Z86" s="68">
        <v>100</v>
      </c>
      <c r="AA86" s="68">
        <v>100</v>
      </c>
      <c r="AB86" s="68">
        <v>100</v>
      </c>
      <c r="AC86" s="70">
        <f t="shared" si="16"/>
        <v>0</v>
      </c>
      <c r="AD86" s="151"/>
      <c r="AE86" s="151"/>
      <c r="AF86" s="151"/>
      <c r="AG86" s="151"/>
      <c r="AH86" s="151"/>
      <c r="AI86" s="151">
        <f>(150+80*6+50*8)/31*22+200</f>
        <v>930.967741935484</v>
      </c>
      <c r="AJ86" s="151"/>
      <c r="AK86" s="151"/>
      <c r="AL86" s="151"/>
      <c r="AM86" s="151"/>
      <c r="AN86" s="151"/>
      <c r="AO86" s="151"/>
      <c r="AP86" s="151"/>
      <c r="AQ86" s="151"/>
      <c r="AR86" s="68">
        <f>2400/31*6*0.5</f>
        <v>232.258064516129</v>
      </c>
      <c r="AS86" s="72">
        <f t="shared" si="17"/>
        <v>0</v>
      </c>
      <c r="AT86" s="70">
        <f t="shared" si="18"/>
        <v>0</v>
      </c>
      <c r="AU86" s="70">
        <f t="shared" si="19"/>
        <v>3098.71</v>
      </c>
      <c r="AV86" s="129"/>
      <c r="AW86" s="130"/>
      <c r="AX86" s="150"/>
      <c r="AY86" s="75"/>
      <c r="AZ86" s="75"/>
      <c r="BA86" s="70">
        <f t="shared" si="20"/>
        <v>3098.71</v>
      </c>
      <c r="BB86" s="76"/>
      <c r="BC86" s="77" t="s">
        <v>339</v>
      </c>
      <c r="BD86" s="55" t="str">
        <f t="shared" si="21"/>
        <v>正确</v>
      </c>
    </row>
    <row r="87" s="1" customFormat="1" ht="40" customHeight="1" spans="1:56">
      <c r="A87" s="78">
        <f t="shared" si="13"/>
        <v>83</v>
      </c>
      <c r="B87" s="80" t="s">
        <v>340</v>
      </c>
      <c r="C87" s="80" t="s">
        <v>91</v>
      </c>
      <c r="D87" s="132">
        <v>45708</v>
      </c>
      <c r="E87" s="146" t="s">
        <v>74</v>
      </c>
      <c r="F87" s="81">
        <f t="shared" si="14"/>
        <v>31</v>
      </c>
      <c r="G87" s="124" t="s">
        <v>75</v>
      </c>
      <c r="H87" s="142"/>
      <c r="I87" s="142"/>
      <c r="J87" s="142"/>
      <c r="K87" s="142"/>
      <c r="L87" s="142"/>
      <c r="M87" s="142"/>
      <c r="N87" s="142"/>
      <c r="O87" s="125">
        <v>9</v>
      </c>
      <c r="P87" s="142"/>
      <c r="Q87" s="142"/>
      <c r="R87" s="142"/>
      <c r="S87" s="65">
        <f t="shared" si="15"/>
        <v>0</v>
      </c>
      <c r="T87" s="66" t="s">
        <v>209</v>
      </c>
      <c r="U87" s="127">
        <v>2400</v>
      </c>
      <c r="V87" s="68">
        <v>1200</v>
      </c>
      <c r="W87" s="68">
        <v>300</v>
      </c>
      <c r="X87" s="68">
        <v>300</v>
      </c>
      <c r="Y87" s="68">
        <v>300</v>
      </c>
      <c r="Z87" s="68">
        <v>100</v>
      </c>
      <c r="AA87" s="68">
        <v>100</v>
      </c>
      <c r="AB87" s="68">
        <v>100</v>
      </c>
      <c r="AC87" s="70">
        <f t="shared" si="16"/>
        <v>0</v>
      </c>
      <c r="AD87" s="151"/>
      <c r="AE87" s="151"/>
      <c r="AF87" s="151"/>
      <c r="AG87" s="151"/>
      <c r="AH87" s="151"/>
      <c r="AI87" s="151">
        <f>200+790/31*22+200</f>
        <v>960.645161290323</v>
      </c>
      <c r="AJ87" s="151"/>
      <c r="AK87" s="151"/>
      <c r="AL87" s="151"/>
      <c r="AM87" s="151"/>
      <c r="AN87" s="151"/>
      <c r="AO87" s="151"/>
      <c r="AP87" s="151"/>
      <c r="AQ87" s="151"/>
      <c r="AR87" s="68">
        <f>2400/31*9*0.5</f>
        <v>348.387096774194</v>
      </c>
      <c r="AS87" s="72">
        <f t="shared" si="17"/>
        <v>0</v>
      </c>
      <c r="AT87" s="70">
        <f t="shared" si="18"/>
        <v>0</v>
      </c>
      <c r="AU87" s="70">
        <f t="shared" si="19"/>
        <v>3012.26</v>
      </c>
      <c r="AV87" s="129"/>
      <c r="AW87" s="130"/>
      <c r="AX87" s="150"/>
      <c r="AY87" s="75"/>
      <c r="AZ87" s="75"/>
      <c r="BA87" s="70">
        <f t="shared" si="20"/>
        <v>3012.26</v>
      </c>
      <c r="BB87" s="76"/>
      <c r="BC87" s="77" t="s">
        <v>341</v>
      </c>
      <c r="BD87" s="55" t="str">
        <f t="shared" si="21"/>
        <v>正确</v>
      </c>
    </row>
    <row r="88" s="1" customFormat="1" ht="40" customHeight="1" spans="1:56">
      <c r="A88" s="78">
        <f t="shared" si="13"/>
        <v>84</v>
      </c>
      <c r="B88" s="155" t="s">
        <v>342</v>
      </c>
      <c r="C88" s="80" t="s">
        <v>91</v>
      </c>
      <c r="D88" s="60">
        <v>45728</v>
      </c>
      <c r="E88" s="146" t="s">
        <v>74</v>
      </c>
      <c r="F88" s="81">
        <f t="shared" si="14"/>
        <v>31</v>
      </c>
      <c r="G88" s="124" t="s">
        <v>75</v>
      </c>
      <c r="H88" s="142"/>
      <c r="I88" s="142"/>
      <c r="J88" s="142"/>
      <c r="K88" s="142"/>
      <c r="L88" s="142"/>
      <c r="M88" s="142"/>
      <c r="N88" s="142"/>
      <c r="O88" s="125">
        <v>8</v>
      </c>
      <c r="P88" s="142"/>
      <c r="Q88" s="142"/>
      <c r="R88" s="142"/>
      <c r="S88" s="65">
        <f t="shared" si="15"/>
        <v>0</v>
      </c>
      <c r="T88" s="136" t="s">
        <v>195</v>
      </c>
      <c r="U88" s="147">
        <v>2700</v>
      </c>
      <c r="V88" s="68">
        <v>1200</v>
      </c>
      <c r="W88" s="68">
        <v>300</v>
      </c>
      <c r="X88" s="68">
        <v>300</v>
      </c>
      <c r="Y88" s="68">
        <v>300</v>
      </c>
      <c r="Z88" s="68">
        <v>200</v>
      </c>
      <c r="AA88" s="68">
        <v>200</v>
      </c>
      <c r="AB88" s="68">
        <v>200</v>
      </c>
      <c r="AC88" s="70">
        <f t="shared" si="16"/>
        <v>0</v>
      </c>
      <c r="AD88" s="151"/>
      <c r="AE88" s="151"/>
      <c r="AF88" s="151"/>
      <c r="AG88" s="151"/>
      <c r="AH88" s="151"/>
      <c r="AI88" s="71">
        <v>200</v>
      </c>
      <c r="AJ88" s="151"/>
      <c r="AK88" s="151"/>
      <c r="AL88" s="151"/>
      <c r="AM88" s="151"/>
      <c r="AN88" s="151"/>
      <c r="AO88" s="151"/>
      <c r="AP88" s="151"/>
      <c r="AQ88" s="151"/>
      <c r="AR88" s="68">
        <f>2700/31*8*0.5</f>
        <v>348.387096774194</v>
      </c>
      <c r="AS88" s="72">
        <f t="shared" si="17"/>
        <v>0</v>
      </c>
      <c r="AT88" s="70">
        <f t="shared" si="18"/>
        <v>0</v>
      </c>
      <c r="AU88" s="70">
        <f t="shared" si="19"/>
        <v>2551.61</v>
      </c>
      <c r="AV88" s="129"/>
      <c r="AW88" s="130"/>
      <c r="AX88" s="150"/>
      <c r="AY88" s="75"/>
      <c r="AZ88" s="75"/>
      <c r="BA88" s="70">
        <f t="shared" si="20"/>
        <v>2551.61</v>
      </c>
      <c r="BB88" s="76"/>
      <c r="BC88" s="77" t="s">
        <v>77</v>
      </c>
      <c r="BD88" s="55" t="str">
        <f t="shared" si="21"/>
        <v>正确</v>
      </c>
    </row>
    <row r="89" s="1" customFormat="1" ht="40" customHeight="1" spans="1:56">
      <c r="A89" s="78">
        <f t="shared" si="13"/>
        <v>85</v>
      </c>
      <c r="B89" s="59" t="s">
        <v>343</v>
      </c>
      <c r="C89" s="80" t="s">
        <v>98</v>
      </c>
      <c r="D89" s="60">
        <v>45724</v>
      </c>
      <c r="E89" s="146" t="s">
        <v>74</v>
      </c>
      <c r="F89" s="81">
        <f t="shared" si="14"/>
        <v>31</v>
      </c>
      <c r="G89" s="124" t="s">
        <v>75</v>
      </c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65">
        <f t="shared" si="15"/>
        <v>0</v>
      </c>
      <c r="T89" s="136"/>
      <c r="U89" s="127">
        <v>1700</v>
      </c>
      <c r="V89" s="68">
        <v>1000</v>
      </c>
      <c r="W89" s="68">
        <v>200</v>
      </c>
      <c r="X89" s="68">
        <v>100</v>
      </c>
      <c r="Y89" s="68">
        <v>100</v>
      </c>
      <c r="Z89" s="68">
        <v>100</v>
      </c>
      <c r="AA89" s="68">
        <v>100</v>
      </c>
      <c r="AB89" s="68">
        <v>100</v>
      </c>
      <c r="AC89" s="70">
        <f t="shared" si="16"/>
        <v>0</v>
      </c>
      <c r="AD89" s="71"/>
      <c r="AE89" s="71"/>
      <c r="AF89" s="71"/>
      <c r="AG89" s="71"/>
      <c r="AH89" s="71"/>
      <c r="AI89" s="68">
        <v>200</v>
      </c>
      <c r="AJ89" s="71"/>
      <c r="AK89" s="71"/>
      <c r="AL89" s="71"/>
      <c r="AM89" s="71"/>
      <c r="AN89" s="71"/>
      <c r="AO89" s="71"/>
      <c r="AP89" s="71"/>
      <c r="AQ89" s="71"/>
      <c r="AR89" s="68"/>
      <c r="AS89" s="72">
        <f t="shared" si="17"/>
        <v>0</v>
      </c>
      <c r="AT89" s="70">
        <f t="shared" si="18"/>
        <v>0</v>
      </c>
      <c r="AU89" s="70">
        <f t="shared" si="19"/>
        <v>1900</v>
      </c>
      <c r="AV89" s="129"/>
      <c r="AW89" s="130"/>
      <c r="AX89" s="150"/>
      <c r="AY89" s="75"/>
      <c r="AZ89" s="75"/>
      <c r="BA89" s="70">
        <f t="shared" si="20"/>
        <v>1900</v>
      </c>
      <c r="BB89" s="76"/>
      <c r="BC89" s="77" t="s">
        <v>77</v>
      </c>
      <c r="BD89" s="55" t="str">
        <f t="shared" si="21"/>
        <v>正确</v>
      </c>
    </row>
    <row r="90" s="1" customFormat="1" ht="40" customHeight="1" spans="1:56">
      <c r="A90" s="78">
        <f t="shared" si="13"/>
        <v>86</v>
      </c>
      <c r="B90" s="80" t="s">
        <v>344</v>
      </c>
      <c r="C90" s="80" t="s">
        <v>98</v>
      </c>
      <c r="D90" s="132">
        <v>45597</v>
      </c>
      <c r="E90" s="146" t="s">
        <v>74</v>
      </c>
      <c r="F90" s="81">
        <f t="shared" si="14"/>
        <v>31</v>
      </c>
      <c r="G90" s="124" t="s">
        <v>75</v>
      </c>
      <c r="H90" s="125"/>
      <c r="I90" s="125"/>
      <c r="J90" s="125"/>
      <c r="K90" s="125"/>
      <c r="L90" s="125"/>
      <c r="M90" s="125"/>
      <c r="N90" s="125"/>
      <c r="O90" s="125">
        <v>1</v>
      </c>
      <c r="P90" s="125"/>
      <c r="Q90" s="125"/>
      <c r="R90" s="125"/>
      <c r="S90" s="65">
        <f t="shared" si="15"/>
        <v>0</v>
      </c>
      <c r="T90" s="66" t="s">
        <v>345</v>
      </c>
      <c r="U90" s="127">
        <v>1700</v>
      </c>
      <c r="V90" s="68">
        <v>1000</v>
      </c>
      <c r="W90" s="68">
        <v>200</v>
      </c>
      <c r="X90" s="68">
        <v>100</v>
      </c>
      <c r="Y90" s="68">
        <v>100</v>
      </c>
      <c r="Z90" s="68">
        <v>100</v>
      </c>
      <c r="AA90" s="68">
        <v>100</v>
      </c>
      <c r="AB90" s="68">
        <v>100</v>
      </c>
      <c r="AC90" s="70">
        <f t="shared" si="16"/>
        <v>0</v>
      </c>
      <c r="AD90" s="71"/>
      <c r="AE90" s="71"/>
      <c r="AF90" s="71"/>
      <c r="AG90" s="71"/>
      <c r="AH90" s="71"/>
      <c r="AI90" s="68">
        <v>200</v>
      </c>
      <c r="AJ90" s="71"/>
      <c r="AK90" s="71"/>
      <c r="AL90" s="71"/>
      <c r="AM90" s="71"/>
      <c r="AN90" s="71"/>
      <c r="AO90" s="71"/>
      <c r="AP90" s="71"/>
      <c r="AQ90" s="71"/>
      <c r="AR90" s="68">
        <f>1700/31*1*0.5</f>
        <v>27.4193548387097</v>
      </c>
      <c r="AS90" s="72">
        <f t="shared" si="17"/>
        <v>0</v>
      </c>
      <c r="AT90" s="70">
        <f t="shared" si="18"/>
        <v>0</v>
      </c>
      <c r="AU90" s="70">
        <f t="shared" si="19"/>
        <v>1872.58</v>
      </c>
      <c r="AV90" s="129"/>
      <c r="AW90" s="130"/>
      <c r="AX90" s="150"/>
      <c r="AY90" s="75"/>
      <c r="AZ90" s="75"/>
      <c r="BA90" s="70">
        <f t="shared" si="20"/>
        <v>1872.58</v>
      </c>
      <c r="BB90" s="76"/>
      <c r="BC90" s="66" t="s">
        <v>77</v>
      </c>
      <c r="BD90" s="55" t="str">
        <f t="shared" si="21"/>
        <v>正确</v>
      </c>
    </row>
    <row r="91" s="1" customFormat="1" ht="40" customHeight="1" spans="1:56">
      <c r="A91" s="78">
        <f t="shared" si="13"/>
        <v>87</v>
      </c>
      <c r="B91" s="59" t="s">
        <v>346</v>
      </c>
      <c r="C91" s="80" t="s">
        <v>91</v>
      </c>
      <c r="D91" s="60">
        <v>45733</v>
      </c>
      <c r="E91" s="146" t="s">
        <v>74</v>
      </c>
      <c r="F91" s="81">
        <f t="shared" si="14"/>
        <v>31</v>
      </c>
      <c r="G91" s="124" t="s">
        <v>75</v>
      </c>
      <c r="H91" s="125"/>
      <c r="I91" s="125"/>
      <c r="J91" s="125"/>
      <c r="K91" s="125"/>
      <c r="L91" s="125"/>
      <c r="M91" s="125"/>
      <c r="N91" s="125"/>
      <c r="O91" s="125">
        <v>5</v>
      </c>
      <c r="P91" s="125"/>
      <c r="Q91" s="125"/>
      <c r="R91" s="125"/>
      <c r="S91" s="65">
        <f t="shared" si="15"/>
        <v>0</v>
      </c>
      <c r="T91" s="90" t="s">
        <v>347</v>
      </c>
      <c r="U91" s="127">
        <v>2300</v>
      </c>
      <c r="V91" s="68">
        <v>1200</v>
      </c>
      <c r="W91" s="68">
        <v>300</v>
      </c>
      <c r="X91" s="68">
        <v>300</v>
      </c>
      <c r="Y91" s="68">
        <v>200</v>
      </c>
      <c r="Z91" s="68">
        <v>100</v>
      </c>
      <c r="AA91" s="68">
        <v>100</v>
      </c>
      <c r="AB91" s="68">
        <v>100</v>
      </c>
      <c r="AC91" s="70">
        <f t="shared" si="16"/>
        <v>0</v>
      </c>
      <c r="AD91" s="71"/>
      <c r="AE91" s="71"/>
      <c r="AF91" s="71"/>
      <c r="AG91" s="71"/>
      <c r="AH91" s="71"/>
      <c r="AI91" s="68">
        <v>200</v>
      </c>
      <c r="AJ91" s="71"/>
      <c r="AK91" s="71"/>
      <c r="AL91" s="71"/>
      <c r="AM91" s="71"/>
      <c r="AN91" s="71"/>
      <c r="AO91" s="71"/>
      <c r="AP91" s="71"/>
      <c r="AQ91" s="71"/>
      <c r="AR91" s="68">
        <f>2300/31*5*0.5</f>
        <v>185.483870967742</v>
      </c>
      <c r="AS91" s="72">
        <f t="shared" si="17"/>
        <v>0</v>
      </c>
      <c r="AT91" s="70">
        <f t="shared" si="18"/>
        <v>0</v>
      </c>
      <c r="AU91" s="70">
        <f t="shared" si="19"/>
        <v>2314.52</v>
      </c>
      <c r="AV91" s="129"/>
      <c r="AW91" s="130"/>
      <c r="AX91" s="150"/>
      <c r="AY91" s="75"/>
      <c r="AZ91" s="75"/>
      <c r="BA91" s="70">
        <f t="shared" si="20"/>
        <v>2314.52</v>
      </c>
      <c r="BB91" s="76"/>
      <c r="BC91" s="77" t="s">
        <v>77</v>
      </c>
      <c r="BD91" s="55" t="str">
        <f t="shared" si="21"/>
        <v>正确</v>
      </c>
    </row>
    <row r="92" s="1" customFormat="1" ht="40" customHeight="1" spans="1:56">
      <c r="A92" s="78">
        <f t="shared" si="13"/>
        <v>88</v>
      </c>
      <c r="B92" s="59" t="s">
        <v>348</v>
      </c>
      <c r="C92" s="80" t="s">
        <v>91</v>
      </c>
      <c r="D92" s="60">
        <v>45733</v>
      </c>
      <c r="E92" s="146" t="s">
        <v>74</v>
      </c>
      <c r="F92" s="81">
        <f t="shared" si="14"/>
        <v>31</v>
      </c>
      <c r="G92" s="124" t="s">
        <v>75</v>
      </c>
      <c r="H92" s="125"/>
      <c r="I92" s="125"/>
      <c r="J92" s="125"/>
      <c r="K92" s="125"/>
      <c r="L92" s="125"/>
      <c r="M92" s="125"/>
      <c r="N92" s="125"/>
      <c r="O92" s="125">
        <v>1.5</v>
      </c>
      <c r="P92" s="125"/>
      <c r="Q92" s="125"/>
      <c r="R92" s="125"/>
      <c r="S92" s="65">
        <f t="shared" si="15"/>
        <v>0</v>
      </c>
      <c r="T92" s="90" t="s">
        <v>349</v>
      </c>
      <c r="U92" s="127">
        <v>2300</v>
      </c>
      <c r="V92" s="68">
        <v>1200</v>
      </c>
      <c r="W92" s="68">
        <v>300</v>
      </c>
      <c r="X92" s="68">
        <v>300</v>
      </c>
      <c r="Y92" s="68">
        <v>200</v>
      </c>
      <c r="Z92" s="68">
        <v>100</v>
      </c>
      <c r="AA92" s="68">
        <v>100</v>
      </c>
      <c r="AB92" s="68">
        <v>100</v>
      </c>
      <c r="AC92" s="70">
        <f t="shared" si="16"/>
        <v>0</v>
      </c>
      <c r="AD92" s="71"/>
      <c r="AE92" s="71"/>
      <c r="AF92" s="71"/>
      <c r="AG92" s="71"/>
      <c r="AH92" s="71"/>
      <c r="AI92" s="68">
        <v>200</v>
      </c>
      <c r="AJ92" s="71"/>
      <c r="AK92" s="71"/>
      <c r="AL92" s="71"/>
      <c r="AM92" s="71"/>
      <c r="AN92" s="71"/>
      <c r="AO92" s="71"/>
      <c r="AP92" s="71"/>
      <c r="AQ92" s="71"/>
      <c r="AR92" s="68">
        <f>2300/31*1.5*0.5</f>
        <v>55.6451612903226</v>
      </c>
      <c r="AS92" s="72">
        <f t="shared" si="17"/>
        <v>0</v>
      </c>
      <c r="AT92" s="70">
        <f t="shared" si="18"/>
        <v>0</v>
      </c>
      <c r="AU92" s="70">
        <f t="shared" si="19"/>
        <v>2444.35</v>
      </c>
      <c r="AV92" s="129"/>
      <c r="AW92" s="130"/>
      <c r="AX92" s="150"/>
      <c r="AY92" s="75"/>
      <c r="AZ92" s="75"/>
      <c r="BA92" s="70">
        <f t="shared" si="20"/>
        <v>2444.35</v>
      </c>
      <c r="BB92" s="76"/>
      <c r="BC92" s="77" t="s">
        <v>77</v>
      </c>
      <c r="BD92" s="55" t="str">
        <f t="shared" si="21"/>
        <v>正确</v>
      </c>
    </row>
    <row r="93" s="1" customFormat="1" ht="40" customHeight="1" spans="1:56">
      <c r="A93" s="78">
        <f t="shared" si="13"/>
        <v>89</v>
      </c>
      <c r="B93" s="59" t="s">
        <v>350</v>
      </c>
      <c r="C93" s="80" t="s">
        <v>233</v>
      </c>
      <c r="D93" s="60">
        <v>45719</v>
      </c>
      <c r="E93" s="146" t="s">
        <v>74</v>
      </c>
      <c r="F93" s="81">
        <f t="shared" si="14"/>
        <v>31</v>
      </c>
      <c r="G93" s="124" t="s">
        <v>75</v>
      </c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65">
        <f t="shared" si="15"/>
        <v>0</v>
      </c>
      <c r="T93" s="136"/>
      <c r="U93" s="127">
        <v>2000</v>
      </c>
      <c r="V93" s="68">
        <v>1100</v>
      </c>
      <c r="W93" s="68">
        <v>200</v>
      </c>
      <c r="X93" s="68">
        <v>200</v>
      </c>
      <c r="Y93" s="68">
        <v>100</v>
      </c>
      <c r="Z93" s="68">
        <v>200</v>
      </c>
      <c r="AA93" s="68">
        <v>100</v>
      </c>
      <c r="AB93" s="68">
        <v>100</v>
      </c>
      <c r="AC93" s="70">
        <f t="shared" si="16"/>
        <v>0</v>
      </c>
      <c r="AD93" s="71"/>
      <c r="AE93" s="71"/>
      <c r="AF93" s="71"/>
      <c r="AG93" s="71"/>
      <c r="AH93" s="71"/>
      <c r="AI93" s="68">
        <v>200</v>
      </c>
      <c r="AJ93" s="71"/>
      <c r="AK93" s="71"/>
      <c r="AL93" s="71"/>
      <c r="AM93" s="71"/>
      <c r="AN93" s="71"/>
      <c r="AO93" s="71"/>
      <c r="AP93" s="71"/>
      <c r="AQ93" s="71"/>
      <c r="AR93" s="68"/>
      <c r="AS93" s="72">
        <f t="shared" si="17"/>
        <v>0</v>
      </c>
      <c r="AT93" s="70">
        <f t="shared" si="18"/>
        <v>0</v>
      </c>
      <c r="AU93" s="70">
        <f t="shared" si="19"/>
        <v>2200</v>
      </c>
      <c r="AV93" s="129"/>
      <c r="AW93" s="130"/>
      <c r="AX93" s="150"/>
      <c r="AY93" s="75"/>
      <c r="AZ93" s="75"/>
      <c r="BA93" s="70">
        <f t="shared" si="20"/>
        <v>2200</v>
      </c>
      <c r="BB93" s="76"/>
      <c r="BC93" s="66" t="s">
        <v>77</v>
      </c>
      <c r="BD93" s="55" t="str">
        <f t="shared" si="21"/>
        <v>正确</v>
      </c>
    </row>
    <row r="94" s="1" customFormat="1" ht="40" customHeight="1" spans="1:56">
      <c r="A94" s="78">
        <f t="shared" si="13"/>
        <v>90</v>
      </c>
      <c r="B94" s="80" t="s">
        <v>351</v>
      </c>
      <c r="C94" s="80" t="s">
        <v>91</v>
      </c>
      <c r="D94" s="132">
        <v>45712</v>
      </c>
      <c r="E94" s="146" t="s">
        <v>74</v>
      </c>
      <c r="F94" s="81">
        <f t="shared" si="14"/>
        <v>31</v>
      </c>
      <c r="G94" s="124" t="s">
        <v>75</v>
      </c>
      <c r="H94" s="125"/>
      <c r="I94" s="125"/>
      <c r="J94" s="125"/>
      <c r="K94" s="125"/>
      <c r="L94" s="125"/>
      <c r="M94" s="125"/>
      <c r="N94" s="125"/>
      <c r="O94" s="125">
        <v>9</v>
      </c>
      <c r="P94" s="125"/>
      <c r="Q94" s="125"/>
      <c r="R94" s="125"/>
      <c r="S94" s="65">
        <f t="shared" si="15"/>
        <v>0</v>
      </c>
      <c r="T94" s="66" t="s">
        <v>209</v>
      </c>
      <c r="U94" s="127">
        <v>2400</v>
      </c>
      <c r="V94" s="68">
        <v>1200</v>
      </c>
      <c r="W94" s="68">
        <v>300</v>
      </c>
      <c r="X94" s="68">
        <v>300</v>
      </c>
      <c r="Y94" s="68">
        <v>300</v>
      </c>
      <c r="Z94" s="68">
        <v>100</v>
      </c>
      <c r="AA94" s="68">
        <v>100</v>
      </c>
      <c r="AB94" s="68">
        <v>100</v>
      </c>
      <c r="AC94" s="70">
        <f t="shared" si="16"/>
        <v>0</v>
      </c>
      <c r="AD94" s="71"/>
      <c r="AE94" s="71"/>
      <c r="AF94" s="71"/>
      <c r="AG94" s="71"/>
      <c r="AH94" s="71"/>
      <c r="AI94" s="71">
        <f>(6*80+9*50+150)/31*22+200</f>
        <v>966.451612903226</v>
      </c>
      <c r="AJ94" s="71"/>
      <c r="AK94" s="71"/>
      <c r="AL94" s="71"/>
      <c r="AM94" s="71"/>
      <c r="AN94" s="71"/>
      <c r="AO94" s="71"/>
      <c r="AP94" s="71"/>
      <c r="AQ94" s="71"/>
      <c r="AR94" s="68">
        <f>2400/31*9*0.5</f>
        <v>348.387096774194</v>
      </c>
      <c r="AS94" s="72">
        <f t="shared" si="17"/>
        <v>0</v>
      </c>
      <c r="AT94" s="70">
        <f t="shared" si="18"/>
        <v>0</v>
      </c>
      <c r="AU94" s="70">
        <f t="shared" si="19"/>
        <v>3018.06</v>
      </c>
      <c r="AV94" s="129"/>
      <c r="AW94" s="130"/>
      <c r="AX94" s="150"/>
      <c r="AY94" s="75"/>
      <c r="AZ94" s="75"/>
      <c r="BA94" s="70">
        <f t="shared" si="20"/>
        <v>3018.06</v>
      </c>
      <c r="BB94" s="76"/>
      <c r="BC94" s="157" t="s">
        <v>352</v>
      </c>
      <c r="BD94" s="55" t="str">
        <f t="shared" si="21"/>
        <v>正确</v>
      </c>
    </row>
    <row r="95" s="1" customFormat="1" ht="40" customHeight="1" spans="1:56">
      <c r="A95" s="78">
        <f t="shared" si="13"/>
        <v>91</v>
      </c>
      <c r="B95" s="80" t="s">
        <v>353</v>
      </c>
      <c r="C95" s="80" t="s">
        <v>91</v>
      </c>
      <c r="D95" s="132">
        <v>45749</v>
      </c>
      <c r="E95" s="146" t="s">
        <v>74</v>
      </c>
      <c r="F95" s="81">
        <f t="shared" si="14"/>
        <v>31</v>
      </c>
      <c r="G95" s="124" t="s">
        <v>75</v>
      </c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65">
        <f t="shared" si="15"/>
        <v>0</v>
      </c>
      <c r="T95" s="136"/>
      <c r="U95" s="127">
        <v>2300</v>
      </c>
      <c r="V95" s="68">
        <v>1200</v>
      </c>
      <c r="W95" s="68">
        <v>300</v>
      </c>
      <c r="X95" s="68">
        <v>300</v>
      </c>
      <c r="Y95" s="68">
        <v>200</v>
      </c>
      <c r="Z95" s="68">
        <v>100</v>
      </c>
      <c r="AA95" s="68">
        <v>100</v>
      </c>
      <c r="AB95" s="68">
        <v>100</v>
      </c>
      <c r="AC95" s="70">
        <f t="shared" si="16"/>
        <v>0</v>
      </c>
      <c r="AD95" s="71"/>
      <c r="AE95" s="71"/>
      <c r="AF95" s="71"/>
      <c r="AG95" s="71"/>
      <c r="AH95" s="71"/>
      <c r="AI95" s="71">
        <v>200</v>
      </c>
      <c r="AJ95" s="71"/>
      <c r="AK95" s="71"/>
      <c r="AL95" s="71"/>
      <c r="AM95" s="71"/>
      <c r="AN95" s="71"/>
      <c r="AO95" s="71"/>
      <c r="AP95" s="71"/>
      <c r="AQ95" s="71"/>
      <c r="AR95" s="68"/>
      <c r="AS95" s="72">
        <f t="shared" si="17"/>
        <v>0</v>
      </c>
      <c r="AT95" s="70">
        <f t="shared" si="18"/>
        <v>0</v>
      </c>
      <c r="AU95" s="70">
        <f t="shared" si="19"/>
        <v>2500</v>
      </c>
      <c r="AV95" s="129"/>
      <c r="AW95" s="130"/>
      <c r="AX95" s="150"/>
      <c r="AY95" s="75"/>
      <c r="AZ95" s="75"/>
      <c r="BA95" s="70">
        <f t="shared" si="20"/>
        <v>2500</v>
      </c>
      <c r="BB95" s="76"/>
      <c r="BC95" s="77" t="s">
        <v>77</v>
      </c>
      <c r="BD95" s="55" t="str">
        <f t="shared" si="21"/>
        <v>正确</v>
      </c>
    </row>
    <row r="96" s="1" customFormat="1" ht="40" customHeight="1" spans="1:56">
      <c r="A96" s="78">
        <f t="shared" si="13"/>
        <v>92</v>
      </c>
      <c r="B96" s="59" t="s">
        <v>354</v>
      </c>
      <c r="C96" s="80" t="s">
        <v>91</v>
      </c>
      <c r="D96" s="60">
        <v>45749</v>
      </c>
      <c r="E96" s="146" t="s">
        <v>74</v>
      </c>
      <c r="F96" s="81">
        <f t="shared" si="14"/>
        <v>31</v>
      </c>
      <c r="G96" s="124" t="s">
        <v>75</v>
      </c>
      <c r="H96" s="142"/>
      <c r="I96" s="142"/>
      <c r="J96" s="142"/>
      <c r="K96" s="142"/>
      <c r="L96" s="142"/>
      <c r="M96" s="142"/>
      <c r="N96" s="142"/>
      <c r="O96" s="125">
        <v>7</v>
      </c>
      <c r="P96" s="142"/>
      <c r="Q96" s="142"/>
      <c r="R96" s="142"/>
      <c r="S96" s="65">
        <f t="shared" si="15"/>
        <v>0</v>
      </c>
      <c r="T96" s="136" t="s">
        <v>302</v>
      </c>
      <c r="U96" s="127">
        <v>2300</v>
      </c>
      <c r="V96" s="68">
        <v>1200</v>
      </c>
      <c r="W96" s="68">
        <v>300</v>
      </c>
      <c r="X96" s="68">
        <v>300</v>
      </c>
      <c r="Y96" s="68">
        <v>200</v>
      </c>
      <c r="Z96" s="68">
        <v>100</v>
      </c>
      <c r="AA96" s="68">
        <v>100</v>
      </c>
      <c r="AB96" s="68">
        <v>100</v>
      </c>
      <c r="AC96" s="70">
        <f t="shared" si="16"/>
        <v>0</v>
      </c>
      <c r="AD96" s="151"/>
      <c r="AE96" s="151"/>
      <c r="AF96" s="151"/>
      <c r="AG96" s="151"/>
      <c r="AH96" s="151"/>
      <c r="AI96" s="151">
        <f>(3*100+4*50)/31*22+200</f>
        <v>554.838709677419</v>
      </c>
      <c r="AJ96" s="151"/>
      <c r="AK96" s="151"/>
      <c r="AL96" s="151"/>
      <c r="AM96" s="151"/>
      <c r="AN96" s="151"/>
      <c r="AO96" s="151"/>
      <c r="AP96" s="151"/>
      <c r="AQ96" s="151"/>
      <c r="AR96" s="68">
        <f>2300/31*7*0.5</f>
        <v>259.677419354839</v>
      </c>
      <c r="AS96" s="72">
        <f t="shared" si="17"/>
        <v>0</v>
      </c>
      <c r="AT96" s="70">
        <f t="shared" si="18"/>
        <v>0</v>
      </c>
      <c r="AU96" s="70">
        <f t="shared" si="19"/>
        <v>2595.16</v>
      </c>
      <c r="AV96" s="129"/>
      <c r="AW96" s="130"/>
      <c r="AX96" s="150"/>
      <c r="AY96" s="75"/>
      <c r="AZ96" s="75"/>
      <c r="BA96" s="70">
        <f t="shared" si="20"/>
        <v>2595.16</v>
      </c>
      <c r="BB96" s="76"/>
      <c r="BC96" s="77" t="s">
        <v>355</v>
      </c>
      <c r="BD96" s="55" t="str">
        <f t="shared" si="21"/>
        <v>正确</v>
      </c>
    </row>
    <row r="97" s="1" customFormat="1" ht="40" customHeight="1" spans="1:56">
      <c r="A97" s="78">
        <f t="shared" si="13"/>
        <v>93</v>
      </c>
      <c r="B97" s="59" t="s">
        <v>356</v>
      </c>
      <c r="C97" s="80" t="s">
        <v>91</v>
      </c>
      <c r="D97" s="60">
        <v>45773</v>
      </c>
      <c r="E97" s="146" t="s">
        <v>74</v>
      </c>
      <c r="F97" s="81">
        <f t="shared" si="14"/>
        <v>31</v>
      </c>
      <c r="G97" s="124" t="s">
        <v>75</v>
      </c>
      <c r="H97" s="142"/>
      <c r="I97" s="142"/>
      <c r="J97" s="142"/>
      <c r="K97" s="142"/>
      <c r="L97" s="142"/>
      <c r="M97" s="142"/>
      <c r="N97" s="142"/>
      <c r="O97" s="125">
        <v>3</v>
      </c>
      <c r="P97" s="142"/>
      <c r="Q97" s="142"/>
      <c r="R97" s="142"/>
      <c r="S97" s="65">
        <f t="shared" si="15"/>
        <v>0</v>
      </c>
      <c r="T97" s="90" t="s">
        <v>357</v>
      </c>
      <c r="U97" s="127">
        <v>2300</v>
      </c>
      <c r="V97" s="68">
        <v>1200</v>
      </c>
      <c r="W97" s="68">
        <v>300</v>
      </c>
      <c r="X97" s="68">
        <v>300</v>
      </c>
      <c r="Y97" s="68">
        <v>200</v>
      </c>
      <c r="Z97" s="68">
        <v>100</v>
      </c>
      <c r="AA97" s="68">
        <v>100</v>
      </c>
      <c r="AB97" s="68">
        <v>100</v>
      </c>
      <c r="AC97" s="70">
        <f t="shared" si="16"/>
        <v>0</v>
      </c>
      <c r="AD97" s="151"/>
      <c r="AE97" s="151"/>
      <c r="AF97" s="151"/>
      <c r="AG97" s="151"/>
      <c r="AH97" s="151"/>
      <c r="AI97" s="68">
        <v>200</v>
      </c>
      <c r="AJ97" s="151"/>
      <c r="AK97" s="151"/>
      <c r="AL97" s="151"/>
      <c r="AM97" s="151"/>
      <c r="AN97" s="151"/>
      <c r="AO97" s="151"/>
      <c r="AP97" s="151"/>
      <c r="AQ97" s="151"/>
      <c r="AR97" s="68">
        <f>2300/31*3*0.5</f>
        <v>111.290322580645</v>
      </c>
      <c r="AS97" s="72">
        <f t="shared" si="17"/>
        <v>0</v>
      </c>
      <c r="AT97" s="70">
        <f t="shared" si="18"/>
        <v>0</v>
      </c>
      <c r="AU97" s="70">
        <f t="shared" si="19"/>
        <v>2388.71</v>
      </c>
      <c r="AV97" s="129"/>
      <c r="AW97" s="130"/>
      <c r="AX97" s="150"/>
      <c r="AY97" s="75"/>
      <c r="AZ97" s="75"/>
      <c r="BA97" s="70">
        <f t="shared" si="20"/>
        <v>2388.71</v>
      </c>
      <c r="BB97" s="76"/>
      <c r="BC97" s="77" t="s">
        <v>77</v>
      </c>
      <c r="BD97" s="55" t="str">
        <f t="shared" si="21"/>
        <v>正确</v>
      </c>
    </row>
    <row r="98" s="1" customFormat="1" ht="40" customHeight="1" spans="1:56">
      <c r="A98" s="78">
        <f t="shared" si="13"/>
        <v>94</v>
      </c>
      <c r="B98" s="59" t="s">
        <v>358</v>
      </c>
      <c r="C98" s="80" t="s">
        <v>102</v>
      </c>
      <c r="D98" s="60">
        <v>45762</v>
      </c>
      <c r="E98" s="146" t="s">
        <v>74</v>
      </c>
      <c r="F98" s="81">
        <f t="shared" si="14"/>
        <v>31</v>
      </c>
      <c r="G98" s="124" t="s">
        <v>75</v>
      </c>
      <c r="H98" s="125"/>
      <c r="I98" s="125"/>
      <c r="J98" s="125"/>
      <c r="K98" s="125"/>
      <c r="L98" s="125"/>
      <c r="M98" s="125"/>
      <c r="N98" s="125"/>
      <c r="O98" s="125">
        <v>6.5</v>
      </c>
      <c r="P98" s="125"/>
      <c r="Q98" s="125"/>
      <c r="R98" s="125"/>
      <c r="S98" s="65">
        <f t="shared" si="15"/>
        <v>0</v>
      </c>
      <c r="T98" s="90" t="s">
        <v>359</v>
      </c>
      <c r="U98" s="127">
        <v>1900</v>
      </c>
      <c r="V98" s="68">
        <v>1000</v>
      </c>
      <c r="W98" s="68">
        <v>200</v>
      </c>
      <c r="X98" s="68">
        <v>200</v>
      </c>
      <c r="Y98" s="68">
        <v>200</v>
      </c>
      <c r="Z98" s="68">
        <v>100</v>
      </c>
      <c r="AA98" s="68">
        <v>100</v>
      </c>
      <c r="AB98" s="68">
        <v>100</v>
      </c>
      <c r="AC98" s="70">
        <f t="shared" si="16"/>
        <v>0</v>
      </c>
      <c r="AD98" s="71"/>
      <c r="AE98" s="71"/>
      <c r="AF98" s="71"/>
      <c r="AG98" s="71"/>
      <c r="AH98" s="71"/>
      <c r="AI98" s="68">
        <v>200</v>
      </c>
      <c r="AJ98" s="71"/>
      <c r="AK98" s="71"/>
      <c r="AL98" s="71"/>
      <c r="AM98" s="71"/>
      <c r="AN98" s="71"/>
      <c r="AO98" s="71"/>
      <c r="AP98" s="71"/>
      <c r="AQ98" s="71"/>
      <c r="AR98" s="68">
        <f>1900/31*6.5*0.5</f>
        <v>199.193548387097</v>
      </c>
      <c r="AS98" s="72">
        <f t="shared" si="17"/>
        <v>0</v>
      </c>
      <c r="AT98" s="70">
        <f t="shared" si="18"/>
        <v>0</v>
      </c>
      <c r="AU98" s="70">
        <f t="shared" si="19"/>
        <v>1900.81</v>
      </c>
      <c r="AV98" s="129"/>
      <c r="AW98" s="130"/>
      <c r="AX98" s="150"/>
      <c r="AY98" s="75"/>
      <c r="AZ98" s="75"/>
      <c r="BA98" s="70">
        <f t="shared" si="20"/>
        <v>1900.81</v>
      </c>
      <c r="BB98" s="76"/>
      <c r="BC98" s="77" t="s">
        <v>77</v>
      </c>
      <c r="BD98" s="55" t="str">
        <f t="shared" si="21"/>
        <v>正确</v>
      </c>
    </row>
    <row r="99" s="1" customFormat="1" ht="40" customHeight="1" spans="1:56">
      <c r="A99" s="78">
        <f t="shared" si="13"/>
        <v>95</v>
      </c>
      <c r="B99" s="59" t="s">
        <v>360</v>
      </c>
      <c r="C99" s="80" t="s">
        <v>91</v>
      </c>
      <c r="D99" s="60">
        <v>45758</v>
      </c>
      <c r="E99" s="146" t="s">
        <v>74</v>
      </c>
      <c r="F99" s="81">
        <f t="shared" si="14"/>
        <v>31</v>
      </c>
      <c r="G99" s="124" t="s">
        <v>75</v>
      </c>
      <c r="H99" s="125"/>
      <c r="I99" s="125"/>
      <c r="J99" s="125"/>
      <c r="K99" s="125"/>
      <c r="L99" s="125"/>
      <c r="M99" s="125"/>
      <c r="N99" s="125"/>
      <c r="O99" s="125">
        <v>8</v>
      </c>
      <c r="P99" s="125"/>
      <c r="Q99" s="125"/>
      <c r="R99" s="125"/>
      <c r="S99" s="65">
        <f t="shared" si="15"/>
        <v>0</v>
      </c>
      <c r="T99" s="90" t="s">
        <v>361</v>
      </c>
      <c r="U99" s="127">
        <v>2400</v>
      </c>
      <c r="V99" s="68">
        <v>1200</v>
      </c>
      <c r="W99" s="68">
        <v>300</v>
      </c>
      <c r="X99" s="68">
        <v>300</v>
      </c>
      <c r="Y99" s="68">
        <v>200</v>
      </c>
      <c r="Z99" s="68">
        <v>200</v>
      </c>
      <c r="AA99" s="68">
        <v>100</v>
      </c>
      <c r="AB99" s="68">
        <v>100</v>
      </c>
      <c r="AC99" s="70">
        <f t="shared" si="16"/>
        <v>0</v>
      </c>
      <c r="AD99" s="71"/>
      <c r="AE99" s="71"/>
      <c r="AF99" s="71"/>
      <c r="AG99" s="71"/>
      <c r="AH99" s="71"/>
      <c r="AI99" s="68">
        <v>200</v>
      </c>
      <c r="AJ99" s="71"/>
      <c r="AK99" s="71"/>
      <c r="AL99" s="71"/>
      <c r="AM99" s="71"/>
      <c r="AN99" s="71"/>
      <c r="AO99" s="71"/>
      <c r="AP99" s="71"/>
      <c r="AQ99" s="71"/>
      <c r="AR99" s="68">
        <f>2400/31*8*0.5</f>
        <v>309.677419354839</v>
      </c>
      <c r="AS99" s="72">
        <f t="shared" si="17"/>
        <v>0</v>
      </c>
      <c r="AT99" s="70">
        <f t="shared" si="18"/>
        <v>0</v>
      </c>
      <c r="AU99" s="70">
        <f t="shared" si="19"/>
        <v>2290.32</v>
      </c>
      <c r="AV99" s="129"/>
      <c r="AW99" s="130"/>
      <c r="AX99" s="150"/>
      <c r="AY99" s="75"/>
      <c r="AZ99" s="75"/>
      <c r="BA99" s="70">
        <f t="shared" si="20"/>
        <v>2290.32</v>
      </c>
      <c r="BB99" s="76"/>
      <c r="BC99" s="77" t="s">
        <v>77</v>
      </c>
      <c r="BD99" s="55" t="str">
        <f t="shared" si="21"/>
        <v>正确</v>
      </c>
    </row>
    <row r="100" s="1" customFormat="1" ht="40" customHeight="1" spans="1:56">
      <c r="A100" s="78">
        <f t="shared" si="13"/>
        <v>96</v>
      </c>
      <c r="B100" s="59" t="s">
        <v>362</v>
      </c>
      <c r="C100" s="80" t="s">
        <v>98</v>
      </c>
      <c r="D100" s="60">
        <v>45771</v>
      </c>
      <c r="E100" s="146" t="s">
        <v>74</v>
      </c>
      <c r="F100" s="81">
        <f t="shared" si="14"/>
        <v>31</v>
      </c>
      <c r="G100" s="124" t="s">
        <v>75</v>
      </c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65">
        <f t="shared" si="15"/>
        <v>0</v>
      </c>
      <c r="T100" s="136"/>
      <c r="U100" s="127">
        <v>1600</v>
      </c>
      <c r="V100" s="68">
        <v>1000</v>
      </c>
      <c r="W100" s="68">
        <v>100</v>
      </c>
      <c r="X100" s="68">
        <v>100</v>
      </c>
      <c r="Y100" s="68">
        <v>100</v>
      </c>
      <c r="Z100" s="68">
        <v>100</v>
      </c>
      <c r="AA100" s="68">
        <v>100</v>
      </c>
      <c r="AB100" s="68">
        <v>100</v>
      </c>
      <c r="AC100" s="70">
        <f t="shared" si="16"/>
        <v>0</v>
      </c>
      <c r="AD100" s="71"/>
      <c r="AE100" s="71"/>
      <c r="AF100" s="71"/>
      <c r="AG100" s="71"/>
      <c r="AH100" s="71"/>
      <c r="AI100" s="68">
        <v>200</v>
      </c>
      <c r="AJ100" s="71"/>
      <c r="AK100" s="71"/>
      <c r="AL100" s="71"/>
      <c r="AM100" s="71"/>
      <c r="AN100" s="71"/>
      <c r="AO100" s="71"/>
      <c r="AP100" s="71"/>
      <c r="AQ100" s="71"/>
      <c r="AR100" s="68"/>
      <c r="AS100" s="72">
        <f t="shared" si="17"/>
        <v>0</v>
      </c>
      <c r="AT100" s="70">
        <f t="shared" si="18"/>
        <v>0</v>
      </c>
      <c r="AU100" s="70">
        <f t="shared" si="19"/>
        <v>1800</v>
      </c>
      <c r="AV100" s="129"/>
      <c r="AW100" s="130"/>
      <c r="AX100" s="150"/>
      <c r="AY100" s="75"/>
      <c r="AZ100" s="75"/>
      <c r="BA100" s="70">
        <f t="shared" si="20"/>
        <v>1800</v>
      </c>
      <c r="BB100" s="76"/>
      <c r="BC100" s="77" t="s">
        <v>77</v>
      </c>
      <c r="BD100" s="55" t="str">
        <f t="shared" si="21"/>
        <v>正确</v>
      </c>
    </row>
    <row r="101" s="1" customFormat="1" ht="40" customHeight="1" spans="1:56">
      <c r="A101" s="78">
        <f t="shared" si="13"/>
        <v>97</v>
      </c>
      <c r="B101" s="59" t="s">
        <v>363</v>
      </c>
      <c r="C101" s="80" t="s">
        <v>91</v>
      </c>
      <c r="D101" s="60">
        <v>45756</v>
      </c>
      <c r="E101" s="146" t="s">
        <v>74</v>
      </c>
      <c r="F101" s="81">
        <f t="shared" si="14"/>
        <v>31</v>
      </c>
      <c r="G101" s="124" t="s">
        <v>75</v>
      </c>
      <c r="H101" s="125"/>
      <c r="I101" s="125"/>
      <c r="J101" s="125"/>
      <c r="K101" s="125"/>
      <c r="L101" s="125">
        <v>11</v>
      </c>
      <c r="M101" s="125"/>
      <c r="N101" s="125"/>
      <c r="O101" s="125"/>
      <c r="P101" s="125"/>
      <c r="Q101" s="125"/>
      <c r="R101" s="125"/>
      <c r="S101" s="65">
        <f t="shared" si="15"/>
        <v>0</v>
      </c>
      <c r="T101" s="136" t="s">
        <v>364</v>
      </c>
      <c r="U101" s="127">
        <v>2300</v>
      </c>
      <c r="V101" s="68">
        <v>1200</v>
      </c>
      <c r="W101" s="68">
        <v>300</v>
      </c>
      <c r="X101" s="68">
        <v>200</v>
      </c>
      <c r="Y101" s="68">
        <v>200</v>
      </c>
      <c r="Z101" s="68">
        <v>200</v>
      </c>
      <c r="AA101" s="68">
        <v>100</v>
      </c>
      <c r="AB101" s="68">
        <v>100</v>
      </c>
      <c r="AC101" s="70">
        <f t="shared" si="16"/>
        <v>0</v>
      </c>
      <c r="AD101" s="71"/>
      <c r="AE101" s="71"/>
      <c r="AF101" s="71"/>
      <c r="AG101" s="71"/>
      <c r="AH101" s="71"/>
      <c r="AI101" s="71">
        <f>200+50</f>
        <v>250</v>
      </c>
      <c r="AJ101" s="71"/>
      <c r="AK101" s="71"/>
      <c r="AL101" s="71"/>
      <c r="AM101" s="71"/>
      <c r="AN101" s="71"/>
      <c r="AO101" s="71"/>
      <c r="AP101" s="71"/>
      <c r="AQ101" s="71"/>
      <c r="AR101" s="68"/>
      <c r="AS101" s="72">
        <f t="shared" si="17"/>
        <v>0</v>
      </c>
      <c r="AT101" s="70">
        <f t="shared" si="18"/>
        <v>816.129032258064</v>
      </c>
      <c r="AU101" s="70">
        <f t="shared" si="19"/>
        <v>1733.87</v>
      </c>
      <c r="AV101" s="129"/>
      <c r="AW101" s="130"/>
      <c r="AX101" s="150"/>
      <c r="AY101" s="75"/>
      <c r="AZ101" s="75"/>
      <c r="BA101" s="70">
        <f t="shared" si="20"/>
        <v>1733.87</v>
      </c>
      <c r="BB101" s="76"/>
      <c r="BC101" s="66" t="s">
        <v>365</v>
      </c>
      <c r="BD101" s="55" t="str">
        <f t="shared" si="21"/>
        <v>正确</v>
      </c>
    </row>
    <row r="102" s="1" customFormat="1" ht="40" customHeight="1" spans="1:56">
      <c r="A102" s="78">
        <f t="shared" si="13"/>
        <v>98</v>
      </c>
      <c r="B102" s="80" t="s">
        <v>366</v>
      </c>
      <c r="C102" s="80" t="s">
        <v>91</v>
      </c>
      <c r="D102" s="132">
        <v>45748</v>
      </c>
      <c r="E102" s="146" t="s">
        <v>74</v>
      </c>
      <c r="F102" s="81">
        <f t="shared" si="14"/>
        <v>31</v>
      </c>
      <c r="G102" s="124" t="s">
        <v>75</v>
      </c>
      <c r="H102" s="125"/>
      <c r="I102" s="125"/>
      <c r="J102" s="125"/>
      <c r="K102" s="125"/>
      <c r="L102" s="125"/>
      <c r="M102" s="125"/>
      <c r="N102" s="125"/>
      <c r="O102" s="125">
        <v>6</v>
      </c>
      <c r="P102" s="125"/>
      <c r="Q102" s="125"/>
      <c r="R102" s="125"/>
      <c r="S102" s="65">
        <f t="shared" si="15"/>
        <v>0</v>
      </c>
      <c r="T102" s="66" t="s">
        <v>217</v>
      </c>
      <c r="U102" s="127">
        <v>2400</v>
      </c>
      <c r="V102" s="68">
        <v>1200</v>
      </c>
      <c r="W102" s="68">
        <v>300</v>
      </c>
      <c r="X102" s="68">
        <v>300</v>
      </c>
      <c r="Y102" s="68">
        <v>200</v>
      </c>
      <c r="Z102" s="68">
        <v>200</v>
      </c>
      <c r="AA102" s="68">
        <v>100</v>
      </c>
      <c r="AB102" s="68">
        <v>100</v>
      </c>
      <c r="AC102" s="70">
        <f t="shared" si="16"/>
        <v>0</v>
      </c>
      <c r="AD102" s="71"/>
      <c r="AE102" s="71"/>
      <c r="AF102" s="71"/>
      <c r="AG102" s="71"/>
      <c r="AH102" s="71"/>
      <c r="AI102" s="71">
        <f>1010/31*22+200</f>
        <v>916.774193548387</v>
      </c>
      <c r="AJ102" s="71"/>
      <c r="AK102" s="71"/>
      <c r="AL102" s="71"/>
      <c r="AM102" s="71"/>
      <c r="AN102" s="71"/>
      <c r="AO102" s="71"/>
      <c r="AP102" s="71"/>
      <c r="AQ102" s="71"/>
      <c r="AR102" s="68">
        <f>2400/31*6*0.5</f>
        <v>232.258064516129</v>
      </c>
      <c r="AS102" s="72">
        <f t="shared" si="17"/>
        <v>0</v>
      </c>
      <c r="AT102" s="70">
        <f t="shared" si="18"/>
        <v>0</v>
      </c>
      <c r="AU102" s="70">
        <f t="shared" si="19"/>
        <v>3084.52</v>
      </c>
      <c r="AV102" s="129"/>
      <c r="AW102" s="130"/>
      <c r="AX102" s="150"/>
      <c r="AY102" s="75"/>
      <c r="AZ102" s="75"/>
      <c r="BA102" s="70">
        <f t="shared" si="20"/>
        <v>3084.52</v>
      </c>
      <c r="BB102" s="76"/>
      <c r="BC102" s="77" t="s">
        <v>367</v>
      </c>
      <c r="BD102" s="55" t="str">
        <f t="shared" si="21"/>
        <v>正确</v>
      </c>
    </row>
    <row r="103" s="1" customFormat="1" ht="40" customHeight="1" spans="1:56">
      <c r="A103" s="78">
        <f t="shared" si="13"/>
        <v>99</v>
      </c>
      <c r="B103" s="158" t="s">
        <v>368</v>
      </c>
      <c r="C103" s="80" t="s">
        <v>98</v>
      </c>
      <c r="D103" s="159">
        <v>45759</v>
      </c>
      <c r="E103" s="80" t="s">
        <v>74</v>
      </c>
      <c r="F103" s="81">
        <f t="shared" si="14"/>
        <v>31</v>
      </c>
      <c r="G103" s="124" t="s">
        <v>75</v>
      </c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65">
        <f t="shared" si="15"/>
        <v>0</v>
      </c>
      <c r="T103" s="160"/>
      <c r="U103" s="127">
        <v>1600</v>
      </c>
      <c r="V103" s="68">
        <v>900</v>
      </c>
      <c r="W103" s="68">
        <v>200</v>
      </c>
      <c r="X103" s="68">
        <v>100</v>
      </c>
      <c r="Y103" s="68">
        <v>100</v>
      </c>
      <c r="Z103" s="68">
        <v>100</v>
      </c>
      <c r="AA103" s="68">
        <v>100</v>
      </c>
      <c r="AB103" s="68">
        <v>100</v>
      </c>
      <c r="AC103" s="70">
        <f t="shared" si="16"/>
        <v>0</v>
      </c>
      <c r="AD103" s="71"/>
      <c r="AE103" s="71"/>
      <c r="AF103" s="71"/>
      <c r="AG103" s="71"/>
      <c r="AH103" s="71"/>
      <c r="AI103" s="68">
        <v>200</v>
      </c>
      <c r="AJ103" s="71"/>
      <c r="AK103" s="71"/>
      <c r="AL103" s="71"/>
      <c r="AM103" s="71"/>
      <c r="AN103" s="71"/>
      <c r="AO103" s="71"/>
      <c r="AP103" s="71"/>
      <c r="AQ103" s="71"/>
      <c r="AR103" s="68"/>
      <c r="AS103" s="72">
        <f t="shared" si="17"/>
        <v>0</v>
      </c>
      <c r="AT103" s="70">
        <f t="shared" si="18"/>
        <v>0</v>
      </c>
      <c r="AU103" s="70">
        <f t="shared" si="19"/>
        <v>1800</v>
      </c>
      <c r="AV103" s="129"/>
      <c r="AW103" s="130"/>
      <c r="AX103" s="150"/>
      <c r="AY103" s="75"/>
      <c r="AZ103" s="75"/>
      <c r="BA103" s="70">
        <f t="shared" si="20"/>
        <v>1800</v>
      </c>
      <c r="BB103" s="76"/>
      <c r="BC103" s="77" t="s">
        <v>77</v>
      </c>
      <c r="BD103" s="55" t="str">
        <f t="shared" si="21"/>
        <v>正确</v>
      </c>
    </row>
    <row r="104" s="1" customFormat="1" ht="40" customHeight="1" spans="1:56">
      <c r="A104" s="78">
        <f t="shared" si="13"/>
        <v>100</v>
      </c>
      <c r="B104" s="80" t="s">
        <v>369</v>
      </c>
      <c r="C104" s="80" t="s">
        <v>98</v>
      </c>
      <c r="D104" s="161">
        <v>45800</v>
      </c>
      <c r="E104" s="80" t="s">
        <v>74</v>
      </c>
      <c r="F104" s="81">
        <f t="shared" si="14"/>
        <v>31</v>
      </c>
      <c r="G104" s="124" t="s">
        <v>75</v>
      </c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65">
        <f t="shared" si="15"/>
        <v>0</v>
      </c>
      <c r="T104" s="136" t="s">
        <v>370</v>
      </c>
      <c r="U104" s="127">
        <v>1700</v>
      </c>
      <c r="V104" s="68">
        <v>1000</v>
      </c>
      <c r="W104" s="68">
        <v>200</v>
      </c>
      <c r="X104" s="68">
        <v>100</v>
      </c>
      <c r="Y104" s="68">
        <v>100</v>
      </c>
      <c r="Z104" s="68">
        <v>100</v>
      </c>
      <c r="AA104" s="68">
        <v>100</v>
      </c>
      <c r="AB104" s="68">
        <v>100</v>
      </c>
      <c r="AC104" s="70">
        <f t="shared" si="16"/>
        <v>0</v>
      </c>
      <c r="AD104" s="71"/>
      <c r="AE104" s="71"/>
      <c r="AF104" s="71"/>
      <c r="AG104" s="71"/>
      <c r="AH104" s="71"/>
      <c r="AI104" s="68">
        <v>200</v>
      </c>
      <c r="AJ104" s="71"/>
      <c r="AK104" s="71"/>
      <c r="AL104" s="71"/>
      <c r="AM104" s="71"/>
      <c r="AN104" s="71"/>
      <c r="AO104" s="71"/>
      <c r="AP104" s="71"/>
      <c r="AQ104" s="71"/>
      <c r="AR104" s="68"/>
      <c r="AS104" s="72">
        <f t="shared" si="17"/>
        <v>0</v>
      </c>
      <c r="AT104" s="70">
        <f t="shared" si="18"/>
        <v>0</v>
      </c>
      <c r="AU104" s="70">
        <f t="shared" si="19"/>
        <v>1900</v>
      </c>
      <c r="AV104" s="129"/>
      <c r="AW104" s="130"/>
      <c r="AX104" s="150"/>
      <c r="AY104" s="75"/>
      <c r="AZ104" s="75"/>
      <c r="BA104" s="70">
        <f t="shared" si="20"/>
        <v>1900</v>
      </c>
      <c r="BB104" s="76"/>
      <c r="BC104" s="77" t="s">
        <v>77</v>
      </c>
      <c r="BD104" s="55" t="str">
        <f t="shared" si="21"/>
        <v>正确</v>
      </c>
    </row>
    <row r="105" s="1" customFormat="1" ht="40" customHeight="1" spans="1:56">
      <c r="A105" s="78">
        <f t="shared" si="13"/>
        <v>101</v>
      </c>
      <c r="B105" s="80" t="s">
        <v>371</v>
      </c>
      <c r="C105" s="80" t="s">
        <v>102</v>
      </c>
      <c r="D105" s="161">
        <v>45791</v>
      </c>
      <c r="E105" s="80" t="s">
        <v>74</v>
      </c>
      <c r="F105" s="81">
        <f t="shared" si="14"/>
        <v>31</v>
      </c>
      <c r="G105" s="124" t="s">
        <v>75</v>
      </c>
      <c r="H105" s="125"/>
      <c r="I105" s="125"/>
      <c r="J105" s="125"/>
      <c r="K105" s="125"/>
      <c r="L105" s="125"/>
      <c r="M105" s="125"/>
      <c r="N105" s="125"/>
      <c r="O105" s="125">
        <v>5</v>
      </c>
      <c r="P105" s="125"/>
      <c r="Q105" s="125"/>
      <c r="R105" s="125"/>
      <c r="S105" s="65">
        <f t="shared" si="15"/>
        <v>0</v>
      </c>
      <c r="T105" s="136" t="s">
        <v>111</v>
      </c>
      <c r="U105" s="127">
        <v>1400</v>
      </c>
      <c r="V105" s="68">
        <v>500</v>
      </c>
      <c r="W105" s="68">
        <v>100</v>
      </c>
      <c r="X105" s="68">
        <v>100</v>
      </c>
      <c r="Y105" s="68">
        <v>200</v>
      </c>
      <c r="Z105" s="68">
        <v>100</v>
      </c>
      <c r="AA105" s="68">
        <v>200</v>
      </c>
      <c r="AB105" s="68">
        <v>200</v>
      </c>
      <c r="AC105" s="70">
        <f t="shared" si="16"/>
        <v>0</v>
      </c>
      <c r="AD105" s="71"/>
      <c r="AE105" s="71"/>
      <c r="AF105" s="71"/>
      <c r="AG105" s="71"/>
      <c r="AH105" s="71"/>
      <c r="AI105" s="68">
        <v>200</v>
      </c>
      <c r="AJ105" s="71"/>
      <c r="AK105" s="71"/>
      <c r="AL105" s="71"/>
      <c r="AM105" s="71"/>
      <c r="AN105" s="71"/>
      <c r="AO105" s="71"/>
      <c r="AP105" s="71"/>
      <c r="AQ105" s="71"/>
      <c r="AR105" s="68">
        <f>1400/31*5*0.5</f>
        <v>112.903225806452</v>
      </c>
      <c r="AS105" s="72">
        <f t="shared" si="17"/>
        <v>0</v>
      </c>
      <c r="AT105" s="70">
        <f t="shared" si="18"/>
        <v>0</v>
      </c>
      <c r="AU105" s="70">
        <f t="shared" si="19"/>
        <v>1487.1</v>
      </c>
      <c r="AV105" s="129"/>
      <c r="AW105" s="130"/>
      <c r="AX105" s="150"/>
      <c r="AY105" s="75"/>
      <c r="AZ105" s="75"/>
      <c r="BA105" s="70">
        <f t="shared" si="20"/>
        <v>1487.1</v>
      </c>
      <c r="BB105" s="76"/>
      <c r="BC105" s="77" t="s">
        <v>77</v>
      </c>
      <c r="BD105" s="55" t="str">
        <f t="shared" si="21"/>
        <v>正确</v>
      </c>
    </row>
    <row r="106" s="1" customFormat="1" ht="40" customHeight="1" spans="1:56">
      <c r="A106" s="78">
        <f t="shared" si="13"/>
        <v>102</v>
      </c>
      <c r="B106" s="80" t="s">
        <v>372</v>
      </c>
      <c r="C106" s="80" t="s">
        <v>91</v>
      </c>
      <c r="D106" s="161">
        <v>45798</v>
      </c>
      <c r="E106" s="80" t="s">
        <v>74</v>
      </c>
      <c r="F106" s="81">
        <f t="shared" si="14"/>
        <v>31</v>
      </c>
      <c r="G106" s="124" t="s">
        <v>75</v>
      </c>
      <c r="H106" s="125"/>
      <c r="I106" s="125"/>
      <c r="J106" s="125"/>
      <c r="K106" s="125"/>
      <c r="L106" s="125"/>
      <c r="M106" s="125"/>
      <c r="N106" s="125"/>
      <c r="O106" s="125">
        <v>8</v>
      </c>
      <c r="P106" s="125"/>
      <c r="Q106" s="125"/>
      <c r="R106" s="125"/>
      <c r="S106" s="65">
        <f t="shared" si="15"/>
        <v>0</v>
      </c>
      <c r="T106" s="90" t="s">
        <v>195</v>
      </c>
      <c r="U106" s="127">
        <v>2300</v>
      </c>
      <c r="V106" s="68">
        <v>1200</v>
      </c>
      <c r="W106" s="68">
        <v>300</v>
      </c>
      <c r="X106" s="68">
        <v>200</v>
      </c>
      <c r="Y106" s="68">
        <v>200</v>
      </c>
      <c r="Z106" s="68">
        <v>200</v>
      </c>
      <c r="AA106" s="68">
        <v>100</v>
      </c>
      <c r="AB106" s="68">
        <v>100</v>
      </c>
      <c r="AC106" s="70">
        <f t="shared" si="16"/>
        <v>0</v>
      </c>
      <c r="AD106" s="71"/>
      <c r="AE106" s="71"/>
      <c r="AF106" s="71"/>
      <c r="AG106" s="71"/>
      <c r="AH106" s="71"/>
      <c r="AI106" s="68">
        <v>200</v>
      </c>
      <c r="AJ106" s="71"/>
      <c r="AK106" s="71"/>
      <c r="AL106" s="71"/>
      <c r="AM106" s="71"/>
      <c r="AN106" s="71"/>
      <c r="AO106" s="71"/>
      <c r="AP106" s="71"/>
      <c r="AQ106" s="71"/>
      <c r="AR106" s="68">
        <f>2300/31*8*0.5</f>
        <v>296.774193548387</v>
      </c>
      <c r="AS106" s="72">
        <f t="shared" si="17"/>
        <v>0</v>
      </c>
      <c r="AT106" s="70">
        <f t="shared" si="18"/>
        <v>0</v>
      </c>
      <c r="AU106" s="70">
        <f t="shared" si="19"/>
        <v>2203.23</v>
      </c>
      <c r="AV106" s="129"/>
      <c r="AW106" s="130"/>
      <c r="AX106" s="150"/>
      <c r="AY106" s="75"/>
      <c r="AZ106" s="75"/>
      <c r="BA106" s="70">
        <f t="shared" si="20"/>
        <v>2203.23</v>
      </c>
      <c r="BB106" s="76"/>
      <c r="BC106" s="77" t="s">
        <v>77</v>
      </c>
      <c r="BD106" s="55" t="str">
        <f t="shared" si="21"/>
        <v>正确</v>
      </c>
    </row>
    <row r="107" s="1" customFormat="1" ht="40" customHeight="1" spans="1:56">
      <c r="A107" s="78">
        <f t="shared" si="13"/>
        <v>103</v>
      </c>
      <c r="B107" s="94" t="s">
        <v>373</v>
      </c>
      <c r="C107" s="80" t="s">
        <v>91</v>
      </c>
      <c r="D107" s="161">
        <v>45793</v>
      </c>
      <c r="E107" s="94" t="s">
        <v>175</v>
      </c>
      <c r="F107" s="81">
        <f t="shared" si="14"/>
        <v>31</v>
      </c>
      <c r="G107" s="124" t="s">
        <v>75</v>
      </c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65">
        <f t="shared" si="15"/>
        <v>0</v>
      </c>
      <c r="T107" s="136" t="s">
        <v>284</v>
      </c>
      <c r="U107" s="127">
        <v>2300</v>
      </c>
      <c r="V107" s="68">
        <v>1200</v>
      </c>
      <c r="W107" s="68">
        <v>300</v>
      </c>
      <c r="X107" s="68">
        <v>200</v>
      </c>
      <c r="Y107" s="68">
        <v>200</v>
      </c>
      <c r="Z107" s="68">
        <v>200</v>
      </c>
      <c r="AA107" s="68">
        <v>100</v>
      </c>
      <c r="AB107" s="68">
        <v>100</v>
      </c>
      <c r="AC107" s="70">
        <f t="shared" si="16"/>
        <v>0</v>
      </c>
      <c r="AD107" s="71"/>
      <c r="AE107" s="71"/>
      <c r="AF107" s="71"/>
      <c r="AG107" s="71"/>
      <c r="AH107" s="71"/>
      <c r="AI107" s="68"/>
      <c r="AJ107" s="71"/>
      <c r="AK107" s="71"/>
      <c r="AL107" s="71"/>
      <c r="AM107" s="71"/>
      <c r="AN107" s="71"/>
      <c r="AO107" s="71"/>
      <c r="AP107" s="71"/>
      <c r="AQ107" s="71"/>
      <c r="AR107" s="68"/>
      <c r="AS107" s="72">
        <f t="shared" si="17"/>
        <v>0</v>
      </c>
      <c r="AT107" s="70">
        <f t="shared" si="18"/>
        <v>0</v>
      </c>
      <c r="AU107" s="70">
        <f t="shared" si="19"/>
        <v>2300</v>
      </c>
      <c r="AV107" s="129"/>
      <c r="AW107" s="130"/>
      <c r="AX107" s="150"/>
      <c r="AY107" s="75"/>
      <c r="AZ107" s="75"/>
      <c r="BA107" s="70">
        <f t="shared" si="20"/>
        <v>2300</v>
      </c>
      <c r="BB107" s="76"/>
      <c r="BC107" s="139"/>
      <c r="BD107" s="55" t="str">
        <f t="shared" si="21"/>
        <v>正确</v>
      </c>
    </row>
    <row r="108" s="1" customFormat="1" ht="40" customHeight="1" spans="1:56">
      <c r="A108" s="78">
        <f t="shared" si="13"/>
        <v>104</v>
      </c>
      <c r="B108" s="80" t="s">
        <v>374</v>
      </c>
      <c r="C108" s="80" t="s">
        <v>91</v>
      </c>
      <c r="D108" s="161">
        <v>45793</v>
      </c>
      <c r="E108" s="80" t="s">
        <v>74</v>
      </c>
      <c r="F108" s="81">
        <f t="shared" si="14"/>
        <v>31</v>
      </c>
      <c r="G108" s="124" t="s">
        <v>75</v>
      </c>
      <c r="H108" s="125"/>
      <c r="I108" s="125"/>
      <c r="J108" s="125"/>
      <c r="K108" s="125"/>
      <c r="L108" s="125"/>
      <c r="M108" s="125"/>
      <c r="N108" s="125"/>
      <c r="O108" s="125">
        <v>7</v>
      </c>
      <c r="P108" s="125"/>
      <c r="Q108" s="125"/>
      <c r="R108" s="125"/>
      <c r="S108" s="65">
        <f t="shared" si="15"/>
        <v>0</v>
      </c>
      <c r="T108" s="66" t="s">
        <v>375</v>
      </c>
      <c r="U108" s="127">
        <v>2400</v>
      </c>
      <c r="V108" s="68">
        <v>1200</v>
      </c>
      <c r="W108" s="68">
        <v>300</v>
      </c>
      <c r="X108" s="68">
        <v>300</v>
      </c>
      <c r="Y108" s="68">
        <v>200</v>
      </c>
      <c r="Z108" s="68">
        <v>200</v>
      </c>
      <c r="AA108" s="68">
        <v>100</v>
      </c>
      <c r="AB108" s="68">
        <v>100</v>
      </c>
      <c r="AC108" s="70">
        <f t="shared" si="16"/>
        <v>0</v>
      </c>
      <c r="AD108" s="71"/>
      <c r="AE108" s="71"/>
      <c r="AF108" s="71"/>
      <c r="AG108" s="71"/>
      <c r="AH108" s="71"/>
      <c r="AI108" s="68">
        <v>200</v>
      </c>
      <c r="AJ108" s="71"/>
      <c r="AK108" s="71"/>
      <c r="AL108" s="71"/>
      <c r="AM108" s="71"/>
      <c r="AN108" s="71"/>
      <c r="AO108" s="71"/>
      <c r="AP108" s="71"/>
      <c r="AQ108" s="71"/>
      <c r="AR108" s="68">
        <f>2400/31*7*0.5</f>
        <v>270.967741935484</v>
      </c>
      <c r="AS108" s="72">
        <f t="shared" si="17"/>
        <v>0</v>
      </c>
      <c r="AT108" s="70">
        <f t="shared" si="18"/>
        <v>0</v>
      </c>
      <c r="AU108" s="70">
        <f t="shared" si="19"/>
        <v>2329.03</v>
      </c>
      <c r="AV108" s="129"/>
      <c r="AW108" s="130"/>
      <c r="AX108" s="150"/>
      <c r="AY108" s="75"/>
      <c r="AZ108" s="75"/>
      <c r="BA108" s="70">
        <f t="shared" si="20"/>
        <v>2329.03</v>
      </c>
      <c r="BB108" s="76"/>
      <c r="BC108" s="66" t="s">
        <v>77</v>
      </c>
      <c r="BD108" s="55" t="str">
        <f t="shared" si="21"/>
        <v>正确</v>
      </c>
    </row>
    <row r="109" s="1" customFormat="1" ht="40" customHeight="1" spans="1:56">
      <c r="A109" s="78">
        <f t="shared" si="13"/>
        <v>105</v>
      </c>
      <c r="B109" s="59" t="s">
        <v>376</v>
      </c>
      <c r="C109" s="80" t="s">
        <v>102</v>
      </c>
      <c r="D109" s="161">
        <v>45913</v>
      </c>
      <c r="E109" s="80" t="s">
        <v>74</v>
      </c>
      <c r="F109" s="81">
        <f t="shared" si="14"/>
        <v>31</v>
      </c>
      <c r="G109" s="124" t="s">
        <v>75</v>
      </c>
      <c r="H109" s="125"/>
      <c r="I109" s="125"/>
      <c r="J109" s="125"/>
      <c r="K109" s="125"/>
      <c r="L109" s="125"/>
      <c r="M109" s="125"/>
      <c r="N109" s="125"/>
      <c r="O109" s="125">
        <v>5</v>
      </c>
      <c r="P109" s="125"/>
      <c r="Q109" s="125"/>
      <c r="R109" s="125"/>
      <c r="S109" s="65">
        <f t="shared" si="15"/>
        <v>0</v>
      </c>
      <c r="T109" s="136" t="s">
        <v>111</v>
      </c>
      <c r="U109" s="127">
        <v>1400</v>
      </c>
      <c r="V109" s="68">
        <v>800</v>
      </c>
      <c r="W109" s="68">
        <v>100</v>
      </c>
      <c r="X109" s="68">
        <v>100</v>
      </c>
      <c r="Y109" s="68">
        <v>100</v>
      </c>
      <c r="Z109" s="68">
        <v>100</v>
      </c>
      <c r="AA109" s="68">
        <v>100</v>
      </c>
      <c r="AB109" s="68">
        <v>100</v>
      </c>
      <c r="AC109" s="70">
        <f t="shared" si="16"/>
        <v>0</v>
      </c>
      <c r="AD109" s="71"/>
      <c r="AE109" s="71"/>
      <c r="AF109" s="71"/>
      <c r="AG109" s="71"/>
      <c r="AH109" s="71"/>
      <c r="AI109" s="68">
        <v>200</v>
      </c>
      <c r="AJ109" s="71"/>
      <c r="AK109" s="71"/>
      <c r="AL109" s="71"/>
      <c r="AM109" s="71"/>
      <c r="AN109" s="71"/>
      <c r="AO109" s="71"/>
      <c r="AP109" s="71"/>
      <c r="AQ109" s="71"/>
      <c r="AR109" s="68">
        <f>1400/31*5*0.5</f>
        <v>112.903225806452</v>
      </c>
      <c r="AS109" s="72">
        <f t="shared" si="17"/>
        <v>0</v>
      </c>
      <c r="AT109" s="70">
        <f t="shared" si="18"/>
        <v>0</v>
      </c>
      <c r="AU109" s="70">
        <f t="shared" si="19"/>
        <v>1487.1</v>
      </c>
      <c r="AV109" s="129"/>
      <c r="AW109" s="130"/>
      <c r="AX109" s="150"/>
      <c r="AY109" s="75"/>
      <c r="AZ109" s="75"/>
      <c r="BA109" s="70">
        <f t="shared" si="20"/>
        <v>1487.1</v>
      </c>
      <c r="BB109" s="76"/>
      <c r="BC109" s="77" t="s">
        <v>77</v>
      </c>
      <c r="BD109" s="55" t="str">
        <f t="shared" si="21"/>
        <v>正确</v>
      </c>
    </row>
    <row r="110" s="1" customFormat="1" ht="40" customHeight="1" spans="1:56">
      <c r="A110" s="78">
        <f t="shared" si="13"/>
        <v>106</v>
      </c>
      <c r="B110" s="80" t="s">
        <v>377</v>
      </c>
      <c r="C110" s="80" t="s">
        <v>91</v>
      </c>
      <c r="D110" s="161">
        <v>45807</v>
      </c>
      <c r="E110" s="80" t="s">
        <v>74</v>
      </c>
      <c r="F110" s="81">
        <f t="shared" si="14"/>
        <v>31</v>
      </c>
      <c r="G110" s="124" t="s">
        <v>75</v>
      </c>
      <c r="H110" s="125"/>
      <c r="I110" s="125"/>
      <c r="J110" s="125"/>
      <c r="K110" s="125"/>
      <c r="L110" s="125"/>
      <c r="M110" s="125"/>
      <c r="N110" s="125"/>
      <c r="O110" s="125">
        <v>6</v>
      </c>
      <c r="P110" s="125"/>
      <c r="Q110" s="125"/>
      <c r="R110" s="125"/>
      <c r="S110" s="65">
        <f t="shared" si="15"/>
        <v>0</v>
      </c>
      <c r="T110" s="66" t="s">
        <v>317</v>
      </c>
      <c r="U110" s="127">
        <v>2400</v>
      </c>
      <c r="V110" s="68">
        <v>1200</v>
      </c>
      <c r="W110" s="68">
        <v>300</v>
      </c>
      <c r="X110" s="68">
        <v>300</v>
      </c>
      <c r="Y110" s="68">
        <v>200</v>
      </c>
      <c r="Z110" s="68">
        <v>200</v>
      </c>
      <c r="AA110" s="68">
        <v>100</v>
      </c>
      <c r="AB110" s="68">
        <v>100</v>
      </c>
      <c r="AC110" s="70">
        <f t="shared" si="16"/>
        <v>0</v>
      </c>
      <c r="AD110" s="71"/>
      <c r="AE110" s="71"/>
      <c r="AF110" s="71"/>
      <c r="AG110" s="71"/>
      <c r="AH110" s="71"/>
      <c r="AI110" s="71">
        <f>(80+5*50)/31*22+200</f>
        <v>434.193548387097</v>
      </c>
      <c r="AJ110" s="71"/>
      <c r="AK110" s="71"/>
      <c r="AL110" s="71"/>
      <c r="AM110" s="71"/>
      <c r="AN110" s="71"/>
      <c r="AO110" s="71"/>
      <c r="AP110" s="71"/>
      <c r="AQ110" s="71"/>
      <c r="AR110" s="68">
        <f>2400/31*6*0.5</f>
        <v>232.258064516129</v>
      </c>
      <c r="AS110" s="72">
        <f t="shared" si="17"/>
        <v>0</v>
      </c>
      <c r="AT110" s="70">
        <f t="shared" si="18"/>
        <v>0</v>
      </c>
      <c r="AU110" s="70">
        <f t="shared" si="19"/>
        <v>2601.94</v>
      </c>
      <c r="AV110" s="129"/>
      <c r="AW110" s="130"/>
      <c r="AX110" s="150"/>
      <c r="AY110" s="75"/>
      <c r="AZ110" s="75"/>
      <c r="BA110" s="70">
        <f t="shared" si="20"/>
        <v>2601.94</v>
      </c>
      <c r="BB110" s="76"/>
      <c r="BC110" s="149" t="s">
        <v>378</v>
      </c>
      <c r="BD110" s="55" t="str">
        <f t="shared" si="21"/>
        <v>正确</v>
      </c>
    </row>
    <row r="111" s="1" customFormat="1" ht="40" customHeight="1" spans="1:56">
      <c r="A111" s="78">
        <f t="shared" si="13"/>
        <v>107</v>
      </c>
      <c r="B111" s="80" t="s">
        <v>379</v>
      </c>
      <c r="C111" s="80" t="s">
        <v>91</v>
      </c>
      <c r="D111" s="161">
        <v>45806</v>
      </c>
      <c r="E111" s="80" t="s">
        <v>74</v>
      </c>
      <c r="F111" s="81">
        <f t="shared" si="14"/>
        <v>31</v>
      </c>
      <c r="G111" s="124" t="s">
        <v>75</v>
      </c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65">
        <f t="shared" si="15"/>
        <v>0</v>
      </c>
      <c r="T111" s="136"/>
      <c r="U111" s="147">
        <v>2300</v>
      </c>
      <c r="V111" s="68">
        <v>1500</v>
      </c>
      <c r="W111" s="68">
        <v>300</v>
      </c>
      <c r="X111" s="68">
        <v>100</v>
      </c>
      <c r="Y111" s="68">
        <v>100</v>
      </c>
      <c r="Z111" s="68">
        <v>100</v>
      </c>
      <c r="AA111" s="68">
        <v>100</v>
      </c>
      <c r="AB111" s="68">
        <v>100</v>
      </c>
      <c r="AC111" s="70">
        <f t="shared" si="16"/>
        <v>0</v>
      </c>
      <c r="AD111" s="71"/>
      <c r="AE111" s="71"/>
      <c r="AF111" s="71"/>
      <c r="AG111" s="71"/>
      <c r="AH111" s="71"/>
      <c r="AI111" s="68">
        <v>200</v>
      </c>
      <c r="AJ111" s="71"/>
      <c r="AK111" s="71"/>
      <c r="AL111" s="71"/>
      <c r="AM111" s="71"/>
      <c r="AN111" s="71"/>
      <c r="AO111" s="71"/>
      <c r="AP111" s="71"/>
      <c r="AQ111" s="71"/>
      <c r="AR111" s="68"/>
      <c r="AS111" s="72">
        <f t="shared" si="17"/>
        <v>0</v>
      </c>
      <c r="AT111" s="70">
        <f t="shared" si="18"/>
        <v>0</v>
      </c>
      <c r="AU111" s="70">
        <f t="shared" si="19"/>
        <v>2500</v>
      </c>
      <c r="AV111" s="129"/>
      <c r="AW111" s="130"/>
      <c r="AX111" s="150"/>
      <c r="AY111" s="75"/>
      <c r="AZ111" s="75"/>
      <c r="BA111" s="70">
        <f t="shared" si="20"/>
        <v>2500</v>
      </c>
      <c r="BB111" s="76"/>
      <c r="BC111" s="77" t="s">
        <v>77</v>
      </c>
      <c r="BD111" s="55" t="str">
        <f t="shared" si="21"/>
        <v>正确</v>
      </c>
    </row>
    <row r="112" s="1" customFormat="1" ht="40" customHeight="1" spans="1:56">
      <c r="A112" s="78">
        <f t="shared" si="13"/>
        <v>108</v>
      </c>
      <c r="B112" s="68" t="s">
        <v>380</v>
      </c>
      <c r="C112" s="80" t="s">
        <v>91</v>
      </c>
      <c r="D112" s="161">
        <v>45884</v>
      </c>
      <c r="E112" s="80" t="s">
        <v>74</v>
      </c>
      <c r="F112" s="81">
        <f t="shared" si="14"/>
        <v>31</v>
      </c>
      <c r="G112" s="124" t="s">
        <v>75</v>
      </c>
      <c r="H112" s="125"/>
      <c r="I112" s="125"/>
      <c r="J112" s="125"/>
      <c r="K112" s="125"/>
      <c r="L112" s="125"/>
      <c r="M112" s="125"/>
      <c r="N112" s="125"/>
      <c r="O112" s="125">
        <v>7</v>
      </c>
      <c r="P112" s="125"/>
      <c r="Q112" s="125"/>
      <c r="R112" s="125"/>
      <c r="S112" s="65">
        <f t="shared" si="15"/>
        <v>0</v>
      </c>
      <c r="T112" s="136" t="s">
        <v>381</v>
      </c>
      <c r="U112" s="147">
        <v>2600</v>
      </c>
      <c r="V112" s="68">
        <v>1200</v>
      </c>
      <c r="W112" s="68">
        <v>300</v>
      </c>
      <c r="X112" s="68">
        <v>300</v>
      </c>
      <c r="Y112" s="68">
        <v>300</v>
      </c>
      <c r="Z112" s="68">
        <v>200</v>
      </c>
      <c r="AA112" s="68">
        <v>200</v>
      </c>
      <c r="AB112" s="68">
        <v>100</v>
      </c>
      <c r="AC112" s="70">
        <f t="shared" si="16"/>
        <v>0</v>
      </c>
      <c r="AD112" s="71"/>
      <c r="AE112" s="71"/>
      <c r="AF112" s="71"/>
      <c r="AG112" s="71"/>
      <c r="AH112" s="71"/>
      <c r="AI112" s="68">
        <v>200</v>
      </c>
      <c r="AJ112" s="71"/>
      <c r="AK112" s="71"/>
      <c r="AL112" s="71"/>
      <c r="AM112" s="71"/>
      <c r="AN112" s="71"/>
      <c r="AO112" s="71"/>
      <c r="AP112" s="71"/>
      <c r="AQ112" s="71"/>
      <c r="AR112" s="68">
        <f>2600/31*7*0.5</f>
        <v>293.548387096774</v>
      </c>
      <c r="AS112" s="72">
        <f t="shared" si="17"/>
        <v>0</v>
      </c>
      <c r="AT112" s="70">
        <f t="shared" si="18"/>
        <v>0</v>
      </c>
      <c r="AU112" s="70">
        <f t="shared" si="19"/>
        <v>2506.45</v>
      </c>
      <c r="AV112" s="129"/>
      <c r="AW112" s="130"/>
      <c r="AX112" s="150"/>
      <c r="AY112" s="75"/>
      <c r="AZ112" s="75"/>
      <c r="BA112" s="70">
        <f t="shared" si="20"/>
        <v>2506.45</v>
      </c>
      <c r="BB112" s="76"/>
      <c r="BC112" s="77" t="s">
        <v>77</v>
      </c>
      <c r="BD112" s="55" t="str">
        <f t="shared" si="21"/>
        <v>正确</v>
      </c>
    </row>
    <row r="113" s="1" customFormat="1" ht="40" customHeight="1" spans="1:56">
      <c r="A113" s="78">
        <f t="shared" si="13"/>
        <v>109</v>
      </c>
      <c r="B113" s="156" t="s">
        <v>382</v>
      </c>
      <c r="C113" s="59" t="s">
        <v>91</v>
      </c>
      <c r="D113" s="161">
        <v>45894</v>
      </c>
      <c r="E113" s="68" t="s">
        <v>74</v>
      </c>
      <c r="F113" s="81">
        <f t="shared" si="14"/>
        <v>31</v>
      </c>
      <c r="G113" s="124" t="s">
        <v>75</v>
      </c>
      <c r="H113" s="125"/>
      <c r="I113" s="125"/>
      <c r="J113" s="125"/>
      <c r="K113" s="125"/>
      <c r="L113" s="125"/>
      <c r="M113" s="125"/>
      <c r="N113" s="125"/>
      <c r="O113" s="125">
        <v>8</v>
      </c>
      <c r="P113" s="125"/>
      <c r="Q113" s="125"/>
      <c r="R113" s="125"/>
      <c r="S113" s="65">
        <f t="shared" si="15"/>
        <v>0</v>
      </c>
      <c r="T113" s="136" t="s">
        <v>195</v>
      </c>
      <c r="U113" s="127">
        <v>2300</v>
      </c>
      <c r="V113" s="68">
        <v>1500</v>
      </c>
      <c r="W113" s="68">
        <v>300</v>
      </c>
      <c r="X113" s="68">
        <v>100</v>
      </c>
      <c r="Y113" s="68">
        <v>100</v>
      </c>
      <c r="Z113" s="68">
        <v>100</v>
      </c>
      <c r="AA113" s="68">
        <v>100</v>
      </c>
      <c r="AB113" s="68">
        <v>100</v>
      </c>
      <c r="AC113" s="70">
        <f t="shared" si="16"/>
        <v>0</v>
      </c>
      <c r="AD113" s="71"/>
      <c r="AE113" s="71"/>
      <c r="AF113" s="71"/>
      <c r="AG113" s="71"/>
      <c r="AH113" s="71"/>
      <c r="AI113" s="68">
        <v>200</v>
      </c>
      <c r="AJ113" s="71"/>
      <c r="AK113" s="71"/>
      <c r="AL113" s="71"/>
      <c r="AM113" s="71"/>
      <c r="AN113" s="71"/>
      <c r="AO113" s="71"/>
      <c r="AP113" s="71"/>
      <c r="AQ113" s="71"/>
      <c r="AR113" s="68">
        <f t="shared" ref="AR113:AR116" si="24">2300/31*8*0.5</f>
        <v>296.774193548387</v>
      </c>
      <c r="AS113" s="72">
        <f t="shared" si="17"/>
        <v>0</v>
      </c>
      <c r="AT113" s="70">
        <f t="shared" si="18"/>
        <v>0</v>
      </c>
      <c r="AU113" s="70">
        <f t="shared" si="19"/>
        <v>2203.23</v>
      </c>
      <c r="AV113" s="129"/>
      <c r="AW113" s="130"/>
      <c r="AX113" s="150"/>
      <c r="AY113" s="75"/>
      <c r="AZ113" s="75"/>
      <c r="BA113" s="70">
        <f t="shared" si="20"/>
        <v>2203.23</v>
      </c>
      <c r="BB113" s="76"/>
      <c r="BC113" s="77" t="s">
        <v>77</v>
      </c>
      <c r="BD113" s="55" t="str">
        <f t="shared" si="21"/>
        <v>正确</v>
      </c>
    </row>
    <row r="114" s="1" customFormat="1" ht="40" customHeight="1" spans="1:56">
      <c r="A114" s="78">
        <f t="shared" si="13"/>
        <v>110</v>
      </c>
      <c r="B114" s="68" t="s">
        <v>383</v>
      </c>
      <c r="C114" s="59" t="s">
        <v>91</v>
      </c>
      <c r="D114" s="161">
        <v>45898</v>
      </c>
      <c r="E114" s="68" t="s">
        <v>74</v>
      </c>
      <c r="F114" s="81">
        <f t="shared" si="14"/>
        <v>31</v>
      </c>
      <c r="G114" s="124" t="s">
        <v>75</v>
      </c>
      <c r="H114" s="125"/>
      <c r="I114" s="125"/>
      <c r="J114" s="125"/>
      <c r="K114" s="125"/>
      <c r="L114" s="125"/>
      <c r="M114" s="125"/>
      <c r="N114" s="125"/>
      <c r="O114" s="125">
        <v>6</v>
      </c>
      <c r="P114" s="125"/>
      <c r="Q114" s="125"/>
      <c r="R114" s="125"/>
      <c r="S114" s="65">
        <f t="shared" si="15"/>
        <v>0</v>
      </c>
      <c r="T114" s="66" t="s">
        <v>217</v>
      </c>
      <c r="U114" s="162" t="s">
        <v>384</v>
      </c>
      <c r="V114" s="68">
        <v>1200</v>
      </c>
      <c r="W114" s="68">
        <v>300</v>
      </c>
      <c r="X114" s="68">
        <v>300</v>
      </c>
      <c r="Y114" s="68">
        <v>200</v>
      </c>
      <c r="Z114" s="68">
        <v>200</v>
      </c>
      <c r="AA114" s="68">
        <v>100</v>
      </c>
      <c r="AB114" s="68">
        <v>100</v>
      </c>
      <c r="AC114" s="70">
        <f t="shared" si="16"/>
        <v>0</v>
      </c>
      <c r="AD114" s="71"/>
      <c r="AE114" s="71"/>
      <c r="AF114" s="71"/>
      <c r="AG114" s="71"/>
      <c r="AH114" s="71"/>
      <c r="AI114" s="71">
        <f>400/31*22+200</f>
        <v>483.870967741935</v>
      </c>
      <c r="AJ114" s="71"/>
      <c r="AK114" s="71"/>
      <c r="AL114" s="71"/>
      <c r="AM114" s="71"/>
      <c r="AN114" s="71"/>
      <c r="AO114" s="71"/>
      <c r="AP114" s="71"/>
      <c r="AQ114" s="71"/>
      <c r="AR114" s="137">
        <f>2400/31*6*0.5</f>
        <v>232.258064516129</v>
      </c>
      <c r="AS114" s="72">
        <f t="shared" si="17"/>
        <v>0</v>
      </c>
      <c r="AT114" s="70">
        <f t="shared" si="18"/>
        <v>0</v>
      </c>
      <c r="AU114" s="70">
        <f t="shared" si="19"/>
        <v>2651.61</v>
      </c>
      <c r="AV114" s="129"/>
      <c r="AW114" s="130"/>
      <c r="AX114" s="150"/>
      <c r="AY114" s="75"/>
      <c r="AZ114" s="75"/>
      <c r="BA114" s="70">
        <f t="shared" si="20"/>
        <v>2651.61</v>
      </c>
      <c r="BB114" s="76"/>
      <c r="BC114" s="77" t="s">
        <v>385</v>
      </c>
      <c r="BD114" s="55" t="str">
        <f t="shared" si="21"/>
        <v>正确</v>
      </c>
    </row>
    <row r="115" s="1" customFormat="1" ht="40" customHeight="1" spans="1:56">
      <c r="A115" s="78">
        <f t="shared" si="13"/>
        <v>111</v>
      </c>
      <c r="B115" s="80" t="s">
        <v>386</v>
      </c>
      <c r="C115" s="59" t="s">
        <v>91</v>
      </c>
      <c r="D115" s="60">
        <v>45712</v>
      </c>
      <c r="E115" s="68" t="s">
        <v>74</v>
      </c>
      <c r="F115" s="81">
        <f t="shared" si="14"/>
        <v>31</v>
      </c>
      <c r="G115" s="124" t="s">
        <v>75</v>
      </c>
      <c r="H115" s="63"/>
      <c r="I115" s="63"/>
      <c r="J115" s="63"/>
      <c r="K115" s="63"/>
      <c r="L115" s="63"/>
      <c r="M115" s="63"/>
      <c r="N115" s="63"/>
      <c r="O115" s="89">
        <v>8</v>
      </c>
      <c r="P115" s="63"/>
      <c r="Q115" s="63"/>
      <c r="R115" s="63"/>
      <c r="S115" s="65">
        <f t="shared" si="15"/>
        <v>0</v>
      </c>
      <c r="T115" s="136" t="s">
        <v>195</v>
      </c>
      <c r="U115" s="163" t="s">
        <v>159</v>
      </c>
      <c r="V115" s="164">
        <v>800</v>
      </c>
      <c r="W115" s="69">
        <v>300</v>
      </c>
      <c r="X115" s="69">
        <v>200</v>
      </c>
      <c r="Y115" s="69">
        <v>300</v>
      </c>
      <c r="Z115" s="69">
        <v>100</v>
      </c>
      <c r="AA115" s="69">
        <v>400</v>
      </c>
      <c r="AB115" s="71">
        <v>200</v>
      </c>
      <c r="AC115" s="70">
        <f t="shared" si="16"/>
        <v>0</v>
      </c>
      <c r="AD115" s="71"/>
      <c r="AE115" s="71"/>
      <c r="AF115" s="71"/>
      <c r="AG115" s="71"/>
      <c r="AH115" s="71"/>
      <c r="AI115" s="68">
        <v>200</v>
      </c>
      <c r="AJ115" s="71"/>
      <c r="AK115" s="71"/>
      <c r="AL115" s="71"/>
      <c r="AM115" s="71"/>
      <c r="AN115" s="71"/>
      <c r="AO115" s="71"/>
      <c r="AP115" s="71"/>
      <c r="AQ115" s="71"/>
      <c r="AR115" s="68">
        <f t="shared" si="24"/>
        <v>296.774193548387</v>
      </c>
      <c r="AS115" s="72">
        <f t="shared" si="17"/>
        <v>0</v>
      </c>
      <c r="AT115" s="70">
        <f t="shared" si="18"/>
        <v>0</v>
      </c>
      <c r="AU115" s="70">
        <f t="shared" si="19"/>
        <v>2203.23</v>
      </c>
      <c r="AV115" s="129"/>
      <c r="AW115" s="130"/>
      <c r="AX115" s="150"/>
      <c r="AY115" s="75"/>
      <c r="AZ115" s="75"/>
      <c r="BA115" s="70">
        <f t="shared" si="20"/>
        <v>2203.23</v>
      </c>
      <c r="BB115" s="76"/>
      <c r="BC115" s="77" t="s">
        <v>77</v>
      </c>
      <c r="BD115" s="55" t="str">
        <f t="shared" si="21"/>
        <v>正确</v>
      </c>
    </row>
    <row r="116" s="1" customFormat="1" ht="40" customHeight="1" spans="1:56">
      <c r="A116" s="78">
        <f t="shared" si="13"/>
        <v>112</v>
      </c>
      <c r="B116" s="59" t="s">
        <v>387</v>
      </c>
      <c r="C116" s="59" t="s">
        <v>91</v>
      </c>
      <c r="D116" s="60">
        <v>45924</v>
      </c>
      <c r="E116" s="59" t="s">
        <v>74</v>
      </c>
      <c r="F116" s="81">
        <f t="shared" si="14"/>
        <v>31</v>
      </c>
      <c r="G116" s="124" t="s">
        <v>75</v>
      </c>
      <c r="H116" s="125"/>
      <c r="I116" s="125"/>
      <c r="J116" s="125"/>
      <c r="K116" s="125"/>
      <c r="L116" s="125"/>
      <c r="M116" s="125"/>
      <c r="N116" s="125"/>
      <c r="O116" s="125">
        <v>8</v>
      </c>
      <c r="P116" s="125"/>
      <c r="Q116" s="125"/>
      <c r="R116" s="125"/>
      <c r="S116" s="65">
        <f t="shared" si="15"/>
        <v>0</v>
      </c>
      <c r="T116" s="90" t="s">
        <v>388</v>
      </c>
      <c r="U116" s="162" t="s">
        <v>159</v>
      </c>
      <c r="V116" s="164">
        <v>800</v>
      </c>
      <c r="W116" s="69">
        <v>300</v>
      </c>
      <c r="X116" s="69">
        <v>200</v>
      </c>
      <c r="Y116" s="69">
        <v>300</v>
      </c>
      <c r="Z116" s="69">
        <v>100</v>
      </c>
      <c r="AA116" s="69">
        <v>400</v>
      </c>
      <c r="AB116" s="71">
        <v>200</v>
      </c>
      <c r="AC116" s="70">
        <f t="shared" si="16"/>
        <v>0</v>
      </c>
      <c r="AD116" s="59"/>
      <c r="AE116" s="71"/>
      <c r="AF116" s="71"/>
      <c r="AG116" s="71"/>
      <c r="AH116" s="71"/>
      <c r="AI116" s="68">
        <v>200</v>
      </c>
      <c r="AJ116" s="71"/>
      <c r="AK116" s="71"/>
      <c r="AL116" s="71"/>
      <c r="AM116" s="71"/>
      <c r="AN116" s="71"/>
      <c r="AO116" s="71"/>
      <c r="AP116" s="71"/>
      <c r="AQ116" s="71"/>
      <c r="AR116" s="137">
        <f t="shared" si="24"/>
        <v>296.774193548387</v>
      </c>
      <c r="AS116" s="72">
        <f t="shared" si="17"/>
        <v>0</v>
      </c>
      <c r="AT116" s="70">
        <f t="shared" si="18"/>
        <v>0</v>
      </c>
      <c r="AU116" s="70">
        <f t="shared" si="19"/>
        <v>2203.23</v>
      </c>
      <c r="AV116" s="129"/>
      <c r="AW116" s="130"/>
      <c r="AX116" s="150"/>
      <c r="AY116" s="75"/>
      <c r="AZ116" s="75"/>
      <c r="BA116" s="70">
        <f t="shared" si="20"/>
        <v>2203.23</v>
      </c>
      <c r="BB116" s="76"/>
      <c r="BC116" s="77" t="s">
        <v>77</v>
      </c>
      <c r="BD116" s="55" t="str">
        <f t="shared" si="21"/>
        <v>正确</v>
      </c>
    </row>
    <row r="117" s="1" customFormat="1" ht="40" customHeight="1" spans="1:56">
      <c r="A117" s="78">
        <f t="shared" si="13"/>
        <v>113</v>
      </c>
      <c r="B117" s="68" t="s">
        <v>389</v>
      </c>
      <c r="C117" s="59" t="s">
        <v>258</v>
      </c>
      <c r="D117" s="60">
        <v>45918</v>
      </c>
      <c r="E117" s="68" t="s">
        <v>74</v>
      </c>
      <c r="F117" s="81">
        <f t="shared" si="14"/>
        <v>31</v>
      </c>
      <c r="G117" s="124" t="s">
        <v>75</v>
      </c>
      <c r="H117" s="125"/>
      <c r="I117" s="125"/>
      <c r="J117" s="125"/>
      <c r="K117" s="125"/>
      <c r="L117" s="125"/>
      <c r="M117" s="125"/>
      <c r="N117" s="125"/>
      <c r="O117" s="125">
        <v>7</v>
      </c>
      <c r="P117" s="125"/>
      <c r="Q117" s="125"/>
      <c r="R117" s="125"/>
      <c r="S117" s="65">
        <f t="shared" si="15"/>
        <v>0</v>
      </c>
      <c r="T117" s="66" t="s">
        <v>390</v>
      </c>
      <c r="U117" s="162" t="s">
        <v>384</v>
      </c>
      <c r="V117" s="68">
        <v>1200</v>
      </c>
      <c r="W117" s="68">
        <v>300</v>
      </c>
      <c r="X117" s="68">
        <v>300</v>
      </c>
      <c r="Y117" s="68">
        <v>200</v>
      </c>
      <c r="Z117" s="68">
        <v>200</v>
      </c>
      <c r="AA117" s="68">
        <v>100</v>
      </c>
      <c r="AB117" s="68">
        <v>100</v>
      </c>
      <c r="AC117" s="70">
        <f t="shared" si="16"/>
        <v>0</v>
      </c>
      <c r="AD117" s="71"/>
      <c r="AE117" s="71"/>
      <c r="AF117" s="71"/>
      <c r="AG117" s="71"/>
      <c r="AH117" s="71"/>
      <c r="AI117" s="68">
        <v>200</v>
      </c>
      <c r="AJ117" s="71"/>
      <c r="AK117" s="71"/>
      <c r="AL117" s="71"/>
      <c r="AM117" s="71"/>
      <c r="AN117" s="71"/>
      <c r="AO117" s="71"/>
      <c r="AP117" s="71"/>
      <c r="AQ117" s="71"/>
      <c r="AR117" s="137">
        <f>2400/31*7*0.5</f>
        <v>270.967741935484</v>
      </c>
      <c r="AS117" s="72">
        <f t="shared" si="17"/>
        <v>0</v>
      </c>
      <c r="AT117" s="70">
        <f t="shared" si="18"/>
        <v>0</v>
      </c>
      <c r="AU117" s="70">
        <f t="shared" si="19"/>
        <v>2329.03</v>
      </c>
      <c r="AV117" s="129"/>
      <c r="AW117" s="130"/>
      <c r="AX117" s="150"/>
      <c r="AY117" s="75"/>
      <c r="AZ117" s="75"/>
      <c r="BA117" s="70">
        <f t="shared" si="20"/>
        <v>2329.03</v>
      </c>
      <c r="BB117" s="76"/>
      <c r="BC117" s="66" t="s">
        <v>77</v>
      </c>
      <c r="BD117" s="55" t="str">
        <f t="shared" si="21"/>
        <v>正确</v>
      </c>
    </row>
    <row r="118" s="1" customFormat="1" ht="40" customHeight="1" spans="1:56">
      <c r="A118" s="78">
        <f t="shared" si="13"/>
        <v>114</v>
      </c>
      <c r="B118" s="68" t="s">
        <v>391</v>
      </c>
      <c r="C118" s="59" t="s">
        <v>258</v>
      </c>
      <c r="D118" s="96">
        <v>45909</v>
      </c>
      <c r="E118" s="68" t="s">
        <v>74</v>
      </c>
      <c r="F118" s="81">
        <f t="shared" si="14"/>
        <v>31</v>
      </c>
      <c r="G118" s="124" t="s">
        <v>75</v>
      </c>
      <c r="H118" s="63"/>
      <c r="I118" s="63"/>
      <c r="J118" s="63"/>
      <c r="K118" s="63"/>
      <c r="L118" s="63"/>
      <c r="M118" s="63"/>
      <c r="N118" s="63"/>
      <c r="O118" s="89">
        <v>8</v>
      </c>
      <c r="P118" s="63"/>
      <c r="Q118" s="63"/>
      <c r="R118" s="63"/>
      <c r="S118" s="65">
        <f t="shared" si="15"/>
        <v>0</v>
      </c>
      <c r="T118" s="136" t="s">
        <v>195</v>
      </c>
      <c r="U118" s="147">
        <v>2700</v>
      </c>
      <c r="V118" s="68">
        <v>1200</v>
      </c>
      <c r="W118" s="68">
        <v>300</v>
      </c>
      <c r="X118" s="68">
        <v>300</v>
      </c>
      <c r="Y118" s="68">
        <v>300</v>
      </c>
      <c r="Z118" s="68">
        <v>200</v>
      </c>
      <c r="AA118" s="68">
        <v>200</v>
      </c>
      <c r="AB118" s="68">
        <v>200</v>
      </c>
      <c r="AC118" s="70">
        <f t="shared" si="16"/>
        <v>0</v>
      </c>
      <c r="AD118" s="71"/>
      <c r="AE118" s="71"/>
      <c r="AF118" s="71"/>
      <c r="AG118" s="71"/>
      <c r="AH118" s="71"/>
      <c r="AI118" s="68">
        <v>200</v>
      </c>
      <c r="AJ118" s="71"/>
      <c r="AK118" s="71"/>
      <c r="AL118" s="71"/>
      <c r="AM118" s="71"/>
      <c r="AN118" s="71"/>
      <c r="AO118" s="71"/>
      <c r="AP118" s="71"/>
      <c r="AQ118" s="71"/>
      <c r="AR118" s="71">
        <f>2700/31*8*0.5</f>
        <v>348.387096774194</v>
      </c>
      <c r="AS118" s="72">
        <f t="shared" si="17"/>
        <v>0</v>
      </c>
      <c r="AT118" s="70">
        <f t="shared" si="18"/>
        <v>0</v>
      </c>
      <c r="AU118" s="70">
        <f t="shared" si="19"/>
        <v>2551.61</v>
      </c>
      <c r="AV118" s="129"/>
      <c r="AW118" s="130"/>
      <c r="AX118" s="150"/>
      <c r="AY118" s="75"/>
      <c r="AZ118" s="75"/>
      <c r="BA118" s="70">
        <f t="shared" si="20"/>
        <v>2551.61</v>
      </c>
      <c r="BB118" s="76"/>
      <c r="BC118" s="77" t="s">
        <v>77</v>
      </c>
      <c r="BD118" s="55" t="str">
        <f t="shared" si="21"/>
        <v>正确</v>
      </c>
    </row>
    <row r="119" s="1" customFormat="1" ht="40" customHeight="1" spans="1:56">
      <c r="A119" s="78">
        <f t="shared" si="13"/>
        <v>115</v>
      </c>
      <c r="B119" s="68" t="s">
        <v>392</v>
      </c>
      <c r="C119" s="59" t="s">
        <v>98</v>
      </c>
      <c r="D119" s="96">
        <v>45901</v>
      </c>
      <c r="E119" s="68" t="s">
        <v>74</v>
      </c>
      <c r="F119" s="81">
        <f t="shared" si="14"/>
        <v>31</v>
      </c>
      <c r="G119" s="124" t="s">
        <v>75</v>
      </c>
      <c r="H119" s="63"/>
      <c r="I119" s="63"/>
      <c r="J119" s="63"/>
      <c r="K119" s="63"/>
      <c r="L119" s="63"/>
      <c r="M119" s="63"/>
      <c r="N119" s="63"/>
      <c r="O119" s="89"/>
      <c r="P119" s="63"/>
      <c r="Q119" s="63"/>
      <c r="R119" s="63"/>
      <c r="S119" s="65">
        <f t="shared" si="15"/>
        <v>0</v>
      </c>
      <c r="T119" s="90"/>
      <c r="U119" s="83" t="s">
        <v>393</v>
      </c>
      <c r="V119" s="165">
        <v>500</v>
      </c>
      <c r="W119" s="68">
        <v>200</v>
      </c>
      <c r="X119" s="68">
        <v>200</v>
      </c>
      <c r="Y119" s="68">
        <v>300</v>
      </c>
      <c r="Z119" s="68">
        <v>100</v>
      </c>
      <c r="AA119" s="68">
        <v>100</v>
      </c>
      <c r="AB119" s="137">
        <v>200</v>
      </c>
      <c r="AC119" s="70">
        <f t="shared" si="16"/>
        <v>0</v>
      </c>
      <c r="AD119" s="71"/>
      <c r="AE119" s="71"/>
      <c r="AF119" s="71"/>
      <c r="AG119" s="71"/>
      <c r="AH119" s="71"/>
      <c r="AI119" s="68">
        <v>200</v>
      </c>
      <c r="AJ119" s="71"/>
      <c r="AK119" s="71"/>
      <c r="AL119" s="71"/>
      <c r="AM119" s="71"/>
      <c r="AN119" s="71"/>
      <c r="AO119" s="71"/>
      <c r="AP119" s="71"/>
      <c r="AQ119" s="71"/>
      <c r="AR119" s="71"/>
      <c r="AS119" s="72">
        <f t="shared" si="17"/>
        <v>0</v>
      </c>
      <c r="AT119" s="70">
        <f t="shared" si="18"/>
        <v>0</v>
      </c>
      <c r="AU119" s="70">
        <f t="shared" si="19"/>
        <v>1800</v>
      </c>
      <c r="AV119" s="129"/>
      <c r="AW119" s="130"/>
      <c r="AX119" s="150"/>
      <c r="AY119" s="75"/>
      <c r="AZ119" s="75"/>
      <c r="BA119" s="70">
        <f t="shared" si="20"/>
        <v>1800</v>
      </c>
      <c r="BB119" s="76"/>
      <c r="BC119" s="77" t="s">
        <v>77</v>
      </c>
      <c r="BD119" s="55" t="str">
        <f t="shared" si="21"/>
        <v>正确</v>
      </c>
    </row>
    <row r="120" s="1" customFormat="1" ht="40" customHeight="1" spans="1:56">
      <c r="A120" s="78">
        <f t="shared" si="13"/>
        <v>116</v>
      </c>
      <c r="B120" s="68" t="s">
        <v>394</v>
      </c>
      <c r="C120" s="59" t="s">
        <v>258</v>
      </c>
      <c r="D120" s="161">
        <v>45932</v>
      </c>
      <c r="E120" s="68" t="s">
        <v>74</v>
      </c>
      <c r="F120" s="81">
        <f t="shared" si="14"/>
        <v>31</v>
      </c>
      <c r="G120" s="124" t="s">
        <v>75</v>
      </c>
      <c r="H120" s="125"/>
      <c r="I120" s="125"/>
      <c r="J120" s="125"/>
      <c r="K120" s="125"/>
      <c r="L120" s="125"/>
      <c r="M120" s="125"/>
      <c r="N120" s="125"/>
      <c r="O120" s="125">
        <v>7</v>
      </c>
      <c r="P120" s="125"/>
      <c r="Q120" s="125"/>
      <c r="R120" s="125"/>
      <c r="S120" s="65">
        <f t="shared" si="15"/>
        <v>0</v>
      </c>
      <c r="T120" s="66" t="s">
        <v>395</v>
      </c>
      <c r="U120" s="162" t="s">
        <v>159</v>
      </c>
      <c r="V120" s="68">
        <v>1100</v>
      </c>
      <c r="W120" s="68">
        <v>300</v>
      </c>
      <c r="X120" s="68">
        <v>300</v>
      </c>
      <c r="Y120" s="68">
        <v>200</v>
      </c>
      <c r="Z120" s="68">
        <v>200</v>
      </c>
      <c r="AA120" s="68">
        <v>100</v>
      </c>
      <c r="AB120" s="68">
        <v>100</v>
      </c>
      <c r="AC120" s="70">
        <f t="shared" si="16"/>
        <v>0</v>
      </c>
      <c r="AD120" s="71"/>
      <c r="AE120" s="71"/>
      <c r="AF120" s="71"/>
      <c r="AG120" s="71"/>
      <c r="AH120" s="71"/>
      <c r="AI120" s="71">
        <f>50*6/31*22+200</f>
        <v>412.903225806452</v>
      </c>
      <c r="AJ120" s="71"/>
      <c r="AK120" s="71"/>
      <c r="AL120" s="71"/>
      <c r="AM120" s="71"/>
      <c r="AN120" s="71"/>
      <c r="AO120" s="71"/>
      <c r="AP120" s="71"/>
      <c r="AQ120" s="71"/>
      <c r="AR120" s="137">
        <f>2300/31*7*0.5</f>
        <v>259.677419354839</v>
      </c>
      <c r="AS120" s="72">
        <f t="shared" si="17"/>
        <v>0</v>
      </c>
      <c r="AT120" s="70">
        <f t="shared" si="18"/>
        <v>0</v>
      </c>
      <c r="AU120" s="70">
        <f t="shared" si="19"/>
        <v>2453.23</v>
      </c>
      <c r="AV120" s="129"/>
      <c r="AW120" s="130"/>
      <c r="AX120" s="150"/>
      <c r="AY120" s="75"/>
      <c r="AZ120" s="75"/>
      <c r="BA120" s="70">
        <f t="shared" si="20"/>
        <v>2453.23</v>
      </c>
      <c r="BB120" s="76"/>
      <c r="BC120" s="77" t="s">
        <v>396</v>
      </c>
      <c r="BD120" s="55" t="str">
        <f t="shared" si="21"/>
        <v>正确</v>
      </c>
    </row>
    <row r="121" s="1" customFormat="1" ht="40" customHeight="1" spans="1:56">
      <c r="A121" s="78">
        <f t="shared" si="13"/>
        <v>117</v>
      </c>
      <c r="B121" s="68" t="s">
        <v>397</v>
      </c>
      <c r="C121" s="59" t="s">
        <v>258</v>
      </c>
      <c r="D121" s="161">
        <v>45951</v>
      </c>
      <c r="E121" s="68" t="s">
        <v>74</v>
      </c>
      <c r="F121" s="81">
        <f t="shared" si="14"/>
        <v>31</v>
      </c>
      <c r="G121" s="124" t="s">
        <v>75</v>
      </c>
      <c r="H121" s="125"/>
      <c r="I121" s="125"/>
      <c r="J121" s="125"/>
      <c r="K121" s="125"/>
      <c r="L121" s="125">
        <v>1</v>
      </c>
      <c r="M121" s="125"/>
      <c r="N121" s="125"/>
      <c r="O121" s="68">
        <v>8</v>
      </c>
      <c r="P121" s="125"/>
      <c r="Q121" s="125"/>
      <c r="R121" s="125"/>
      <c r="S121" s="65">
        <f t="shared" si="15"/>
        <v>0</v>
      </c>
      <c r="T121" s="90" t="s">
        <v>398</v>
      </c>
      <c r="U121" s="162" t="s">
        <v>384</v>
      </c>
      <c r="V121" s="68">
        <v>1200</v>
      </c>
      <c r="W121" s="68">
        <v>300</v>
      </c>
      <c r="X121" s="68">
        <v>300</v>
      </c>
      <c r="Y121" s="68">
        <v>200</v>
      </c>
      <c r="Z121" s="68">
        <v>200</v>
      </c>
      <c r="AA121" s="68">
        <v>100</v>
      </c>
      <c r="AB121" s="68">
        <v>100</v>
      </c>
      <c r="AC121" s="70">
        <f t="shared" si="16"/>
        <v>0</v>
      </c>
      <c r="AD121" s="71"/>
      <c r="AE121" s="71"/>
      <c r="AF121" s="71"/>
      <c r="AG121" s="71"/>
      <c r="AH121" s="71"/>
      <c r="AI121" s="68">
        <v>200</v>
      </c>
      <c r="AJ121" s="71"/>
      <c r="AK121" s="71"/>
      <c r="AL121" s="71"/>
      <c r="AM121" s="71"/>
      <c r="AN121" s="71"/>
      <c r="AO121" s="71"/>
      <c r="AP121" s="71"/>
      <c r="AQ121" s="71"/>
      <c r="AR121" s="137">
        <f>2400/31*8*0.5</f>
        <v>309.677419354839</v>
      </c>
      <c r="AS121" s="72">
        <f t="shared" si="17"/>
        <v>0</v>
      </c>
      <c r="AT121" s="70">
        <f t="shared" si="18"/>
        <v>77.4193548387097</v>
      </c>
      <c r="AU121" s="70">
        <f t="shared" si="19"/>
        <v>2212.9</v>
      </c>
      <c r="AV121" s="129"/>
      <c r="AW121" s="130"/>
      <c r="AX121" s="150"/>
      <c r="AY121" s="75"/>
      <c r="AZ121" s="75"/>
      <c r="BA121" s="70">
        <f t="shared" si="20"/>
        <v>2212.9</v>
      </c>
      <c r="BB121" s="76"/>
      <c r="BC121" s="77" t="s">
        <v>77</v>
      </c>
      <c r="BD121" s="55" t="str">
        <f t="shared" si="21"/>
        <v>正确</v>
      </c>
    </row>
    <row r="122" s="1" customFormat="1" ht="40" customHeight="1" spans="1:56">
      <c r="A122" s="78">
        <f t="shared" si="13"/>
        <v>118</v>
      </c>
      <c r="B122" s="68" t="s">
        <v>399</v>
      </c>
      <c r="C122" s="59" t="s">
        <v>98</v>
      </c>
      <c r="D122" s="161">
        <v>45956</v>
      </c>
      <c r="E122" s="68" t="s">
        <v>74</v>
      </c>
      <c r="F122" s="81">
        <f t="shared" si="14"/>
        <v>31</v>
      </c>
      <c r="G122" s="124" t="s">
        <v>75</v>
      </c>
      <c r="H122" s="125"/>
      <c r="I122" s="125"/>
      <c r="J122" s="125"/>
      <c r="K122" s="125"/>
      <c r="L122" s="125"/>
      <c r="M122" s="125"/>
      <c r="N122" s="125"/>
      <c r="O122" s="68"/>
      <c r="P122" s="125"/>
      <c r="Q122" s="125"/>
      <c r="R122" s="125"/>
      <c r="S122" s="65">
        <f t="shared" si="15"/>
        <v>0</v>
      </c>
      <c r="T122" s="136" t="s">
        <v>400</v>
      </c>
      <c r="U122" s="162" t="s">
        <v>153</v>
      </c>
      <c r="V122" s="68">
        <v>1000</v>
      </c>
      <c r="W122" s="68">
        <v>200</v>
      </c>
      <c r="X122" s="68">
        <v>100</v>
      </c>
      <c r="Y122" s="68">
        <v>100</v>
      </c>
      <c r="Z122" s="68">
        <v>100</v>
      </c>
      <c r="AA122" s="68">
        <v>100</v>
      </c>
      <c r="AB122" s="68">
        <v>100</v>
      </c>
      <c r="AC122" s="70">
        <f t="shared" si="16"/>
        <v>0</v>
      </c>
      <c r="AD122" s="71"/>
      <c r="AE122" s="71"/>
      <c r="AF122" s="71"/>
      <c r="AG122" s="71"/>
      <c r="AH122" s="71"/>
      <c r="AI122" s="68">
        <v>200</v>
      </c>
      <c r="AJ122" s="71"/>
      <c r="AK122" s="71"/>
      <c r="AL122" s="71"/>
      <c r="AM122" s="71"/>
      <c r="AN122" s="71"/>
      <c r="AO122" s="71"/>
      <c r="AP122" s="71"/>
      <c r="AQ122" s="71"/>
      <c r="AR122" s="137"/>
      <c r="AS122" s="72">
        <f t="shared" si="17"/>
        <v>0</v>
      </c>
      <c r="AT122" s="70">
        <f t="shared" si="18"/>
        <v>0</v>
      </c>
      <c r="AU122" s="70">
        <f t="shared" si="19"/>
        <v>1900</v>
      </c>
      <c r="AV122" s="129"/>
      <c r="AW122" s="130"/>
      <c r="AX122" s="150"/>
      <c r="AY122" s="75"/>
      <c r="AZ122" s="75"/>
      <c r="BA122" s="70">
        <f t="shared" si="20"/>
        <v>1900</v>
      </c>
      <c r="BB122" s="76"/>
      <c r="BC122" s="77" t="s">
        <v>77</v>
      </c>
      <c r="BD122" s="55" t="str">
        <f t="shared" si="21"/>
        <v>正确</v>
      </c>
    </row>
    <row r="123" s="1" customFormat="1" ht="40" customHeight="1" spans="1:56">
      <c r="A123" s="78">
        <f t="shared" si="13"/>
        <v>119</v>
      </c>
      <c r="B123" s="68" t="s">
        <v>401</v>
      </c>
      <c r="C123" s="59" t="s">
        <v>258</v>
      </c>
      <c r="D123" s="161">
        <v>45939</v>
      </c>
      <c r="E123" s="68" t="s">
        <v>74</v>
      </c>
      <c r="F123" s="81">
        <f t="shared" si="14"/>
        <v>31</v>
      </c>
      <c r="G123" s="124" t="s">
        <v>75</v>
      </c>
      <c r="H123" s="125"/>
      <c r="I123" s="125"/>
      <c r="J123" s="125"/>
      <c r="K123" s="125"/>
      <c r="L123" s="125"/>
      <c r="M123" s="125"/>
      <c r="N123" s="125"/>
      <c r="O123" s="68">
        <v>8</v>
      </c>
      <c r="P123" s="125"/>
      <c r="Q123" s="125"/>
      <c r="R123" s="125"/>
      <c r="S123" s="65">
        <f t="shared" si="15"/>
        <v>0</v>
      </c>
      <c r="T123" s="90" t="s">
        <v>402</v>
      </c>
      <c r="U123" s="162" t="s">
        <v>384</v>
      </c>
      <c r="V123" s="68">
        <v>1200</v>
      </c>
      <c r="W123" s="68">
        <v>300</v>
      </c>
      <c r="X123" s="68">
        <v>300</v>
      </c>
      <c r="Y123" s="68">
        <v>200</v>
      </c>
      <c r="Z123" s="68">
        <v>200</v>
      </c>
      <c r="AA123" s="68">
        <v>100</v>
      </c>
      <c r="AB123" s="68">
        <v>100</v>
      </c>
      <c r="AC123" s="70">
        <f t="shared" si="16"/>
        <v>0</v>
      </c>
      <c r="AD123" s="71"/>
      <c r="AE123" s="71"/>
      <c r="AF123" s="71"/>
      <c r="AG123" s="71"/>
      <c r="AH123" s="71"/>
      <c r="AI123" s="68">
        <v>200</v>
      </c>
      <c r="AJ123" s="71"/>
      <c r="AK123" s="71"/>
      <c r="AL123" s="71"/>
      <c r="AM123" s="71"/>
      <c r="AN123" s="71"/>
      <c r="AO123" s="71"/>
      <c r="AP123" s="71"/>
      <c r="AQ123" s="71"/>
      <c r="AR123" s="137">
        <f>2400/31*8*0.5</f>
        <v>309.677419354839</v>
      </c>
      <c r="AS123" s="72">
        <f t="shared" si="17"/>
        <v>0</v>
      </c>
      <c r="AT123" s="70">
        <f t="shared" si="18"/>
        <v>0</v>
      </c>
      <c r="AU123" s="70">
        <f t="shared" si="19"/>
        <v>2290.32</v>
      </c>
      <c r="AV123" s="129"/>
      <c r="AW123" s="130"/>
      <c r="AX123" s="150"/>
      <c r="AY123" s="75"/>
      <c r="AZ123" s="75"/>
      <c r="BA123" s="70">
        <f t="shared" si="20"/>
        <v>2290.32</v>
      </c>
      <c r="BB123" s="76"/>
      <c r="BC123" s="77" t="s">
        <v>77</v>
      </c>
      <c r="BD123" s="55" t="str">
        <f t="shared" si="21"/>
        <v>正确</v>
      </c>
    </row>
    <row r="124" s="1" customFormat="1" ht="40" customHeight="1" spans="1:56">
      <c r="A124" s="78">
        <f t="shared" si="13"/>
        <v>120</v>
      </c>
      <c r="B124" s="68" t="s">
        <v>403</v>
      </c>
      <c r="C124" s="59" t="s">
        <v>98</v>
      </c>
      <c r="D124" s="161">
        <v>45956</v>
      </c>
      <c r="E124" s="68" t="s">
        <v>74</v>
      </c>
      <c r="F124" s="81">
        <f t="shared" si="14"/>
        <v>31</v>
      </c>
      <c r="G124" s="124" t="s">
        <v>75</v>
      </c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65">
        <f t="shared" si="15"/>
        <v>0</v>
      </c>
      <c r="T124" s="90"/>
      <c r="U124" s="83" t="s">
        <v>393</v>
      </c>
      <c r="V124" s="165">
        <v>500</v>
      </c>
      <c r="W124" s="68">
        <v>200</v>
      </c>
      <c r="X124" s="68">
        <v>200</v>
      </c>
      <c r="Y124" s="68">
        <v>300</v>
      </c>
      <c r="Z124" s="68">
        <v>100</v>
      </c>
      <c r="AA124" s="68">
        <v>100</v>
      </c>
      <c r="AB124" s="137">
        <v>200</v>
      </c>
      <c r="AC124" s="70">
        <f t="shared" si="16"/>
        <v>0</v>
      </c>
      <c r="AD124" s="71"/>
      <c r="AE124" s="71"/>
      <c r="AF124" s="71"/>
      <c r="AG124" s="71"/>
      <c r="AH124" s="71"/>
      <c r="AI124" s="68">
        <v>200</v>
      </c>
      <c r="AJ124" s="71"/>
      <c r="AK124" s="71"/>
      <c r="AL124" s="71"/>
      <c r="AM124" s="71"/>
      <c r="AN124" s="71"/>
      <c r="AO124" s="71"/>
      <c r="AP124" s="71"/>
      <c r="AQ124" s="71"/>
      <c r="AR124" s="137"/>
      <c r="AS124" s="72">
        <f t="shared" si="17"/>
        <v>0</v>
      </c>
      <c r="AT124" s="70">
        <f t="shared" si="18"/>
        <v>0</v>
      </c>
      <c r="AU124" s="70">
        <f t="shared" si="19"/>
        <v>1800</v>
      </c>
      <c r="AV124" s="129"/>
      <c r="AW124" s="130"/>
      <c r="AX124" s="150"/>
      <c r="AY124" s="75"/>
      <c r="AZ124" s="75"/>
      <c r="BA124" s="70">
        <f t="shared" si="20"/>
        <v>1800</v>
      </c>
      <c r="BB124" s="76"/>
      <c r="BC124" s="77" t="s">
        <v>77</v>
      </c>
      <c r="BD124" s="55" t="str">
        <f t="shared" si="21"/>
        <v>正确</v>
      </c>
    </row>
    <row r="125" s="1" customFormat="1" ht="40" customHeight="1" spans="1:56">
      <c r="A125" s="78">
        <f t="shared" si="13"/>
        <v>121</v>
      </c>
      <c r="B125" s="68" t="s">
        <v>404</v>
      </c>
      <c r="C125" s="59" t="s">
        <v>98</v>
      </c>
      <c r="D125" s="161">
        <v>45960</v>
      </c>
      <c r="E125" s="68" t="s">
        <v>74</v>
      </c>
      <c r="F125" s="81">
        <f t="shared" si="14"/>
        <v>31</v>
      </c>
      <c r="G125" s="124" t="s">
        <v>75</v>
      </c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65">
        <f t="shared" si="15"/>
        <v>0</v>
      </c>
      <c r="T125" s="90"/>
      <c r="U125" s="83" t="s">
        <v>393</v>
      </c>
      <c r="V125" s="165">
        <v>500</v>
      </c>
      <c r="W125" s="68">
        <v>200</v>
      </c>
      <c r="X125" s="68">
        <v>200</v>
      </c>
      <c r="Y125" s="68">
        <v>300</v>
      </c>
      <c r="Z125" s="68">
        <v>100</v>
      </c>
      <c r="AA125" s="68">
        <v>100</v>
      </c>
      <c r="AB125" s="137">
        <v>200</v>
      </c>
      <c r="AC125" s="70">
        <f t="shared" si="16"/>
        <v>0</v>
      </c>
      <c r="AD125" s="71"/>
      <c r="AE125" s="71"/>
      <c r="AF125" s="71"/>
      <c r="AG125" s="71"/>
      <c r="AH125" s="71"/>
      <c r="AI125" s="68">
        <v>200</v>
      </c>
      <c r="AJ125" s="71"/>
      <c r="AK125" s="71"/>
      <c r="AL125" s="71"/>
      <c r="AM125" s="71"/>
      <c r="AN125" s="71"/>
      <c r="AO125" s="71"/>
      <c r="AP125" s="71"/>
      <c r="AQ125" s="71"/>
      <c r="AR125" s="137"/>
      <c r="AS125" s="72">
        <f t="shared" si="17"/>
        <v>0</v>
      </c>
      <c r="AT125" s="70">
        <f t="shared" si="18"/>
        <v>0</v>
      </c>
      <c r="AU125" s="70">
        <f t="shared" si="19"/>
        <v>1800</v>
      </c>
      <c r="AV125" s="129"/>
      <c r="AW125" s="130"/>
      <c r="AX125" s="150"/>
      <c r="AY125" s="75"/>
      <c r="AZ125" s="75"/>
      <c r="BA125" s="70">
        <f t="shared" si="20"/>
        <v>1800</v>
      </c>
      <c r="BB125" s="76"/>
      <c r="BC125" s="77" t="s">
        <v>77</v>
      </c>
      <c r="BD125" s="55" t="str">
        <f t="shared" si="21"/>
        <v>正确</v>
      </c>
    </row>
    <row r="126" s="1" customFormat="1" ht="40" customHeight="1" spans="1:56">
      <c r="A126" s="78">
        <f t="shared" si="13"/>
        <v>122</v>
      </c>
      <c r="B126" s="68" t="s">
        <v>405</v>
      </c>
      <c r="C126" s="59" t="s">
        <v>258</v>
      </c>
      <c r="D126" s="161">
        <v>45946</v>
      </c>
      <c r="E126" s="68" t="s">
        <v>74</v>
      </c>
      <c r="F126" s="81">
        <f t="shared" si="14"/>
        <v>31</v>
      </c>
      <c r="G126" s="124" t="s">
        <v>75</v>
      </c>
      <c r="H126" s="125"/>
      <c r="I126" s="125"/>
      <c r="J126" s="125"/>
      <c r="K126" s="125"/>
      <c r="L126" s="125"/>
      <c r="M126" s="125"/>
      <c r="N126" s="125"/>
      <c r="O126" s="125">
        <v>7</v>
      </c>
      <c r="P126" s="125"/>
      <c r="Q126" s="125"/>
      <c r="R126" s="125"/>
      <c r="S126" s="65">
        <f t="shared" si="15"/>
        <v>0</v>
      </c>
      <c r="T126" s="136" t="s">
        <v>406</v>
      </c>
      <c r="U126" s="147">
        <v>2300</v>
      </c>
      <c r="V126" s="68">
        <v>800</v>
      </c>
      <c r="W126" s="68">
        <v>300</v>
      </c>
      <c r="X126" s="68">
        <v>300</v>
      </c>
      <c r="Y126" s="68">
        <v>300</v>
      </c>
      <c r="Z126" s="68">
        <v>200</v>
      </c>
      <c r="AA126" s="68">
        <v>200</v>
      </c>
      <c r="AB126" s="68">
        <v>200</v>
      </c>
      <c r="AC126" s="70">
        <f t="shared" si="16"/>
        <v>0</v>
      </c>
      <c r="AD126" s="71"/>
      <c r="AE126" s="71"/>
      <c r="AF126" s="71"/>
      <c r="AG126" s="71"/>
      <c r="AH126" s="71"/>
      <c r="AI126" s="71">
        <f>400/31*22+200</f>
        <v>483.870967741935</v>
      </c>
      <c r="AJ126" s="71"/>
      <c r="AK126" s="71"/>
      <c r="AL126" s="71"/>
      <c r="AM126" s="71"/>
      <c r="AN126" s="71"/>
      <c r="AO126" s="71"/>
      <c r="AP126" s="71"/>
      <c r="AQ126" s="71"/>
      <c r="AR126" s="137">
        <f>2300/31*7*0.5</f>
        <v>259.677419354839</v>
      </c>
      <c r="AS126" s="72">
        <f t="shared" si="17"/>
        <v>0</v>
      </c>
      <c r="AT126" s="70">
        <f t="shared" si="18"/>
        <v>0</v>
      </c>
      <c r="AU126" s="70">
        <f t="shared" si="19"/>
        <v>2524.19</v>
      </c>
      <c r="AV126" s="129"/>
      <c r="AW126" s="130"/>
      <c r="AX126" s="150"/>
      <c r="AY126" s="75"/>
      <c r="AZ126" s="75"/>
      <c r="BA126" s="70">
        <f t="shared" si="20"/>
        <v>2524.19</v>
      </c>
      <c r="BB126" s="76"/>
      <c r="BC126" s="77" t="s">
        <v>407</v>
      </c>
      <c r="BD126" s="55" t="str">
        <f t="shared" si="21"/>
        <v>正确</v>
      </c>
    </row>
    <row r="127" s="1" customFormat="1" ht="40" customHeight="1" spans="1:56">
      <c r="A127" s="78">
        <f t="shared" si="13"/>
        <v>123</v>
      </c>
      <c r="B127" s="68" t="s">
        <v>408</v>
      </c>
      <c r="C127" s="59" t="s">
        <v>258</v>
      </c>
      <c r="D127" s="161">
        <v>45941</v>
      </c>
      <c r="E127" s="68" t="s">
        <v>74</v>
      </c>
      <c r="F127" s="81">
        <f t="shared" si="14"/>
        <v>31</v>
      </c>
      <c r="G127" s="124" t="s">
        <v>75</v>
      </c>
      <c r="H127" s="125"/>
      <c r="I127" s="125"/>
      <c r="J127" s="125"/>
      <c r="K127" s="125"/>
      <c r="L127" s="125"/>
      <c r="M127" s="125"/>
      <c r="N127" s="125"/>
      <c r="O127" s="125">
        <v>7</v>
      </c>
      <c r="P127" s="125"/>
      <c r="Q127" s="125"/>
      <c r="R127" s="125"/>
      <c r="S127" s="65">
        <f t="shared" si="15"/>
        <v>0</v>
      </c>
      <c r="T127" s="136" t="s">
        <v>409</v>
      </c>
      <c r="U127" s="162" t="s">
        <v>384</v>
      </c>
      <c r="V127" s="68">
        <v>1200</v>
      </c>
      <c r="W127" s="68">
        <v>300</v>
      </c>
      <c r="X127" s="68">
        <v>300</v>
      </c>
      <c r="Y127" s="68">
        <v>200</v>
      </c>
      <c r="Z127" s="68">
        <v>200</v>
      </c>
      <c r="AA127" s="68">
        <v>100</v>
      </c>
      <c r="AB127" s="68">
        <v>100</v>
      </c>
      <c r="AC127" s="70">
        <f t="shared" si="16"/>
        <v>0</v>
      </c>
      <c r="AD127" s="71"/>
      <c r="AE127" s="71"/>
      <c r="AF127" s="71"/>
      <c r="AG127" s="71"/>
      <c r="AH127" s="71"/>
      <c r="AI127" s="68">
        <v>200</v>
      </c>
      <c r="AJ127" s="71"/>
      <c r="AK127" s="71"/>
      <c r="AL127" s="71"/>
      <c r="AM127" s="71"/>
      <c r="AN127" s="71"/>
      <c r="AO127" s="71"/>
      <c r="AP127" s="71"/>
      <c r="AQ127" s="71"/>
      <c r="AR127" s="137">
        <f>2400/31*7*0.5</f>
        <v>270.967741935484</v>
      </c>
      <c r="AS127" s="72">
        <f t="shared" si="17"/>
        <v>0</v>
      </c>
      <c r="AT127" s="70">
        <f t="shared" si="18"/>
        <v>0</v>
      </c>
      <c r="AU127" s="70">
        <f t="shared" si="19"/>
        <v>2329.03</v>
      </c>
      <c r="AV127" s="129"/>
      <c r="AW127" s="130"/>
      <c r="AX127" s="150"/>
      <c r="AY127" s="75"/>
      <c r="AZ127" s="75"/>
      <c r="BA127" s="70">
        <f t="shared" si="20"/>
        <v>2329.03</v>
      </c>
      <c r="BB127" s="76"/>
      <c r="BC127" s="77" t="s">
        <v>77</v>
      </c>
      <c r="BD127" s="55" t="str">
        <f t="shared" si="21"/>
        <v>正确</v>
      </c>
    </row>
    <row r="128" s="1" customFormat="1" ht="40" customHeight="1" spans="1:56">
      <c r="A128" s="78">
        <f t="shared" si="13"/>
        <v>124</v>
      </c>
      <c r="B128" s="68" t="s">
        <v>410</v>
      </c>
      <c r="C128" s="59" t="s">
        <v>258</v>
      </c>
      <c r="D128" s="161">
        <v>45943</v>
      </c>
      <c r="E128" s="68" t="s">
        <v>74</v>
      </c>
      <c r="F128" s="81">
        <f t="shared" si="14"/>
        <v>31</v>
      </c>
      <c r="G128" s="124" t="s">
        <v>75</v>
      </c>
      <c r="H128" s="125"/>
      <c r="I128" s="125"/>
      <c r="J128" s="125"/>
      <c r="K128" s="125"/>
      <c r="L128" s="125">
        <v>8</v>
      </c>
      <c r="M128" s="125"/>
      <c r="N128" s="125"/>
      <c r="O128" s="125">
        <v>6</v>
      </c>
      <c r="P128" s="125"/>
      <c r="Q128" s="125"/>
      <c r="R128" s="125"/>
      <c r="S128" s="65">
        <f t="shared" si="15"/>
        <v>0</v>
      </c>
      <c r="T128" s="90" t="s">
        <v>411</v>
      </c>
      <c r="U128" s="162" t="s">
        <v>384</v>
      </c>
      <c r="V128" s="68">
        <v>1200</v>
      </c>
      <c r="W128" s="68">
        <v>300</v>
      </c>
      <c r="X128" s="68">
        <v>300</v>
      </c>
      <c r="Y128" s="68">
        <v>200</v>
      </c>
      <c r="Z128" s="68">
        <v>200</v>
      </c>
      <c r="AA128" s="68">
        <v>100</v>
      </c>
      <c r="AB128" s="68">
        <v>100</v>
      </c>
      <c r="AC128" s="70">
        <f t="shared" si="16"/>
        <v>0</v>
      </c>
      <c r="AD128" s="71"/>
      <c r="AE128" s="71"/>
      <c r="AF128" s="71"/>
      <c r="AG128" s="71"/>
      <c r="AH128" s="71"/>
      <c r="AI128" s="68">
        <v>200</v>
      </c>
      <c r="AJ128" s="71"/>
      <c r="AK128" s="71"/>
      <c r="AL128" s="71"/>
      <c r="AM128" s="71"/>
      <c r="AN128" s="71"/>
      <c r="AO128" s="71"/>
      <c r="AP128" s="71"/>
      <c r="AQ128" s="71"/>
      <c r="AR128" s="137">
        <f>2400/31*6*0.5</f>
        <v>232.258064516129</v>
      </c>
      <c r="AS128" s="72">
        <f t="shared" si="17"/>
        <v>0</v>
      </c>
      <c r="AT128" s="70">
        <f t="shared" si="18"/>
        <v>619.354838709677</v>
      </c>
      <c r="AU128" s="70">
        <f t="shared" si="19"/>
        <v>1748.39</v>
      </c>
      <c r="AV128" s="129"/>
      <c r="AW128" s="130"/>
      <c r="AX128" s="150"/>
      <c r="AY128" s="75"/>
      <c r="AZ128" s="75"/>
      <c r="BA128" s="70">
        <f t="shared" si="20"/>
        <v>1748.39</v>
      </c>
      <c r="BB128" s="76"/>
      <c r="BC128" s="77" t="s">
        <v>77</v>
      </c>
      <c r="BD128" s="55" t="str">
        <f t="shared" si="21"/>
        <v>正确</v>
      </c>
    </row>
    <row r="129" s="1" customFormat="1" ht="68" customHeight="1" spans="1:56">
      <c r="A129" s="78">
        <f t="shared" si="13"/>
        <v>125</v>
      </c>
      <c r="B129" s="97" t="s">
        <v>412</v>
      </c>
      <c r="C129" s="59" t="s">
        <v>258</v>
      </c>
      <c r="D129" s="161">
        <v>45950</v>
      </c>
      <c r="E129" s="97" t="s">
        <v>175</v>
      </c>
      <c r="F129" s="81">
        <f t="shared" si="14"/>
        <v>31</v>
      </c>
      <c r="G129" s="124" t="s">
        <v>75</v>
      </c>
      <c r="H129" s="125"/>
      <c r="I129" s="125"/>
      <c r="J129" s="125"/>
      <c r="K129" s="125"/>
      <c r="L129" s="125">
        <v>3</v>
      </c>
      <c r="M129" s="125"/>
      <c r="N129" s="125"/>
      <c r="O129" s="125">
        <v>7</v>
      </c>
      <c r="P129" s="125"/>
      <c r="Q129" s="125"/>
      <c r="R129" s="125"/>
      <c r="S129" s="65">
        <f t="shared" si="15"/>
        <v>0</v>
      </c>
      <c r="T129" s="90" t="s">
        <v>413</v>
      </c>
      <c r="U129" s="162" t="s">
        <v>384</v>
      </c>
      <c r="V129" s="68">
        <v>1200</v>
      </c>
      <c r="W129" s="68">
        <v>300</v>
      </c>
      <c r="X129" s="68">
        <v>300</v>
      </c>
      <c r="Y129" s="68">
        <v>200</v>
      </c>
      <c r="Z129" s="68">
        <v>200</v>
      </c>
      <c r="AA129" s="68">
        <v>100</v>
      </c>
      <c r="AB129" s="68">
        <v>100</v>
      </c>
      <c r="AC129" s="70">
        <f t="shared" si="16"/>
        <v>0</v>
      </c>
      <c r="AD129" s="71"/>
      <c r="AE129" s="71"/>
      <c r="AF129" s="71"/>
      <c r="AG129" s="71"/>
      <c r="AH129" s="71"/>
      <c r="AI129" s="68"/>
      <c r="AJ129" s="71"/>
      <c r="AK129" s="71"/>
      <c r="AL129" s="71"/>
      <c r="AM129" s="71"/>
      <c r="AN129" s="71"/>
      <c r="AO129" s="71"/>
      <c r="AP129" s="71"/>
      <c r="AQ129" s="71">
        <v>20</v>
      </c>
      <c r="AR129" s="137">
        <f>2400/31*7*0.5</f>
        <v>270.967741935484</v>
      </c>
      <c r="AS129" s="72">
        <f t="shared" si="17"/>
        <v>0</v>
      </c>
      <c r="AT129" s="70">
        <f t="shared" si="18"/>
        <v>232.258064516129</v>
      </c>
      <c r="AU129" s="70">
        <f t="shared" si="19"/>
        <v>1876.77</v>
      </c>
      <c r="AV129" s="129"/>
      <c r="AW129" s="130"/>
      <c r="AX129" s="150"/>
      <c r="AY129" s="75"/>
      <c r="AZ129" s="75"/>
      <c r="BA129" s="70">
        <f t="shared" si="20"/>
        <v>1876.77</v>
      </c>
      <c r="BB129" s="76"/>
      <c r="BC129" s="139" t="s">
        <v>414</v>
      </c>
      <c r="BD129" s="55" t="str">
        <f t="shared" si="21"/>
        <v>正确</v>
      </c>
    </row>
    <row r="130" s="1" customFormat="1" ht="40" customHeight="1" spans="1:56">
      <c r="A130" s="78">
        <f t="shared" si="13"/>
        <v>126</v>
      </c>
      <c r="B130" s="68" t="s">
        <v>415</v>
      </c>
      <c r="C130" s="68" t="s">
        <v>258</v>
      </c>
      <c r="D130" s="161">
        <v>45980</v>
      </c>
      <c r="E130" s="68" t="s">
        <v>74</v>
      </c>
      <c r="F130" s="81">
        <f t="shared" si="14"/>
        <v>31</v>
      </c>
      <c r="G130" s="124" t="s">
        <v>75</v>
      </c>
      <c r="H130" s="125"/>
      <c r="I130" s="125"/>
      <c r="J130" s="125"/>
      <c r="K130" s="125"/>
      <c r="L130" s="125"/>
      <c r="M130" s="125"/>
      <c r="N130" s="125"/>
      <c r="O130" s="125">
        <v>8</v>
      </c>
      <c r="P130" s="125"/>
      <c r="Q130" s="125"/>
      <c r="R130" s="125"/>
      <c r="S130" s="65">
        <f t="shared" si="15"/>
        <v>0</v>
      </c>
      <c r="T130" s="90" t="s">
        <v>195</v>
      </c>
      <c r="U130" s="166">
        <v>2300</v>
      </c>
      <c r="V130" s="68">
        <v>1100</v>
      </c>
      <c r="W130" s="68">
        <v>300</v>
      </c>
      <c r="X130" s="68">
        <v>300</v>
      </c>
      <c r="Y130" s="68">
        <v>200</v>
      </c>
      <c r="Z130" s="68">
        <v>200</v>
      </c>
      <c r="AA130" s="68">
        <v>100</v>
      </c>
      <c r="AB130" s="68">
        <v>100</v>
      </c>
      <c r="AC130" s="70">
        <f t="shared" si="16"/>
        <v>0</v>
      </c>
      <c r="AD130" s="71"/>
      <c r="AE130" s="71"/>
      <c r="AF130" s="71"/>
      <c r="AG130" s="71"/>
      <c r="AH130" s="71"/>
      <c r="AI130" s="68">
        <v>200</v>
      </c>
      <c r="AJ130" s="71"/>
      <c r="AK130" s="71"/>
      <c r="AL130" s="71"/>
      <c r="AM130" s="71"/>
      <c r="AN130" s="71"/>
      <c r="AO130" s="71"/>
      <c r="AP130" s="71"/>
      <c r="AQ130" s="71"/>
      <c r="AR130" s="137">
        <f>2300/31*8*0.5</f>
        <v>296.774193548387</v>
      </c>
      <c r="AS130" s="72">
        <f t="shared" si="17"/>
        <v>0</v>
      </c>
      <c r="AT130" s="70">
        <f t="shared" si="18"/>
        <v>0</v>
      </c>
      <c r="AU130" s="70">
        <f t="shared" si="19"/>
        <v>2203.23</v>
      </c>
      <c r="AV130" s="129"/>
      <c r="AW130" s="130"/>
      <c r="AX130" s="150"/>
      <c r="AY130" s="75"/>
      <c r="AZ130" s="75"/>
      <c r="BA130" s="70">
        <f t="shared" si="20"/>
        <v>2203.23</v>
      </c>
      <c r="BB130" s="76"/>
      <c r="BC130" s="77" t="s">
        <v>77</v>
      </c>
      <c r="BD130" s="55" t="str">
        <f t="shared" si="21"/>
        <v>正确</v>
      </c>
    </row>
    <row r="131" s="1" customFormat="1" ht="40" customHeight="1" spans="1:56">
      <c r="A131" s="78">
        <f t="shared" si="13"/>
        <v>127</v>
      </c>
      <c r="B131" s="68" t="s">
        <v>416</v>
      </c>
      <c r="C131" s="68" t="s">
        <v>258</v>
      </c>
      <c r="D131" s="161">
        <v>45980</v>
      </c>
      <c r="E131" s="68" t="s">
        <v>74</v>
      </c>
      <c r="F131" s="81">
        <f t="shared" si="14"/>
        <v>31</v>
      </c>
      <c r="G131" s="124" t="s">
        <v>75</v>
      </c>
      <c r="H131" s="125"/>
      <c r="I131" s="125"/>
      <c r="J131" s="125"/>
      <c r="K131" s="125"/>
      <c r="L131" s="125"/>
      <c r="M131" s="125"/>
      <c r="N131" s="125"/>
      <c r="O131" s="125">
        <v>8</v>
      </c>
      <c r="P131" s="125"/>
      <c r="Q131" s="125"/>
      <c r="R131" s="125"/>
      <c r="S131" s="65">
        <f t="shared" si="15"/>
        <v>0</v>
      </c>
      <c r="T131" s="90" t="s">
        <v>195</v>
      </c>
      <c r="U131" s="162" t="s">
        <v>159</v>
      </c>
      <c r="V131" s="68">
        <v>1100</v>
      </c>
      <c r="W131" s="68">
        <v>300</v>
      </c>
      <c r="X131" s="68">
        <v>300</v>
      </c>
      <c r="Y131" s="68">
        <v>200</v>
      </c>
      <c r="Z131" s="68">
        <v>200</v>
      </c>
      <c r="AA131" s="68">
        <v>100</v>
      </c>
      <c r="AB131" s="68">
        <v>100</v>
      </c>
      <c r="AC131" s="70">
        <f t="shared" si="16"/>
        <v>0</v>
      </c>
      <c r="AD131" s="71"/>
      <c r="AE131" s="71"/>
      <c r="AF131" s="71"/>
      <c r="AG131" s="71"/>
      <c r="AH131" s="71"/>
      <c r="AI131" s="68">
        <v>200</v>
      </c>
      <c r="AJ131" s="71"/>
      <c r="AK131" s="71"/>
      <c r="AL131" s="71"/>
      <c r="AM131" s="71"/>
      <c r="AN131" s="71"/>
      <c r="AO131" s="71"/>
      <c r="AP131" s="71"/>
      <c r="AQ131" s="71"/>
      <c r="AR131" s="137">
        <f>2300/31*8*0.5</f>
        <v>296.774193548387</v>
      </c>
      <c r="AS131" s="72">
        <f t="shared" si="17"/>
        <v>0</v>
      </c>
      <c r="AT131" s="70">
        <f t="shared" si="18"/>
        <v>0</v>
      </c>
      <c r="AU131" s="70">
        <f t="shared" si="19"/>
        <v>2203.23</v>
      </c>
      <c r="AV131" s="129"/>
      <c r="AW131" s="130"/>
      <c r="AX131" s="150"/>
      <c r="AY131" s="75"/>
      <c r="AZ131" s="75"/>
      <c r="BA131" s="70">
        <f t="shared" si="20"/>
        <v>2203.23</v>
      </c>
      <c r="BB131" s="76"/>
      <c r="BC131" s="77" t="s">
        <v>77</v>
      </c>
      <c r="BD131" s="55" t="str">
        <f t="shared" si="21"/>
        <v>正确</v>
      </c>
    </row>
    <row r="132" s="1" customFormat="1" ht="40" customHeight="1" spans="1:56">
      <c r="A132" s="78">
        <f t="shared" si="13"/>
        <v>128</v>
      </c>
      <c r="B132" s="68" t="s">
        <v>417</v>
      </c>
      <c r="C132" s="80" t="s">
        <v>98</v>
      </c>
      <c r="D132" s="161">
        <v>45967</v>
      </c>
      <c r="E132" s="68" t="s">
        <v>74</v>
      </c>
      <c r="F132" s="81">
        <f t="shared" si="14"/>
        <v>31</v>
      </c>
      <c r="G132" s="124" t="s">
        <v>75</v>
      </c>
      <c r="H132" s="125"/>
      <c r="I132" s="125"/>
      <c r="J132" s="125"/>
      <c r="K132" s="125"/>
      <c r="L132" s="125"/>
      <c r="M132" s="125"/>
      <c r="N132" s="125"/>
      <c r="O132" s="68">
        <v>6.5</v>
      </c>
      <c r="P132" s="125"/>
      <c r="Q132" s="125"/>
      <c r="R132" s="125"/>
      <c r="S132" s="65">
        <f t="shared" si="15"/>
        <v>0</v>
      </c>
      <c r="T132" s="90" t="s">
        <v>359</v>
      </c>
      <c r="U132" s="162" t="s">
        <v>143</v>
      </c>
      <c r="V132" s="68">
        <v>800</v>
      </c>
      <c r="W132" s="68">
        <v>300</v>
      </c>
      <c r="X132" s="68">
        <v>200</v>
      </c>
      <c r="Y132" s="68">
        <v>200</v>
      </c>
      <c r="Z132" s="68">
        <v>200</v>
      </c>
      <c r="AA132" s="68">
        <v>100</v>
      </c>
      <c r="AB132" s="68">
        <v>100</v>
      </c>
      <c r="AC132" s="70">
        <f t="shared" si="16"/>
        <v>0</v>
      </c>
      <c r="AD132" s="71"/>
      <c r="AE132" s="71"/>
      <c r="AF132" s="71"/>
      <c r="AG132" s="71"/>
      <c r="AH132" s="71"/>
      <c r="AI132" s="68">
        <v>200</v>
      </c>
      <c r="AJ132" s="71"/>
      <c r="AK132" s="71"/>
      <c r="AL132" s="71"/>
      <c r="AM132" s="71"/>
      <c r="AN132" s="71"/>
      <c r="AO132" s="71"/>
      <c r="AP132" s="71"/>
      <c r="AQ132" s="71"/>
      <c r="AR132" s="137">
        <f>1900/31*6.5*0.5</f>
        <v>199.193548387097</v>
      </c>
      <c r="AS132" s="72">
        <f t="shared" si="17"/>
        <v>0</v>
      </c>
      <c r="AT132" s="70">
        <f t="shared" si="18"/>
        <v>0</v>
      </c>
      <c r="AU132" s="70">
        <f t="shared" si="19"/>
        <v>1900.81</v>
      </c>
      <c r="AV132" s="129"/>
      <c r="AW132" s="130"/>
      <c r="AX132" s="150"/>
      <c r="AY132" s="75"/>
      <c r="AZ132" s="75"/>
      <c r="BA132" s="70">
        <f t="shared" si="20"/>
        <v>1900.81</v>
      </c>
      <c r="BB132" s="76"/>
      <c r="BC132" s="77" t="s">
        <v>77</v>
      </c>
      <c r="BD132" s="55" t="str">
        <f t="shared" si="21"/>
        <v>正确</v>
      </c>
    </row>
    <row r="133" s="1" customFormat="1" ht="40" customHeight="1" spans="1:56">
      <c r="A133" s="78">
        <f t="shared" ref="A133:A164" si="25">ROW()-4</f>
        <v>129</v>
      </c>
      <c r="B133" s="68" t="s">
        <v>418</v>
      </c>
      <c r="C133" s="68" t="s">
        <v>258</v>
      </c>
      <c r="D133" s="161">
        <v>45978</v>
      </c>
      <c r="E133" s="68" t="s">
        <v>74</v>
      </c>
      <c r="F133" s="81">
        <f t="shared" ref="F133:F164" si="26">IF($C$2-D133+1&lt;$E$2,$C$2-D133+1,$E$2)</f>
        <v>31</v>
      </c>
      <c r="G133" s="124" t="s">
        <v>75</v>
      </c>
      <c r="H133" s="125"/>
      <c r="I133" s="125"/>
      <c r="J133" s="125"/>
      <c r="K133" s="125"/>
      <c r="L133" s="125"/>
      <c r="M133" s="125"/>
      <c r="N133" s="125"/>
      <c r="O133" s="125">
        <v>6</v>
      </c>
      <c r="P133" s="125"/>
      <c r="Q133" s="125"/>
      <c r="R133" s="125"/>
      <c r="S133" s="65">
        <f t="shared" ref="S133:S164" si="27">P133+Q133-R133</f>
        <v>0</v>
      </c>
      <c r="T133" s="66" t="s">
        <v>293</v>
      </c>
      <c r="U133" s="162" t="s">
        <v>159</v>
      </c>
      <c r="V133" s="68">
        <v>1100</v>
      </c>
      <c r="W133" s="68">
        <v>300</v>
      </c>
      <c r="X133" s="68">
        <v>300</v>
      </c>
      <c r="Y133" s="68">
        <v>200</v>
      </c>
      <c r="Z133" s="68">
        <v>200</v>
      </c>
      <c r="AA133" s="68">
        <v>100</v>
      </c>
      <c r="AB133" s="68">
        <v>100</v>
      </c>
      <c r="AC133" s="70">
        <f t="shared" ref="AC133:AC164" si="28">IF(G133="是",30,0)</f>
        <v>0</v>
      </c>
      <c r="AD133" s="71"/>
      <c r="AE133" s="71"/>
      <c r="AF133" s="71"/>
      <c r="AG133" s="71"/>
      <c r="AH133" s="71"/>
      <c r="AI133" s="68">
        <f>50*6/31*22+200</f>
        <v>412.903225806452</v>
      </c>
      <c r="AJ133" s="71"/>
      <c r="AK133" s="71"/>
      <c r="AL133" s="71"/>
      <c r="AM133" s="71"/>
      <c r="AN133" s="71"/>
      <c r="AO133" s="71"/>
      <c r="AP133" s="71"/>
      <c r="AQ133" s="71"/>
      <c r="AR133" s="137">
        <f>2300/31*6*0.5</f>
        <v>222.58064516129</v>
      </c>
      <c r="AS133" s="72">
        <f t="shared" ref="AS133:AS164" si="29">IFERROR(U133/$E$2*2*H133+I133*2,0)</f>
        <v>0</v>
      </c>
      <c r="AT133" s="70">
        <f t="shared" ref="AT133:AT164" si="30">IFERROR(U133/$E$2*(J133+K133*0.2+L133+M133*0.5),0)</f>
        <v>0</v>
      </c>
      <c r="AU133" s="70">
        <f t="shared" ref="AU133:AU164" si="31">ROUND(SUM(V133:AP133)-SUM(AQ133:AT133),2)</f>
        <v>2490.32</v>
      </c>
      <c r="AV133" s="129"/>
      <c r="AW133" s="130"/>
      <c r="AX133" s="150"/>
      <c r="AY133" s="75"/>
      <c r="AZ133" s="75"/>
      <c r="BA133" s="70">
        <f t="shared" ref="BA133:BA164" si="32">ROUND(AU133-SUM(AV133:AZ133),2)</f>
        <v>2490.32</v>
      </c>
      <c r="BB133" s="76"/>
      <c r="BC133" s="77" t="s">
        <v>396</v>
      </c>
      <c r="BD133" s="55" t="str">
        <f t="shared" ref="BD133:BD164" si="33">IF(U133-SUM(V133:AB133)=0,"正确","错误")</f>
        <v>正确</v>
      </c>
    </row>
    <row r="134" s="1" customFormat="1" ht="33" customHeight="1" spans="1:56">
      <c r="A134" s="78">
        <f t="shared" si="25"/>
        <v>130</v>
      </c>
      <c r="B134" s="68" t="s">
        <v>419</v>
      </c>
      <c r="C134" s="68" t="s">
        <v>258</v>
      </c>
      <c r="D134" s="167">
        <v>45961</v>
      </c>
      <c r="E134" s="68" t="s">
        <v>74</v>
      </c>
      <c r="F134" s="81">
        <f t="shared" si="26"/>
        <v>31</v>
      </c>
      <c r="G134" s="168" t="s">
        <v>75</v>
      </c>
      <c r="H134" s="169"/>
      <c r="I134" s="169"/>
      <c r="J134" s="169"/>
      <c r="K134" s="169"/>
      <c r="L134" s="169"/>
      <c r="M134" s="169"/>
      <c r="N134" s="169"/>
      <c r="O134" s="125"/>
      <c r="P134" s="125"/>
      <c r="Q134" s="125"/>
      <c r="R134" s="125"/>
      <c r="S134" s="65">
        <f t="shared" si="27"/>
        <v>0</v>
      </c>
      <c r="T134" s="170"/>
      <c r="U134" s="171">
        <v>2300</v>
      </c>
      <c r="V134" s="68">
        <v>1100</v>
      </c>
      <c r="W134" s="68">
        <v>300</v>
      </c>
      <c r="X134" s="68">
        <v>300</v>
      </c>
      <c r="Y134" s="68">
        <v>200</v>
      </c>
      <c r="Z134" s="68">
        <v>200</v>
      </c>
      <c r="AA134" s="68">
        <v>100</v>
      </c>
      <c r="AB134" s="68">
        <v>100</v>
      </c>
      <c r="AC134" s="70">
        <f t="shared" si="28"/>
        <v>0</v>
      </c>
      <c r="AD134" s="71"/>
      <c r="AE134" s="71"/>
      <c r="AF134" s="71"/>
      <c r="AG134" s="71"/>
      <c r="AH134" s="71"/>
      <c r="AI134" s="68">
        <v>200</v>
      </c>
      <c r="AJ134" s="71"/>
      <c r="AK134" s="71"/>
      <c r="AL134" s="71"/>
      <c r="AM134" s="71"/>
      <c r="AN134" s="71"/>
      <c r="AO134" s="71"/>
      <c r="AP134" s="71"/>
      <c r="AQ134" s="71"/>
      <c r="AR134" s="137"/>
      <c r="AS134" s="72">
        <f t="shared" si="29"/>
        <v>0</v>
      </c>
      <c r="AT134" s="70">
        <f t="shared" si="30"/>
        <v>0</v>
      </c>
      <c r="AU134" s="70">
        <f t="shared" si="31"/>
        <v>2500</v>
      </c>
      <c r="AV134" s="129"/>
      <c r="AW134" s="130"/>
      <c r="AX134" s="150"/>
      <c r="AY134" s="75"/>
      <c r="AZ134" s="75"/>
      <c r="BA134" s="70">
        <f t="shared" si="32"/>
        <v>2500</v>
      </c>
      <c r="BB134" s="76"/>
      <c r="BC134" s="77" t="s">
        <v>77</v>
      </c>
      <c r="BD134" s="55" t="str">
        <f t="shared" si="33"/>
        <v>正确</v>
      </c>
    </row>
    <row r="135" s="1" customFormat="1" ht="33" customHeight="1" spans="1:56">
      <c r="A135" s="78">
        <f t="shared" si="25"/>
        <v>131</v>
      </c>
      <c r="B135" s="95" t="s">
        <v>420</v>
      </c>
      <c r="C135" s="68" t="s">
        <v>258</v>
      </c>
      <c r="D135" s="161">
        <v>46008</v>
      </c>
      <c r="E135" s="68" t="s">
        <v>74</v>
      </c>
      <c r="F135" s="81">
        <f t="shared" si="26"/>
        <v>31</v>
      </c>
      <c r="G135" s="168" t="s">
        <v>75</v>
      </c>
      <c r="H135" s="105"/>
      <c r="I135" s="105"/>
      <c r="J135" s="105"/>
      <c r="K135" s="105"/>
      <c r="L135" s="105"/>
      <c r="M135" s="105"/>
      <c r="N135" s="105"/>
      <c r="O135" s="105">
        <v>5</v>
      </c>
      <c r="P135" s="105"/>
      <c r="Q135" s="105"/>
      <c r="R135" s="105"/>
      <c r="S135" s="65">
        <f t="shared" si="27"/>
        <v>0</v>
      </c>
      <c r="T135" s="136" t="s">
        <v>421</v>
      </c>
      <c r="U135" s="171">
        <v>2300</v>
      </c>
      <c r="V135" s="68">
        <v>1100</v>
      </c>
      <c r="W135" s="68">
        <v>300</v>
      </c>
      <c r="X135" s="68">
        <v>300</v>
      </c>
      <c r="Y135" s="68">
        <v>200</v>
      </c>
      <c r="Z135" s="68">
        <v>200</v>
      </c>
      <c r="AA135" s="68">
        <v>100</v>
      </c>
      <c r="AB135" s="68">
        <v>100</v>
      </c>
      <c r="AC135" s="70">
        <f t="shared" si="28"/>
        <v>0</v>
      </c>
      <c r="AD135" s="107"/>
      <c r="AE135" s="107"/>
      <c r="AF135" s="107"/>
      <c r="AG135" s="107"/>
      <c r="AH135" s="107"/>
      <c r="AI135" s="68">
        <v>200</v>
      </c>
      <c r="AJ135" s="107"/>
      <c r="AK135" s="107"/>
      <c r="AL135" s="107"/>
      <c r="AM135" s="107"/>
      <c r="AN135" s="107"/>
      <c r="AO135" s="107"/>
      <c r="AP135" s="107"/>
      <c r="AQ135" s="107"/>
      <c r="AR135" s="107">
        <f>2300/31*5*0.5</f>
        <v>185.483870967742</v>
      </c>
      <c r="AS135" s="72">
        <f t="shared" si="29"/>
        <v>0</v>
      </c>
      <c r="AT135" s="70">
        <f t="shared" si="30"/>
        <v>0</v>
      </c>
      <c r="AU135" s="70">
        <f t="shared" si="31"/>
        <v>2314.52</v>
      </c>
      <c r="AV135" s="129"/>
      <c r="AW135" s="130"/>
      <c r="AX135" s="74"/>
      <c r="AY135" s="108"/>
      <c r="AZ135" s="75"/>
      <c r="BA135" s="70">
        <f t="shared" si="32"/>
        <v>2314.52</v>
      </c>
      <c r="BB135" s="76"/>
      <c r="BC135" s="77" t="s">
        <v>77</v>
      </c>
      <c r="BD135" s="55" t="str">
        <f t="shared" si="33"/>
        <v>正确</v>
      </c>
    </row>
    <row r="136" s="1" customFormat="1" ht="33" customHeight="1" spans="1:56">
      <c r="A136" s="78">
        <f t="shared" si="25"/>
        <v>132</v>
      </c>
      <c r="B136" s="68" t="s">
        <v>422</v>
      </c>
      <c r="C136" s="68" t="s">
        <v>258</v>
      </c>
      <c r="D136" s="167">
        <v>45967</v>
      </c>
      <c r="E136" s="68" t="s">
        <v>74</v>
      </c>
      <c r="F136" s="81">
        <f t="shared" si="26"/>
        <v>31</v>
      </c>
      <c r="G136" s="168" t="s">
        <v>75</v>
      </c>
      <c r="H136" s="169"/>
      <c r="I136" s="169"/>
      <c r="J136" s="169"/>
      <c r="K136" s="169"/>
      <c r="L136" s="169"/>
      <c r="M136" s="169"/>
      <c r="N136" s="169"/>
      <c r="O136" s="125">
        <v>8</v>
      </c>
      <c r="P136" s="125"/>
      <c r="Q136" s="125"/>
      <c r="R136" s="125"/>
      <c r="S136" s="65">
        <f t="shared" si="27"/>
        <v>0</v>
      </c>
      <c r="T136" s="136" t="s">
        <v>195</v>
      </c>
      <c r="U136" s="171">
        <v>2300</v>
      </c>
      <c r="V136" s="165">
        <v>1100</v>
      </c>
      <c r="W136" s="68">
        <v>300</v>
      </c>
      <c r="X136" s="68">
        <v>300</v>
      </c>
      <c r="Y136" s="68">
        <v>200</v>
      </c>
      <c r="Z136" s="68">
        <v>200</v>
      </c>
      <c r="AA136" s="68">
        <v>100</v>
      </c>
      <c r="AB136" s="68">
        <v>100</v>
      </c>
      <c r="AC136" s="70">
        <f t="shared" si="28"/>
        <v>0</v>
      </c>
      <c r="AD136" s="71"/>
      <c r="AE136" s="71"/>
      <c r="AF136" s="71"/>
      <c r="AG136" s="71"/>
      <c r="AH136" s="71"/>
      <c r="AI136" s="68">
        <v>200</v>
      </c>
      <c r="AJ136" s="71"/>
      <c r="AK136" s="71"/>
      <c r="AL136" s="71"/>
      <c r="AM136" s="71"/>
      <c r="AN136" s="71"/>
      <c r="AO136" s="71"/>
      <c r="AP136" s="71"/>
      <c r="AQ136" s="71"/>
      <c r="AR136" s="137">
        <f>2300/31*8*0.5</f>
        <v>296.774193548387</v>
      </c>
      <c r="AS136" s="72">
        <f t="shared" si="29"/>
        <v>0</v>
      </c>
      <c r="AT136" s="70">
        <f t="shared" si="30"/>
        <v>0</v>
      </c>
      <c r="AU136" s="70">
        <f t="shared" si="31"/>
        <v>2203.23</v>
      </c>
      <c r="AV136" s="129"/>
      <c r="AW136" s="130"/>
      <c r="AX136" s="150"/>
      <c r="AY136" s="75"/>
      <c r="AZ136" s="75"/>
      <c r="BA136" s="70">
        <f t="shared" si="32"/>
        <v>2203.23</v>
      </c>
      <c r="BB136" s="76"/>
      <c r="BC136" s="77" t="s">
        <v>77</v>
      </c>
      <c r="BD136" s="55" t="str">
        <f t="shared" si="33"/>
        <v>正确</v>
      </c>
    </row>
    <row r="137" s="1" customFormat="1" ht="33" customHeight="1" spans="1:56">
      <c r="A137" s="78">
        <f t="shared" si="25"/>
        <v>133</v>
      </c>
      <c r="B137" s="68" t="s">
        <v>423</v>
      </c>
      <c r="C137" s="68" t="s">
        <v>258</v>
      </c>
      <c r="D137" s="167">
        <v>46015</v>
      </c>
      <c r="E137" s="68" t="s">
        <v>74</v>
      </c>
      <c r="F137" s="81">
        <f t="shared" si="26"/>
        <v>31</v>
      </c>
      <c r="G137" s="168" t="s">
        <v>75</v>
      </c>
      <c r="H137" s="169"/>
      <c r="I137" s="169"/>
      <c r="J137" s="169"/>
      <c r="K137" s="169"/>
      <c r="L137" s="169"/>
      <c r="M137" s="169"/>
      <c r="N137" s="169"/>
      <c r="O137" s="68">
        <v>8</v>
      </c>
      <c r="P137" s="125"/>
      <c r="Q137" s="125"/>
      <c r="R137" s="125"/>
      <c r="S137" s="65">
        <f t="shared" si="27"/>
        <v>0</v>
      </c>
      <c r="T137" s="136" t="s">
        <v>195</v>
      </c>
      <c r="U137" s="162" t="s">
        <v>159</v>
      </c>
      <c r="V137" s="165">
        <v>1100</v>
      </c>
      <c r="W137" s="68">
        <v>300</v>
      </c>
      <c r="X137" s="68">
        <v>300</v>
      </c>
      <c r="Y137" s="68">
        <v>200</v>
      </c>
      <c r="Z137" s="68">
        <v>200</v>
      </c>
      <c r="AA137" s="68">
        <v>100</v>
      </c>
      <c r="AB137" s="68">
        <v>100</v>
      </c>
      <c r="AC137" s="70">
        <f t="shared" si="28"/>
        <v>0</v>
      </c>
      <c r="AD137" s="71"/>
      <c r="AE137" s="71"/>
      <c r="AF137" s="71"/>
      <c r="AG137" s="71"/>
      <c r="AH137" s="71"/>
      <c r="AI137" s="68">
        <v>200</v>
      </c>
      <c r="AJ137" s="71"/>
      <c r="AK137" s="71"/>
      <c r="AL137" s="71"/>
      <c r="AM137" s="71"/>
      <c r="AN137" s="71"/>
      <c r="AO137" s="71"/>
      <c r="AP137" s="71"/>
      <c r="AQ137" s="71"/>
      <c r="AR137" s="137">
        <f>2300/31*8*0.5</f>
        <v>296.774193548387</v>
      </c>
      <c r="AS137" s="72">
        <f t="shared" si="29"/>
        <v>0</v>
      </c>
      <c r="AT137" s="70">
        <f t="shared" si="30"/>
        <v>0</v>
      </c>
      <c r="AU137" s="70">
        <f t="shared" si="31"/>
        <v>2203.23</v>
      </c>
      <c r="AV137" s="129"/>
      <c r="AW137" s="130"/>
      <c r="AX137" s="150"/>
      <c r="AY137" s="75"/>
      <c r="AZ137" s="75"/>
      <c r="BA137" s="70">
        <f t="shared" si="32"/>
        <v>2203.23</v>
      </c>
      <c r="BB137" s="76"/>
      <c r="BC137" s="77" t="s">
        <v>77</v>
      </c>
      <c r="BD137" s="55" t="str">
        <f t="shared" si="33"/>
        <v>正确</v>
      </c>
    </row>
    <row r="138" s="1" customFormat="1" ht="33" customHeight="1" spans="1:56">
      <c r="A138" s="78">
        <f t="shared" si="25"/>
        <v>134</v>
      </c>
      <c r="B138" s="95" t="s">
        <v>424</v>
      </c>
      <c r="C138" s="172" t="s">
        <v>258</v>
      </c>
      <c r="D138" s="167">
        <v>45994</v>
      </c>
      <c r="E138" s="68" t="s">
        <v>74</v>
      </c>
      <c r="F138" s="81">
        <f t="shared" si="26"/>
        <v>31</v>
      </c>
      <c r="G138" s="168" t="s">
        <v>75</v>
      </c>
      <c r="H138" s="169"/>
      <c r="I138" s="169"/>
      <c r="J138" s="169"/>
      <c r="K138" s="169"/>
      <c r="L138" s="169"/>
      <c r="M138" s="169"/>
      <c r="N138" s="169"/>
      <c r="O138" s="68">
        <v>8</v>
      </c>
      <c r="P138" s="125"/>
      <c r="Q138" s="125"/>
      <c r="R138" s="125"/>
      <c r="S138" s="65">
        <f t="shared" si="27"/>
        <v>0</v>
      </c>
      <c r="T138" s="136" t="s">
        <v>425</v>
      </c>
      <c r="U138" s="162" t="s">
        <v>384</v>
      </c>
      <c r="V138" s="68">
        <v>1200</v>
      </c>
      <c r="W138" s="68">
        <v>300</v>
      </c>
      <c r="X138" s="68">
        <v>300</v>
      </c>
      <c r="Y138" s="68">
        <v>200</v>
      </c>
      <c r="Z138" s="68">
        <v>200</v>
      </c>
      <c r="AA138" s="68">
        <v>100</v>
      </c>
      <c r="AB138" s="68">
        <v>100</v>
      </c>
      <c r="AC138" s="70">
        <f t="shared" si="28"/>
        <v>0</v>
      </c>
      <c r="AD138" s="71"/>
      <c r="AE138" s="71"/>
      <c r="AF138" s="71"/>
      <c r="AG138" s="71"/>
      <c r="AH138" s="71"/>
      <c r="AI138" s="68">
        <f>200+400/31*23+400/31*8*0.5</f>
        <v>548.387096774194</v>
      </c>
      <c r="AJ138" s="71"/>
      <c r="AK138" s="71"/>
      <c r="AL138" s="71"/>
      <c r="AM138" s="71"/>
      <c r="AN138" s="71"/>
      <c r="AO138" s="71"/>
      <c r="AP138" s="71"/>
      <c r="AQ138" s="71"/>
      <c r="AR138" s="137"/>
      <c r="AS138" s="72">
        <f t="shared" si="29"/>
        <v>0</v>
      </c>
      <c r="AT138" s="70">
        <f t="shared" si="30"/>
        <v>0</v>
      </c>
      <c r="AU138" s="70">
        <f t="shared" si="31"/>
        <v>2948.39</v>
      </c>
      <c r="AV138" s="129"/>
      <c r="AW138" s="130"/>
      <c r="AX138" s="150"/>
      <c r="AY138" s="75"/>
      <c r="AZ138" s="75"/>
      <c r="BA138" s="70">
        <f t="shared" si="32"/>
        <v>2948.39</v>
      </c>
      <c r="BB138" s="76"/>
      <c r="BC138" s="77" t="s">
        <v>426</v>
      </c>
      <c r="BD138" s="55" t="str">
        <f t="shared" si="33"/>
        <v>正确</v>
      </c>
    </row>
    <row r="139" s="1" customFormat="1" ht="33" customHeight="1" spans="1:56">
      <c r="A139" s="78">
        <f t="shared" si="25"/>
        <v>135</v>
      </c>
      <c r="B139" s="95" t="s">
        <v>427</v>
      </c>
      <c r="C139" s="172" t="s">
        <v>98</v>
      </c>
      <c r="D139" s="167">
        <v>46001</v>
      </c>
      <c r="E139" s="68" t="s">
        <v>74</v>
      </c>
      <c r="F139" s="81">
        <f t="shared" si="26"/>
        <v>31</v>
      </c>
      <c r="G139" s="168" t="s">
        <v>75</v>
      </c>
      <c r="H139" s="169"/>
      <c r="I139" s="169"/>
      <c r="J139" s="169"/>
      <c r="K139" s="169"/>
      <c r="L139" s="169"/>
      <c r="M139" s="169"/>
      <c r="N139" s="169"/>
      <c r="O139" s="125">
        <v>2</v>
      </c>
      <c r="P139" s="125"/>
      <c r="Q139" s="125"/>
      <c r="R139" s="125"/>
      <c r="S139" s="65">
        <f t="shared" si="27"/>
        <v>0</v>
      </c>
      <c r="T139" s="66" t="s">
        <v>270</v>
      </c>
      <c r="U139" s="162" t="s">
        <v>153</v>
      </c>
      <c r="V139" s="68">
        <v>1000</v>
      </c>
      <c r="W139" s="68">
        <v>200</v>
      </c>
      <c r="X139" s="68">
        <v>100</v>
      </c>
      <c r="Y139" s="68">
        <v>100</v>
      </c>
      <c r="Z139" s="68">
        <v>100</v>
      </c>
      <c r="AA139" s="68">
        <v>100</v>
      </c>
      <c r="AB139" s="68">
        <v>100</v>
      </c>
      <c r="AC139" s="70">
        <f t="shared" si="28"/>
        <v>0</v>
      </c>
      <c r="AD139" s="71"/>
      <c r="AE139" s="71"/>
      <c r="AF139" s="71"/>
      <c r="AG139" s="71"/>
      <c r="AH139" s="71"/>
      <c r="AI139" s="68">
        <v>200</v>
      </c>
      <c r="AJ139" s="71"/>
      <c r="AK139" s="71"/>
      <c r="AL139" s="71"/>
      <c r="AM139" s="71"/>
      <c r="AN139" s="71"/>
      <c r="AO139" s="71"/>
      <c r="AP139" s="71"/>
      <c r="AQ139" s="71"/>
      <c r="AR139" s="137">
        <f>1700/31*2*0.5</f>
        <v>54.8387096774194</v>
      </c>
      <c r="AS139" s="72">
        <f t="shared" si="29"/>
        <v>0</v>
      </c>
      <c r="AT139" s="70">
        <f t="shared" si="30"/>
        <v>0</v>
      </c>
      <c r="AU139" s="70">
        <f t="shared" si="31"/>
        <v>1845.16</v>
      </c>
      <c r="AV139" s="129"/>
      <c r="AW139" s="130"/>
      <c r="AX139" s="150"/>
      <c r="AY139" s="75"/>
      <c r="AZ139" s="75"/>
      <c r="BA139" s="70">
        <f t="shared" si="32"/>
        <v>1845.16</v>
      </c>
      <c r="BB139" s="76"/>
      <c r="BC139" s="77" t="s">
        <v>77</v>
      </c>
      <c r="BD139" s="55" t="str">
        <f t="shared" si="33"/>
        <v>正确</v>
      </c>
    </row>
    <row r="140" s="1" customFormat="1" ht="33" customHeight="1" spans="1:56">
      <c r="A140" s="78">
        <f t="shared" si="25"/>
        <v>136</v>
      </c>
      <c r="B140" s="95" t="s">
        <v>428</v>
      </c>
      <c r="C140" s="172" t="s">
        <v>98</v>
      </c>
      <c r="D140" s="167">
        <v>46009</v>
      </c>
      <c r="E140" s="68" t="s">
        <v>74</v>
      </c>
      <c r="F140" s="81">
        <f t="shared" si="26"/>
        <v>31</v>
      </c>
      <c r="G140" s="168" t="s">
        <v>75</v>
      </c>
      <c r="H140" s="169"/>
      <c r="I140" s="169"/>
      <c r="J140" s="169"/>
      <c r="K140" s="169"/>
      <c r="L140" s="169"/>
      <c r="M140" s="169"/>
      <c r="N140" s="169"/>
      <c r="O140" s="125">
        <v>2</v>
      </c>
      <c r="P140" s="125"/>
      <c r="Q140" s="125"/>
      <c r="R140" s="125"/>
      <c r="S140" s="65">
        <f t="shared" si="27"/>
        <v>0</v>
      </c>
      <c r="T140" s="66" t="s">
        <v>429</v>
      </c>
      <c r="U140" s="162" t="s">
        <v>153</v>
      </c>
      <c r="V140" s="68">
        <v>1000</v>
      </c>
      <c r="W140" s="68">
        <v>200</v>
      </c>
      <c r="X140" s="68">
        <v>100</v>
      </c>
      <c r="Y140" s="68">
        <v>100</v>
      </c>
      <c r="Z140" s="68">
        <v>100</v>
      </c>
      <c r="AA140" s="68">
        <v>100</v>
      </c>
      <c r="AB140" s="68">
        <v>100</v>
      </c>
      <c r="AC140" s="70">
        <f t="shared" si="28"/>
        <v>0</v>
      </c>
      <c r="AD140" s="71"/>
      <c r="AE140" s="71"/>
      <c r="AF140" s="71"/>
      <c r="AG140" s="71"/>
      <c r="AH140" s="71"/>
      <c r="AI140" s="68">
        <v>200</v>
      </c>
      <c r="AJ140" s="71"/>
      <c r="AK140" s="71"/>
      <c r="AL140" s="71"/>
      <c r="AM140" s="71"/>
      <c r="AN140" s="71"/>
      <c r="AO140" s="71"/>
      <c r="AP140" s="71"/>
      <c r="AQ140" s="71"/>
      <c r="AR140" s="137">
        <f>1700/31*2*0.5</f>
        <v>54.8387096774194</v>
      </c>
      <c r="AS140" s="72">
        <f t="shared" si="29"/>
        <v>0</v>
      </c>
      <c r="AT140" s="70">
        <f t="shared" si="30"/>
        <v>0</v>
      </c>
      <c r="AU140" s="70">
        <f t="shared" si="31"/>
        <v>1845.16</v>
      </c>
      <c r="AV140" s="129"/>
      <c r="AW140" s="130"/>
      <c r="AX140" s="150"/>
      <c r="AY140" s="75"/>
      <c r="AZ140" s="75"/>
      <c r="BA140" s="70">
        <f t="shared" si="32"/>
        <v>1845.16</v>
      </c>
      <c r="BB140" s="76"/>
      <c r="BC140" s="77" t="s">
        <v>77</v>
      </c>
      <c r="BD140" s="55" t="str">
        <f t="shared" si="33"/>
        <v>正确</v>
      </c>
    </row>
    <row r="141" s="1" customFormat="1" ht="33" customHeight="1" spans="1:56">
      <c r="A141" s="78">
        <f t="shared" si="25"/>
        <v>137</v>
      </c>
      <c r="B141" s="173" t="s">
        <v>430</v>
      </c>
      <c r="C141" s="172" t="s">
        <v>98</v>
      </c>
      <c r="D141" s="167">
        <v>46023</v>
      </c>
      <c r="E141" s="173" t="s">
        <v>190</v>
      </c>
      <c r="F141" s="81">
        <f t="shared" si="26"/>
        <v>31</v>
      </c>
      <c r="G141" s="168" t="s">
        <v>75</v>
      </c>
      <c r="H141" s="169"/>
      <c r="I141" s="169"/>
      <c r="J141" s="169"/>
      <c r="K141" s="169"/>
      <c r="L141" s="169"/>
      <c r="M141" s="169"/>
      <c r="N141" s="169"/>
      <c r="O141" s="125"/>
      <c r="P141" s="125"/>
      <c r="Q141" s="125"/>
      <c r="R141" s="125"/>
      <c r="S141" s="65">
        <f t="shared" si="27"/>
        <v>0</v>
      </c>
      <c r="T141" s="170" t="s">
        <v>431</v>
      </c>
      <c r="U141" s="162" t="s">
        <v>393</v>
      </c>
      <c r="V141" s="165">
        <v>500</v>
      </c>
      <c r="W141" s="68">
        <v>200</v>
      </c>
      <c r="X141" s="68">
        <v>200</v>
      </c>
      <c r="Y141" s="68">
        <v>300</v>
      </c>
      <c r="Z141" s="68">
        <v>100</v>
      </c>
      <c r="AA141" s="68">
        <v>100</v>
      </c>
      <c r="AB141" s="137">
        <v>200</v>
      </c>
      <c r="AC141" s="70">
        <f t="shared" si="28"/>
        <v>0</v>
      </c>
      <c r="AD141" s="71"/>
      <c r="AE141" s="71"/>
      <c r="AF141" s="71"/>
      <c r="AG141" s="71"/>
      <c r="AH141" s="71"/>
      <c r="AI141" s="68">
        <v>200</v>
      </c>
      <c r="AJ141" s="71"/>
      <c r="AK141" s="71"/>
      <c r="AL141" s="71"/>
      <c r="AM141" s="71"/>
      <c r="AN141" s="71"/>
      <c r="AO141" s="71"/>
      <c r="AP141" s="71"/>
      <c r="AQ141" s="71"/>
      <c r="AR141" s="137"/>
      <c r="AS141" s="72">
        <f t="shared" si="29"/>
        <v>0</v>
      </c>
      <c r="AT141" s="70">
        <f t="shared" si="30"/>
        <v>0</v>
      </c>
      <c r="AU141" s="70">
        <f t="shared" si="31"/>
        <v>1800</v>
      </c>
      <c r="AV141" s="129"/>
      <c r="AW141" s="130"/>
      <c r="AX141" s="150"/>
      <c r="AY141" s="75"/>
      <c r="AZ141" s="75"/>
      <c r="BA141" s="70">
        <f t="shared" si="32"/>
        <v>1800</v>
      </c>
      <c r="BB141" s="76"/>
      <c r="BC141" s="77" t="s">
        <v>77</v>
      </c>
      <c r="BD141" s="55" t="str">
        <f t="shared" si="33"/>
        <v>正确</v>
      </c>
    </row>
    <row r="142" s="1" customFormat="1" ht="33" customHeight="1" spans="1:56">
      <c r="A142" s="78">
        <f t="shared" si="25"/>
        <v>138</v>
      </c>
      <c r="B142" s="173" t="s">
        <v>432</v>
      </c>
      <c r="C142" s="172" t="s">
        <v>98</v>
      </c>
      <c r="D142" s="167">
        <v>46023</v>
      </c>
      <c r="E142" s="173" t="s">
        <v>190</v>
      </c>
      <c r="F142" s="81">
        <f t="shared" si="26"/>
        <v>31</v>
      </c>
      <c r="G142" s="168" t="s">
        <v>75</v>
      </c>
      <c r="H142" s="169"/>
      <c r="I142" s="169"/>
      <c r="J142" s="169"/>
      <c r="K142" s="169"/>
      <c r="L142" s="169"/>
      <c r="M142" s="169"/>
      <c r="N142" s="169"/>
      <c r="O142" s="125"/>
      <c r="P142" s="125"/>
      <c r="Q142" s="125"/>
      <c r="R142" s="125"/>
      <c r="S142" s="65">
        <f t="shared" si="27"/>
        <v>0</v>
      </c>
      <c r="T142" s="170" t="s">
        <v>431</v>
      </c>
      <c r="U142" s="162" t="s">
        <v>393</v>
      </c>
      <c r="V142" s="165">
        <v>500</v>
      </c>
      <c r="W142" s="68">
        <v>200</v>
      </c>
      <c r="X142" s="68">
        <v>200</v>
      </c>
      <c r="Y142" s="68">
        <v>300</v>
      </c>
      <c r="Z142" s="68">
        <v>100</v>
      </c>
      <c r="AA142" s="68">
        <v>100</v>
      </c>
      <c r="AB142" s="137">
        <v>200</v>
      </c>
      <c r="AC142" s="70">
        <f t="shared" si="28"/>
        <v>0</v>
      </c>
      <c r="AD142" s="71"/>
      <c r="AE142" s="71"/>
      <c r="AF142" s="71"/>
      <c r="AG142" s="71"/>
      <c r="AH142" s="71"/>
      <c r="AI142" s="68">
        <v>200</v>
      </c>
      <c r="AJ142" s="71"/>
      <c r="AK142" s="71"/>
      <c r="AL142" s="71"/>
      <c r="AM142" s="71"/>
      <c r="AN142" s="71"/>
      <c r="AO142" s="71"/>
      <c r="AP142" s="71"/>
      <c r="AQ142" s="71"/>
      <c r="AR142" s="137"/>
      <c r="AS142" s="72">
        <f t="shared" si="29"/>
        <v>0</v>
      </c>
      <c r="AT142" s="70">
        <f t="shared" si="30"/>
        <v>0</v>
      </c>
      <c r="AU142" s="70">
        <f t="shared" si="31"/>
        <v>1800</v>
      </c>
      <c r="AV142" s="129"/>
      <c r="AW142" s="130"/>
      <c r="AX142" s="150"/>
      <c r="AY142" s="75"/>
      <c r="AZ142" s="75"/>
      <c r="BA142" s="70">
        <f t="shared" si="32"/>
        <v>1800</v>
      </c>
      <c r="BB142" s="76"/>
      <c r="BC142" s="77" t="s">
        <v>77</v>
      </c>
      <c r="BD142" s="55" t="str">
        <f t="shared" si="33"/>
        <v>正确</v>
      </c>
    </row>
    <row r="143" s="1" customFormat="1" ht="33" customHeight="1" spans="1:56">
      <c r="A143" s="78">
        <f t="shared" si="25"/>
        <v>139</v>
      </c>
      <c r="B143" s="173" t="s">
        <v>433</v>
      </c>
      <c r="C143" s="172" t="s">
        <v>98</v>
      </c>
      <c r="D143" s="167">
        <v>46024</v>
      </c>
      <c r="E143" s="173" t="s">
        <v>190</v>
      </c>
      <c r="F143" s="81">
        <f t="shared" si="26"/>
        <v>30</v>
      </c>
      <c r="G143" s="168" t="s">
        <v>75</v>
      </c>
      <c r="H143" s="169"/>
      <c r="I143" s="169"/>
      <c r="J143" s="169"/>
      <c r="K143" s="169"/>
      <c r="L143" s="169"/>
      <c r="M143" s="169"/>
      <c r="N143" s="169"/>
      <c r="O143" s="125"/>
      <c r="P143" s="125"/>
      <c r="Q143" s="125"/>
      <c r="R143" s="125"/>
      <c r="S143" s="65">
        <f t="shared" si="27"/>
        <v>0</v>
      </c>
      <c r="T143" s="170" t="s">
        <v>191</v>
      </c>
      <c r="U143" s="162" t="s">
        <v>393</v>
      </c>
      <c r="V143" s="165">
        <f>1600/31*30</f>
        <v>1548.38709677419</v>
      </c>
      <c r="W143" s="68"/>
      <c r="X143" s="68"/>
      <c r="Y143" s="68"/>
      <c r="Z143" s="68"/>
      <c r="AA143" s="68"/>
      <c r="AB143" s="137"/>
      <c r="AC143" s="70">
        <f t="shared" si="28"/>
        <v>0</v>
      </c>
      <c r="AD143" s="71"/>
      <c r="AE143" s="71"/>
      <c r="AF143" s="71"/>
      <c r="AG143" s="71"/>
      <c r="AH143" s="71"/>
      <c r="AI143" s="68">
        <v>200</v>
      </c>
      <c r="AJ143" s="71"/>
      <c r="AK143" s="71"/>
      <c r="AL143" s="71"/>
      <c r="AM143" s="71"/>
      <c r="AN143" s="71"/>
      <c r="AO143" s="71"/>
      <c r="AP143" s="71"/>
      <c r="AQ143" s="71"/>
      <c r="AR143" s="137"/>
      <c r="AS143" s="72">
        <f t="shared" si="29"/>
        <v>0</v>
      </c>
      <c r="AT143" s="70">
        <f t="shared" si="30"/>
        <v>0</v>
      </c>
      <c r="AU143" s="70">
        <f t="shared" si="31"/>
        <v>1748.39</v>
      </c>
      <c r="AV143" s="129"/>
      <c r="AW143" s="130"/>
      <c r="AX143" s="150"/>
      <c r="AY143" s="75"/>
      <c r="AZ143" s="75"/>
      <c r="BA143" s="70">
        <f t="shared" si="32"/>
        <v>1748.39</v>
      </c>
      <c r="BB143" s="76"/>
      <c r="BC143" s="77" t="s">
        <v>77</v>
      </c>
      <c r="BD143" s="55" t="str">
        <f t="shared" si="33"/>
        <v>错误</v>
      </c>
    </row>
    <row r="144" s="1" customFormat="1" ht="33" customHeight="1" spans="1:56">
      <c r="A144" s="78">
        <f t="shared" si="25"/>
        <v>140</v>
      </c>
      <c r="B144" s="97" t="s">
        <v>434</v>
      </c>
      <c r="C144" s="68" t="s">
        <v>258</v>
      </c>
      <c r="D144" s="167">
        <v>46023</v>
      </c>
      <c r="E144" s="97" t="s">
        <v>175</v>
      </c>
      <c r="F144" s="81">
        <f t="shared" si="26"/>
        <v>31</v>
      </c>
      <c r="G144" s="168" t="s">
        <v>75</v>
      </c>
      <c r="H144" s="169"/>
      <c r="I144" s="169"/>
      <c r="J144" s="169">
        <v>25</v>
      </c>
      <c r="K144" s="169"/>
      <c r="L144" s="169"/>
      <c r="M144" s="169"/>
      <c r="N144" s="169"/>
      <c r="O144" s="125"/>
      <c r="P144" s="125"/>
      <c r="Q144" s="125"/>
      <c r="R144" s="125"/>
      <c r="S144" s="65">
        <f t="shared" si="27"/>
        <v>0</v>
      </c>
      <c r="T144" s="174" t="s">
        <v>435</v>
      </c>
      <c r="U144" s="162" t="s">
        <v>159</v>
      </c>
      <c r="V144" s="68">
        <v>1100</v>
      </c>
      <c r="W144" s="68">
        <v>300</v>
      </c>
      <c r="X144" s="68">
        <v>300</v>
      </c>
      <c r="Y144" s="68">
        <v>200</v>
      </c>
      <c r="Z144" s="68">
        <v>200</v>
      </c>
      <c r="AA144" s="68">
        <v>100</v>
      </c>
      <c r="AB144" s="68">
        <v>100</v>
      </c>
      <c r="AC144" s="70">
        <f t="shared" si="28"/>
        <v>0</v>
      </c>
      <c r="AD144" s="71"/>
      <c r="AE144" s="71"/>
      <c r="AF144" s="71"/>
      <c r="AG144" s="71"/>
      <c r="AH144" s="71"/>
      <c r="AI144" s="68"/>
      <c r="AJ144" s="71"/>
      <c r="AK144" s="71"/>
      <c r="AL144" s="71"/>
      <c r="AM144" s="71"/>
      <c r="AN144" s="71"/>
      <c r="AO144" s="71"/>
      <c r="AP144" s="71"/>
      <c r="AQ144" s="71"/>
      <c r="AR144" s="137"/>
      <c r="AS144" s="72">
        <f t="shared" si="29"/>
        <v>0</v>
      </c>
      <c r="AT144" s="70">
        <f t="shared" si="30"/>
        <v>1854.83870967742</v>
      </c>
      <c r="AU144" s="70">
        <f t="shared" si="31"/>
        <v>445.16</v>
      </c>
      <c r="AV144" s="129"/>
      <c r="AW144" s="130"/>
      <c r="AX144" s="150"/>
      <c r="AY144" s="75"/>
      <c r="AZ144" s="75"/>
      <c r="BA144" s="70">
        <f t="shared" si="32"/>
        <v>445.16</v>
      </c>
      <c r="BB144" s="76"/>
      <c r="BC144" s="77"/>
      <c r="BD144" s="55" t="str">
        <f t="shared" si="33"/>
        <v>正确</v>
      </c>
    </row>
    <row r="145" s="1" customFormat="1" ht="33" customHeight="1" spans="1:56">
      <c r="A145" s="78">
        <f t="shared" si="25"/>
        <v>141</v>
      </c>
      <c r="B145" s="173" t="s">
        <v>436</v>
      </c>
      <c r="C145" s="172" t="s">
        <v>258</v>
      </c>
      <c r="D145" s="167">
        <v>46030</v>
      </c>
      <c r="E145" s="173" t="s">
        <v>190</v>
      </c>
      <c r="F145" s="81">
        <f t="shared" si="26"/>
        <v>24</v>
      </c>
      <c r="G145" s="168" t="s">
        <v>75</v>
      </c>
      <c r="H145" s="169"/>
      <c r="I145" s="169"/>
      <c r="J145" s="169"/>
      <c r="K145" s="169"/>
      <c r="L145" s="169"/>
      <c r="M145" s="169"/>
      <c r="N145" s="169"/>
      <c r="O145" s="125">
        <v>4</v>
      </c>
      <c r="P145" s="125"/>
      <c r="Q145" s="125"/>
      <c r="R145" s="125"/>
      <c r="S145" s="65">
        <f t="shared" si="27"/>
        <v>0</v>
      </c>
      <c r="T145" s="66" t="s">
        <v>437</v>
      </c>
      <c r="U145" s="162" t="s">
        <v>159</v>
      </c>
      <c r="V145" s="165">
        <f>2300/31*24</f>
        <v>1780.64516129032</v>
      </c>
      <c r="W145" s="68"/>
      <c r="X145" s="68"/>
      <c r="Y145" s="68"/>
      <c r="Z145" s="68"/>
      <c r="AA145" s="68"/>
      <c r="AB145" s="137"/>
      <c r="AC145" s="70">
        <f t="shared" si="28"/>
        <v>0</v>
      </c>
      <c r="AD145" s="71"/>
      <c r="AE145" s="71"/>
      <c r="AF145" s="71"/>
      <c r="AG145" s="71"/>
      <c r="AH145" s="71"/>
      <c r="AI145" s="68">
        <v>200</v>
      </c>
      <c r="AJ145" s="71"/>
      <c r="AK145" s="71"/>
      <c r="AL145" s="71"/>
      <c r="AM145" s="71"/>
      <c r="AN145" s="71"/>
      <c r="AO145" s="71"/>
      <c r="AP145" s="71"/>
      <c r="AQ145" s="71"/>
      <c r="AR145" s="137">
        <f>2300/31*4*0.5</f>
        <v>148.387096774194</v>
      </c>
      <c r="AS145" s="72">
        <f t="shared" si="29"/>
        <v>0</v>
      </c>
      <c r="AT145" s="70">
        <f t="shared" si="30"/>
        <v>0</v>
      </c>
      <c r="AU145" s="70">
        <f t="shared" si="31"/>
        <v>1832.26</v>
      </c>
      <c r="AV145" s="129"/>
      <c r="AW145" s="130"/>
      <c r="AX145" s="150"/>
      <c r="AY145" s="75"/>
      <c r="AZ145" s="75"/>
      <c r="BA145" s="70">
        <f t="shared" si="32"/>
        <v>1832.26</v>
      </c>
      <c r="BB145" s="76"/>
      <c r="BC145" s="77" t="s">
        <v>77</v>
      </c>
      <c r="BD145" s="55" t="str">
        <f t="shared" si="33"/>
        <v>错误</v>
      </c>
    </row>
    <row r="146" s="1" customFormat="1" ht="33" customHeight="1" spans="1:56">
      <c r="A146" s="78">
        <f t="shared" si="25"/>
        <v>142</v>
      </c>
      <c r="B146" s="103"/>
      <c r="C146" s="116"/>
      <c r="D146" s="104"/>
      <c r="E146" s="103"/>
      <c r="F146" s="81">
        <f t="shared" si="26"/>
        <v>31</v>
      </c>
      <c r="G146" s="117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65">
        <f t="shared" si="27"/>
        <v>0</v>
      </c>
      <c r="T146" s="118"/>
      <c r="U146" s="110"/>
      <c r="V146" s="119"/>
      <c r="W146" s="120"/>
      <c r="X146" s="120"/>
      <c r="Y146" s="120"/>
      <c r="Z146" s="120"/>
      <c r="AA146" s="120"/>
      <c r="AB146" s="107"/>
      <c r="AC146" s="70">
        <f t="shared" si="28"/>
        <v>0</v>
      </c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72">
        <f t="shared" si="29"/>
        <v>0</v>
      </c>
      <c r="AT146" s="70">
        <f t="shared" si="30"/>
        <v>0</v>
      </c>
      <c r="AU146" s="70">
        <f t="shared" si="31"/>
        <v>0</v>
      </c>
      <c r="AV146" s="122"/>
      <c r="AW146" s="108"/>
      <c r="AX146" s="108"/>
      <c r="AY146" s="108"/>
      <c r="AZ146" s="108"/>
      <c r="BA146" s="70">
        <f t="shared" si="32"/>
        <v>0</v>
      </c>
      <c r="BB146" s="76"/>
      <c r="BC146" s="121"/>
      <c r="BD146" s="55" t="str">
        <f t="shared" si="33"/>
        <v>正确</v>
      </c>
    </row>
    <row r="147" s="1" customFormat="1" ht="33" customHeight="1" spans="1:56">
      <c r="A147" s="78">
        <f t="shared" si="25"/>
        <v>143</v>
      </c>
      <c r="B147" s="103"/>
      <c r="C147" s="116"/>
      <c r="D147" s="104"/>
      <c r="E147" s="103"/>
      <c r="F147" s="81">
        <f t="shared" si="26"/>
        <v>31</v>
      </c>
      <c r="G147" s="117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65">
        <f t="shared" si="27"/>
        <v>0</v>
      </c>
      <c r="T147" s="118"/>
      <c r="U147" s="110"/>
      <c r="V147" s="119"/>
      <c r="W147" s="120"/>
      <c r="X147" s="120"/>
      <c r="Y147" s="120"/>
      <c r="Z147" s="120"/>
      <c r="AA147" s="120"/>
      <c r="AB147" s="107"/>
      <c r="AC147" s="70">
        <f t="shared" si="28"/>
        <v>0</v>
      </c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72">
        <f t="shared" si="29"/>
        <v>0</v>
      </c>
      <c r="AT147" s="70">
        <f t="shared" si="30"/>
        <v>0</v>
      </c>
      <c r="AU147" s="70">
        <f t="shared" si="31"/>
        <v>0</v>
      </c>
      <c r="AV147" s="122"/>
      <c r="AW147" s="108"/>
      <c r="AX147" s="108"/>
      <c r="AY147" s="108"/>
      <c r="AZ147" s="108"/>
      <c r="BA147" s="70">
        <f t="shared" si="32"/>
        <v>0</v>
      </c>
      <c r="BB147" s="76"/>
      <c r="BC147" s="121"/>
      <c r="BD147" s="55" t="str">
        <f t="shared" si="33"/>
        <v>正确</v>
      </c>
    </row>
    <row r="148" s="1" customFormat="1" ht="33" customHeight="1" spans="1:56">
      <c r="A148" s="78">
        <f t="shared" si="25"/>
        <v>144</v>
      </c>
      <c r="B148" s="103"/>
      <c r="C148" s="116"/>
      <c r="D148" s="104"/>
      <c r="E148" s="103"/>
      <c r="F148" s="81">
        <f t="shared" si="26"/>
        <v>31</v>
      </c>
      <c r="G148" s="117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65">
        <f t="shared" si="27"/>
        <v>0</v>
      </c>
      <c r="T148" s="118"/>
      <c r="U148" s="110"/>
      <c r="V148" s="119"/>
      <c r="W148" s="120"/>
      <c r="X148" s="120"/>
      <c r="Y148" s="120"/>
      <c r="Z148" s="120"/>
      <c r="AA148" s="120"/>
      <c r="AB148" s="107"/>
      <c r="AC148" s="70">
        <f t="shared" si="28"/>
        <v>0</v>
      </c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72">
        <f t="shared" si="29"/>
        <v>0</v>
      </c>
      <c r="AT148" s="70">
        <f t="shared" si="30"/>
        <v>0</v>
      </c>
      <c r="AU148" s="70">
        <f t="shared" si="31"/>
        <v>0</v>
      </c>
      <c r="AV148" s="122"/>
      <c r="AW148" s="108"/>
      <c r="AX148" s="108"/>
      <c r="AY148" s="108"/>
      <c r="AZ148" s="108"/>
      <c r="BA148" s="70">
        <f t="shared" si="32"/>
        <v>0</v>
      </c>
      <c r="BB148" s="76"/>
      <c r="BC148" s="121"/>
      <c r="BD148" s="55" t="str">
        <f t="shared" si="33"/>
        <v>正确</v>
      </c>
    </row>
    <row r="149" s="1" customFormat="1" ht="33" customHeight="1" spans="1:56">
      <c r="A149" s="78">
        <f t="shared" si="25"/>
        <v>145</v>
      </c>
      <c r="B149" s="103"/>
      <c r="C149" s="116"/>
      <c r="D149" s="104"/>
      <c r="E149" s="103"/>
      <c r="F149" s="81">
        <f t="shared" si="26"/>
        <v>31</v>
      </c>
      <c r="G149" s="117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65">
        <f t="shared" si="27"/>
        <v>0</v>
      </c>
      <c r="T149" s="118"/>
      <c r="U149" s="110"/>
      <c r="V149" s="119"/>
      <c r="W149" s="120"/>
      <c r="X149" s="120"/>
      <c r="Y149" s="120"/>
      <c r="Z149" s="120"/>
      <c r="AA149" s="120"/>
      <c r="AB149" s="107"/>
      <c r="AC149" s="70">
        <f t="shared" si="28"/>
        <v>0</v>
      </c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72">
        <f t="shared" si="29"/>
        <v>0</v>
      </c>
      <c r="AT149" s="70">
        <f t="shared" si="30"/>
        <v>0</v>
      </c>
      <c r="AU149" s="70">
        <f t="shared" si="31"/>
        <v>0</v>
      </c>
      <c r="AV149" s="122"/>
      <c r="AW149" s="108"/>
      <c r="AX149" s="108"/>
      <c r="AY149" s="108"/>
      <c r="AZ149" s="108"/>
      <c r="BA149" s="70">
        <f t="shared" si="32"/>
        <v>0</v>
      </c>
      <c r="BB149" s="76"/>
      <c r="BC149" s="121"/>
      <c r="BD149" s="55" t="str">
        <f t="shared" si="33"/>
        <v>正确</v>
      </c>
    </row>
    <row r="150" s="1" customFormat="1" ht="33" customHeight="1" spans="1:56">
      <c r="A150" s="78">
        <f t="shared" si="25"/>
        <v>146</v>
      </c>
      <c r="B150" s="103"/>
      <c r="C150" s="116"/>
      <c r="D150" s="104"/>
      <c r="E150" s="103"/>
      <c r="F150" s="81">
        <f t="shared" si="26"/>
        <v>31</v>
      </c>
      <c r="G150" s="117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65">
        <f t="shared" si="27"/>
        <v>0</v>
      </c>
      <c r="T150" s="118"/>
      <c r="U150" s="110"/>
      <c r="V150" s="119"/>
      <c r="W150" s="120"/>
      <c r="X150" s="120"/>
      <c r="Y150" s="120"/>
      <c r="Z150" s="120"/>
      <c r="AA150" s="120"/>
      <c r="AB150" s="107"/>
      <c r="AC150" s="70">
        <f t="shared" si="28"/>
        <v>0</v>
      </c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72">
        <f t="shared" si="29"/>
        <v>0</v>
      </c>
      <c r="AT150" s="70">
        <f t="shared" si="30"/>
        <v>0</v>
      </c>
      <c r="AU150" s="70">
        <f t="shared" si="31"/>
        <v>0</v>
      </c>
      <c r="AV150" s="122"/>
      <c r="AW150" s="108"/>
      <c r="AX150" s="108"/>
      <c r="AY150" s="108"/>
      <c r="AZ150" s="108"/>
      <c r="BA150" s="70">
        <f t="shared" si="32"/>
        <v>0</v>
      </c>
      <c r="BB150" s="76"/>
      <c r="BC150" s="121"/>
      <c r="BD150" s="55" t="str">
        <f t="shared" si="33"/>
        <v>正确</v>
      </c>
    </row>
    <row r="151" s="1" customFormat="1" ht="33" customHeight="1" spans="1:56">
      <c r="A151" s="78">
        <f t="shared" si="25"/>
        <v>147</v>
      </c>
      <c r="B151" s="103"/>
      <c r="C151" s="116"/>
      <c r="D151" s="104"/>
      <c r="E151" s="103"/>
      <c r="F151" s="81">
        <f t="shared" si="26"/>
        <v>31</v>
      </c>
      <c r="G151" s="117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65">
        <f t="shared" si="27"/>
        <v>0</v>
      </c>
      <c r="T151" s="118"/>
      <c r="U151" s="110"/>
      <c r="V151" s="119"/>
      <c r="W151" s="120"/>
      <c r="X151" s="120"/>
      <c r="Y151" s="120"/>
      <c r="Z151" s="120"/>
      <c r="AA151" s="120"/>
      <c r="AB151" s="107"/>
      <c r="AC151" s="70">
        <f t="shared" si="28"/>
        <v>0</v>
      </c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72">
        <f t="shared" si="29"/>
        <v>0</v>
      </c>
      <c r="AT151" s="70">
        <f t="shared" si="30"/>
        <v>0</v>
      </c>
      <c r="AU151" s="70">
        <f t="shared" si="31"/>
        <v>0</v>
      </c>
      <c r="AV151" s="122"/>
      <c r="AW151" s="108"/>
      <c r="AX151" s="108"/>
      <c r="AY151" s="108"/>
      <c r="AZ151" s="108"/>
      <c r="BA151" s="70">
        <f t="shared" si="32"/>
        <v>0</v>
      </c>
      <c r="BB151" s="76"/>
      <c r="BC151" s="121"/>
      <c r="BD151" s="55" t="str">
        <f t="shared" si="33"/>
        <v>正确</v>
      </c>
    </row>
    <row r="152" s="1" customFormat="1" ht="33" customHeight="1" spans="1:56">
      <c r="A152" s="78">
        <f t="shared" si="25"/>
        <v>148</v>
      </c>
      <c r="B152" s="103"/>
      <c r="C152" s="116"/>
      <c r="D152" s="104"/>
      <c r="E152" s="103"/>
      <c r="F152" s="81">
        <f t="shared" si="26"/>
        <v>31</v>
      </c>
      <c r="G152" s="117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65">
        <f t="shared" si="27"/>
        <v>0</v>
      </c>
      <c r="T152" s="118"/>
      <c r="U152" s="110"/>
      <c r="V152" s="119"/>
      <c r="W152" s="120"/>
      <c r="X152" s="120"/>
      <c r="Y152" s="120"/>
      <c r="Z152" s="120"/>
      <c r="AA152" s="120"/>
      <c r="AB152" s="107"/>
      <c r="AC152" s="70">
        <f t="shared" si="28"/>
        <v>0</v>
      </c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72">
        <f t="shared" si="29"/>
        <v>0</v>
      </c>
      <c r="AT152" s="70">
        <f t="shared" si="30"/>
        <v>0</v>
      </c>
      <c r="AU152" s="70">
        <f t="shared" si="31"/>
        <v>0</v>
      </c>
      <c r="AV152" s="122"/>
      <c r="AW152" s="108"/>
      <c r="AX152" s="108"/>
      <c r="AY152" s="108"/>
      <c r="AZ152" s="108"/>
      <c r="BA152" s="70">
        <f t="shared" si="32"/>
        <v>0</v>
      </c>
      <c r="BB152" s="76"/>
      <c r="BC152" s="121"/>
      <c r="BD152" s="55" t="str">
        <f t="shared" si="33"/>
        <v>正确</v>
      </c>
    </row>
    <row r="153" s="1" customFormat="1" ht="33" customHeight="1" spans="1:56">
      <c r="A153" s="78">
        <f t="shared" si="25"/>
        <v>149</v>
      </c>
      <c r="B153" s="103"/>
      <c r="C153" s="116"/>
      <c r="D153" s="104"/>
      <c r="E153" s="103"/>
      <c r="F153" s="81">
        <f t="shared" si="26"/>
        <v>31</v>
      </c>
      <c r="G153" s="117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65">
        <f t="shared" si="27"/>
        <v>0</v>
      </c>
      <c r="T153" s="118"/>
      <c r="U153" s="110"/>
      <c r="V153" s="119"/>
      <c r="W153" s="120"/>
      <c r="X153" s="120"/>
      <c r="Y153" s="120"/>
      <c r="Z153" s="120"/>
      <c r="AA153" s="120"/>
      <c r="AB153" s="107"/>
      <c r="AC153" s="70">
        <f t="shared" si="28"/>
        <v>0</v>
      </c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72">
        <f t="shared" si="29"/>
        <v>0</v>
      </c>
      <c r="AT153" s="70">
        <f t="shared" si="30"/>
        <v>0</v>
      </c>
      <c r="AU153" s="70">
        <f t="shared" si="31"/>
        <v>0</v>
      </c>
      <c r="AV153" s="122"/>
      <c r="AW153" s="108"/>
      <c r="AX153" s="108"/>
      <c r="AY153" s="108"/>
      <c r="AZ153" s="108"/>
      <c r="BA153" s="70">
        <f t="shared" si="32"/>
        <v>0</v>
      </c>
      <c r="BB153" s="76"/>
      <c r="BC153" s="121"/>
      <c r="BD153" s="55" t="str">
        <f t="shared" si="33"/>
        <v>正确</v>
      </c>
    </row>
    <row r="154" s="1" customFormat="1" ht="33" customHeight="1" spans="1:56">
      <c r="A154" s="78">
        <f t="shared" si="25"/>
        <v>150</v>
      </c>
      <c r="B154" s="103"/>
      <c r="C154" s="116"/>
      <c r="D154" s="104"/>
      <c r="E154" s="103"/>
      <c r="F154" s="81">
        <f t="shared" si="26"/>
        <v>31</v>
      </c>
      <c r="G154" s="117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65">
        <f t="shared" si="27"/>
        <v>0</v>
      </c>
      <c r="T154" s="118"/>
      <c r="U154" s="110"/>
      <c r="V154" s="119"/>
      <c r="W154" s="120"/>
      <c r="X154" s="120"/>
      <c r="Y154" s="120"/>
      <c r="Z154" s="120"/>
      <c r="AA154" s="120"/>
      <c r="AB154" s="107"/>
      <c r="AC154" s="70">
        <f t="shared" si="28"/>
        <v>0</v>
      </c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72">
        <f t="shared" si="29"/>
        <v>0</v>
      </c>
      <c r="AT154" s="70">
        <f t="shared" si="30"/>
        <v>0</v>
      </c>
      <c r="AU154" s="70">
        <f t="shared" si="31"/>
        <v>0</v>
      </c>
      <c r="AV154" s="122"/>
      <c r="AW154" s="108"/>
      <c r="AX154" s="108"/>
      <c r="AY154" s="108"/>
      <c r="AZ154" s="108"/>
      <c r="BA154" s="70">
        <f t="shared" si="32"/>
        <v>0</v>
      </c>
      <c r="BB154" s="76"/>
      <c r="BC154" s="121"/>
      <c r="BD154" s="55" t="str">
        <f t="shared" si="33"/>
        <v>正确</v>
      </c>
    </row>
    <row r="155" s="1" customFormat="1" ht="33" customHeight="1" spans="1:56">
      <c r="A155" s="78">
        <f t="shared" si="25"/>
        <v>151</v>
      </c>
      <c r="B155" s="103"/>
      <c r="C155" s="116"/>
      <c r="D155" s="104"/>
      <c r="E155" s="103"/>
      <c r="F155" s="81">
        <f t="shared" si="26"/>
        <v>31</v>
      </c>
      <c r="G155" s="117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65">
        <f t="shared" si="27"/>
        <v>0</v>
      </c>
      <c r="T155" s="118"/>
      <c r="U155" s="110"/>
      <c r="V155" s="119"/>
      <c r="W155" s="120"/>
      <c r="X155" s="120"/>
      <c r="Y155" s="120"/>
      <c r="Z155" s="120"/>
      <c r="AA155" s="120"/>
      <c r="AB155" s="107"/>
      <c r="AC155" s="70">
        <f t="shared" si="28"/>
        <v>0</v>
      </c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72">
        <f t="shared" si="29"/>
        <v>0</v>
      </c>
      <c r="AT155" s="70">
        <f t="shared" si="30"/>
        <v>0</v>
      </c>
      <c r="AU155" s="70">
        <f t="shared" si="31"/>
        <v>0</v>
      </c>
      <c r="AV155" s="122"/>
      <c r="AW155" s="108"/>
      <c r="AX155" s="108"/>
      <c r="AY155" s="108"/>
      <c r="AZ155" s="108"/>
      <c r="BA155" s="70">
        <f t="shared" si="32"/>
        <v>0</v>
      </c>
      <c r="BB155" s="76"/>
      <c r="BC155" s="121"/>
      <c r="BD155" s="55" t="str">
        <f t="shared" si="33"/>
        <v>正确</v>
      </c>
    </row>
    <row r="156" s="1" customFormat="1" ht="33" customHeight="1" spans="1:56">
      <c r="A156" s="78">
        <f t="shared" si="25"/>
        <v>152</v>
      </c>
      <c r="B156" s="103"/>
      <c r="C156" s="116"/>
      <c r="D156" s="104"/>
      <c r="E156" s="103"/>
      <c r="F156" s="81">
        <f t="shared" si="26"/>
        <v>31</v>
      </c>
      <c r="G156" s="117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65">
        <f t="shared" si="27"/>
        <v>0</v>
      </c>
      <c r="T156" s="118"/>
      <c r="U156" s="110"/>
      <c r="V156" s="119"/>
      <c r="W156" s="120"/>
      <c r="X156" s="120"/>
      <c r="Y156" s="120"/>
      <c r="Z156" s="120"/>
      <c r="AA156" s="120"/>
      <c r="AB156" s="107"/>
      <c r="AC156" s="70">
        <f t="shared" si="28"/>
        <v>0</v>
      </c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72">
        <f t="shared" si="29"/>
        <v>0</v>
      </c>
      <c r="AT156" s="70">
        <f t="shared" si="30"/>
        <v>0</v>
      </c>
      <c r="AU156" s="70">
        <f t="shared" si="31"/>
        <v>0</v>
      </c>
      <c r="AV156" s="122"/>
      <c r="AW156" s="108"/>
      <c r="AX156" s="108"/>
      <c r="AY156" s="108"/>
      <c r="AZ156" s="108"/>
      <c r="BA156" s="70">
        <f t="shared" si="32"/>
        <v>0</v>
      </c>
      <c r="BB156" s="76"/>
      <c r="BC156" s="121"/>
      <c r="BD156" s="55" t="str">
        <f t="shared" si="33"/>
        <v>正确</v>
      </c>
    </row>
    <row r="157" s="1" customFormat="1" ht="33" customHeight="1" spans="1:56">
      <c r="A157" s="78">
        <f t="shared" si="25"/>
        <v>153</v>
      </c>
      <c r="B157" s="103"/>
      <c r="C157" s="116"/>
      <c r="D157" s="104"/>
      <c r="E157" s="103"/>
      <c r="F157" s="81">
        <f t="shared" si="26"/>
        <v>31</v>
      </c>
      <c r="G157" s="117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65">
        <f t="shared" si="27"/>
        <v>0</v>
      </c>
      <c r="T157" s="118"/>
      <c r="U157" s="110"/>
      <c r="V157" s="119"/>
      <c r="W157" s="120"/>
      <c r="X157" s="120"/>
      <c r="Y157" s="120"/>
      <c r="Z157" s="120"/>
      <c r="AA157" s="120"/>
      <c r="AB157" s="107"/>
      <c r="AC157" s="70">
        <f t="shared" si="28"/>
        <v>0</v>
      </c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72">
        <f t="shared" si="29"/>
        <v>0</v>
      </c>
      <c r="AT157" s="70">
        <f t="shared" si="30"/>
        <v>0</v>
      </c>
      <c r="AU157" s="70">
        <f t="shared" si="31"/>
        <v>0</v>
      </c>
      <c r="AV157" s="122"/>
      <c r="AW157" s="108"/>
      <c r="AX157" s="108"/>
      <c r="AY157" s="108"/>
      <c r="AZ157" s="108"/>
      <c r="BA157" s="70">
        <f t="shared" si="32"/>
        <v>0</v>
      </c>
      <c r="BB157" s="76"/>
      <c r="BC157" s="121"/>
      <c r="BD157" s="55" t="str">
        <f t="shared" si="33"/>
        <v>正确</v>
      </c>
    </row>
    <row r="158" s="1" customFormat="1" ht="33" customHeight="1" spans="1:56">
      <c r="A158" s="78">
        <f t="shared" si="25"/>
        <v>154</v>
      </c>
      <c r="B158" s="103"/>
      <c r="C158" s="116"/>
      <c r="D158" s="104"/>
      <c r="E158" s="103"/>
      <c r="F158" s="81">
        <f t="shared" si="26"/>
        <v>31</v>
      </c>
      <c r="G158" s="117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65">
        <f t="shared" si="27"/>
        <v>0</v>
      </c>
      <c r="T158" s="118"/>
      <c r="U158" s="110"/>
      <c r="V158" s="119"/>
      <c r="W158" s="120"/>
      <c r="X158" s="120"/>
      <c r="Y158" s="120"/>
      <c r="Z158" s="120"/>
      <c r="AA158" s="120"/>
      <c r="AB158" s="107"/>
      <c r="AC158" s="70">
        <f t="shared" si="28"/>
        <v>0</v>
      </c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72">
        <f t="shared" si="29"/>
        <v>0</v>
      </c>
      <c r="AT158" s="70">
        <f t="shared" si="30"/>
        <v>0</v>
      </c>
      <c r="AU158" s="70">
        <f t="shared" si="31"/>
        <v>0</v>
      </c>
      <c r="AV158" s="122"/>
      <c r="AW158" s="108"/>
      <c r="AX158" s="108"/>
      <c r="AY158" s="108"/>
      <c r="AZ158" s="108"/>
      <c r="BA158" s="70">
        <f t="shared" si="32"/>
        <v>0</v>
      </c>
      <c r="BB158" s="76"/>
      <c r="BC158" s="121"/>
      <c r="BD158" s="55" t="str">
        <f t="shared" si="33"/>
        <v>正确</v>
      </c>
    </row>
    <row r="159" s="1" customFormat="1" ht="33" customHeight="1" spans="1:56">
      <c r="A159" s="78">
        <f t="shared" si="25"/>
        <v>155</v>
      </c>
      <c r="B159" s="103"/>
      <c r="C159" s="116"/>
      <c r="D159" s="104"/>
      <c r="E159" s="103"/>
      <c r="F159" s="81">
        <f t="shared" si="26"/>
        <v>31</v>
      </c>
      <c r="G159" s="117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65">
        <f t="shared" si="27"/>
        <v>0</v>
      </c>
      <c r="T159" s="118"/>
      <c r="U159" s="110"/>
      <c r="V159" s="119"/>
      <c r="W159" s="120"/>
      <c r="X159" s="120"/>
      <c r="Y159" s="120"/>
      <c r="Z159" s="120"/>
      <c r="AA159" s="120"/>
      <c r="AB159" s="107"/>
      <c r="AC159" s="70">
        <f t="shared" si="28"/>
        <v>0</v>
      </c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72">
        <f t="shared" si="29"/>
        <v>0</v>
      </c>
      <c r="AT159" s="70">
        <f t="shared" si="30"/>
        <v>0</v>
      </c>
      <c r="AU159" s="70">
        <f t="shared" si="31"/>
        <v>0</v>
      </c>
      <c r="AV159" s="122"/>
      <c r="AW159" s="108"/>
      <c r="AX159" s="108"/>
      <c r="AY159" s="108"/>
      <c r="AZ159" s="108"/>
      <c r="BA159" s="70">
        <f t="shared" si="32"/>
        <v>0</v>
      </c>
      <c r="BB159" s="76"/>
      <c r="BC159" s="121"/>
      <c r="BD159" s="55" t="str">
        <f t="shared" si="33"/>
        <v>正确</v>
      </c>
    </row>
    <row r="160" s="1" customFormat="1" ht="33" customHeight="1" spans="1:56">
      <c r="A160" s="78">
        <f t="shared" si="25"/>
        <v>156</v>
      </c>
      <c r="B160" s="103"/>
      <c r="C160" s="116"/>
      <c r="D160" s="104"/>
      <c r="E160" s="103"/>
      <c r="F160" s="81">
        <f t="shared" si="26"/>
        <v>31</v>
      </c>
      <c r="G160" s="117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65">
        <f t="shared" si="27"/>
        <v>0</v>
      </c>
      <c r="T160" s="118"/>
      <c r="U160" s="110"/>
      <c r="V160" s="119"/>
      <c r="W160" s="120"/>
      <c r="X160" s="120"/>
      <c r="Y160" s="120"/>
      <c r="Z160" s="120"/>
      <c r="AA160" s="120"/>
      <c r="AB160" s="107"/>
      <c r="AC160" s="70">
        <f t="shared" si="28"/>
        <v>0</v>
      </c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72">
        <f t="shared" si="29"/>
        <v>0</v>
      </c>
      <c r="AT160" s="70">
        <f t="shared" si="30"/>
        <v>0</v>
      </c>
      <c r="AU160" s="70">
        <f t="shared" si="31"/>
        <v>0</v>
      </c>
      <c r="AV160" s="122"/>
      <c r="AW160" s="108"/>
      <c r="AX160" s="108"/>
      <c r="AY160" s="108"/>
      <c r="AZ160" s="108"/>
      <c r="BA160" s="70">
        <f t="shared" si="32"/>
        <v>0</v>
      </c>
      <c r="BB160" s="76"/>
      <c r="BC160" s="121"/>
      <c r="BD160" s="55" t="str">
        <f t="shared" si="33"/>
        <v>正确</v>
      </c>
    </row>
    <row r="161" s="1" customFormat="1" ht="33" customHeight="1" spans="1:56">
      <c r="A161" s="78">
        <f t="shared" si="25"/>
        <v>157</v>
      </c>
      <c r="B161" s="103"/>
      <c r="C161" s="116"/>
      <c r="D161" s="104"/>
      <c r="E161" s="103"/>
      <c r="F161" s="81">
        <f t="shared" si="26"/>
        <v>31</v>
      </c>
      <c r="G161" s="117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65">
        <f t="shared" si="27"/>
        <v>0</v>
      </c>
      <c r="T161" s="118"/>
      <c r="U161" s="110"/>
      <c r="V161" s="119"/>
      <c r="W161" s="120"/>
      <c r="X161" s="120"/>
      <c r="Y161" s="120"/>
      <c r="Z161" s="120"/>
      <c r="AA161" s="120"/>
      <c r="AB161" s="107"/>
      <c r="AC161" s="70">
        <f t="shared" si="28"/>
        <v>0</v>
      </c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72">
        <f t="shared" si="29"/>
        <v>0</v>
      </c>
      <c r="AT161" s="70">
        <f t="shared" si="30"/>
        <v>0</v>
      </c>
      <c r="AU161" s="70">
        <f t="shared" si="31"/>
        <v>0</v>
      </c>
      <c r="AV161" s="122"/>
      <c r="AW161" s="108"/>
      <c r="AX161" s="108"/>
      <c r="AY161" s="108"/>
      <c r="AZ161" s="108"/>
      <c r="BA161" s="70">
        <f t="shared" si="32"/>
        <v>0</v>
      </c>
      <c r="BB161" s="76"/>
      <c r="BC161" s="121"/>
      <c r="BD161" s="55" t="str">
        <f t="shared" si="33"/>
        <v>正确</v>
      </c>
    </row>
    <row r="162" s="1" customFormat="1" ht="33" customHeight="1" spans="1:56">
      <c r="A162" s="78">
        <f t="shared" si="25"/>
        <v>158</v>
      </c>
      <c r="B162" s="103"/>
      <c r="C162" s="116"/>
      <c r="D162" s="104"/>
      <c r="E162" s="103"/>
      <c r="F162" s="81">
        <f t="shared" si="26"/>
        <v>31</v>
      </c>
      <c r="G162" s="117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65">
        <f t="shared" si="27"/>
        <v>0</v>
      </c>
      <c r="T162" s="118"/>
      <c r="U162" s="110"/>
      <c r="V162" s="119"/>
      <c r="W162" s="120"/>
      <c r="X162" s="120"/>
      <c r="Y162" s="120"/>
      <c r="Z162" s="120"/>
      <c r="AA162" s="120"/>
      <c r="AB162" s="107"/>
      <c r="AC162" s="70">
        <f t="shared" si="28"/>
        <v>0</v>
      </c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72">
        <f t="shared" si="29"/>
        <v>0</v>
      </c>
      <c r="AT162" s="70">
        <f t="shared" si="30"/>
        <v>0</v>
      </c>
      <c r="AU162" s="70">
        <f t="shared" si="31"/>
        <v>0</v>
      </c>
      <c r="AV162" s="122"/>
      <c r="AW162" s="108"/>
      <c r="AX162" s="108"/>
      <c r="AY162" s="108"/>
      <c r="AZ162" s="108"/>
      <c r="BA162" s="70">
        <f t="shared" si="32"/>
        <v>0</v>
      </c>
      <c r="BB162" s="76"/>
      <c r="BC162" s="121"/>
      <c r="BD162" s="55" t="str">
        <f t="shared" si="33"/>
        <v>正确</v>
      </c>
    </row>
    <row r="163" s="1" customFormat="1" ht="33" customHeight="1" spans="1:56">
      <c r="A163" s="78">
        <f t="shared" si="25"/>
        <v>159</v>
      </c>
      <c r="B163" s="103"/>
      <c r="C163" s="116"/>
      <c r="D163" s="104"/>
      <c r="E163" s="103"/>
      <c r="F163" s="81">
        <f t="shared" si="26"/>
        <v>31</v>
      </c>
      <c r="G163" s="117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65">
        <f t="shared" si="27"/>
        <v>0</v>
      </c>
      <c r="T163" s="118"/>
      <c r="U163" s="110"/>
      <c r="V163" s="119"/>
      <c r="W163" s="120"/>
      <c r="X163" s="120"/>
      <c r="Y163" s="120"/>
      <c r="Z163" s="120"/>
      <c r="AA163" s="120"/>
      <c r="AB163" s="107"/>
      <c r="AC163" s="70">
        <f t="shared" si="28"/>
        <v>0</v>
      </c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72">
        <f t="shared" si="29"/>
        <v>0</v>
      </c>
      <c r="AT163" s="70">
        <f t="shared" si="30"/>
        <v>0</v>
      </c>
      <c r="AU163" s="70">
        <f t="shared" si="31"/>
        <v>0</v>
      </c>
      <c r="AV163" s="122"/>
      <c r="AW163" s="108"/>
      <c r="AX163" s="108"/>
      <c r="AY163" s="108"/>
      <c r="AZ163" s="108"/>
      <c r="BA163" s="70">
        <f t="shared" si="32"/>
        <v>0</v>
      </c>
      <c r="BB163" s="76"/>
      <c r="BC163" s="121"/>
      <c r="BD163" s="55" t="str">
        <f t="shared" si="33"/>
        <v>正确</v>
      </c>
    </row>
    <row r="164" s="1" customFormat="1" ht="33" customHeight="1" spans="1:56">
      <c r="A164" s="78">
        <f t="shared" si="25"/>
        <v>160</v>
      </c>
      <c r="B164" s="103"/>
      <c r="C164" s="116"/>
      <c r="D164" s="104"/>
      <c r="E164" s="103"/>
      <c r="F164" s="81">
        <f t="shared" si="26"/>
        <v>31</v>
      </c>
      <c r="G164" s="117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65">
        <f t="shared" si="27"/>
        <v>0</v>
      </c>
      <c r="T164" s="118"/>
      <c r="U164" s="110"/>
      <c r="V164" s="119"/>
      <c r="W164" s="120"/>
      <c r="X164" s="120"/>
      <c r="Y164" s="120"/>
      <c r="Z164" s="120"/>
      <c r="AA164" s="120"/>
      <c r="AB164" s="107"/>
      <c r="AC164" s="70">
        <f t="shared" si="28"/>
        <v>0</v>
      </c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72">
        <f t="shared" si="29"/>
        <v>0</v>
      </c>
      <c r="AT164" s="70">
        <f t="shared" si="30"/>
        <v>0</v>
      </c>
      <c r="AU164" s="70">
        <f t="shared" si="31"/>
        <v>0</v>
      </c>
      <c r="AV164" s="122"/>
      <c r="AW164" s="108"/>
      <c r="AX164" s="108"/>
      <c r="AY164" s="108"/>
      <c r="AZ164" s="108"/>
      <c r="BA164" s="70">
        <f t="shared" si="32"/>
        <v>0</v>
      </c>
      <c r="BB164" s="76"/>
      <c r="BC164" s="121"/>
      <c r="BD164" s="55" t="str">
        <f t="shared" si="33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5">
    <cfRule type="duplicateValues" dxfId="0" priority="2"/>
  </conditionalFormatting>
  <conditionalFormatting sqref="B6:B10">
    <cfRule type="duplicateValues" dxfId="0" priority="3"/>
  </conditionalFormatting>
  <conditionalFormatting sqref="B11:B164">
    <cfRule type="duplicateValues" dxfId="0" priority="5"/>
  </conditionalFormatting>
  <conditionalFormatting sqref="C5:C10">
    <cfRule type="duplicateValues" dxfId="0" priority="1"/>
  </conditionalFormatting>
  <conditionalFormatting sqref="C11:C164">
    <cfRule type="duplicateValues" dxfId="0" priority="4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1:BD164"/>
  <sheetViews>
    <sheetView tabSelected="1" workbookViewId="0">
      <pane xSplit="7" ySplit="4" topLeftCell="AU36" activePane="bottomRight" state="frozen"/>
      <selection/>
      <selection pane="topRight"/>
      <selection pane="bottomLeft"/>
      <selection pane="bottomRight" activeCell="A42" sqref="$A42:$XFD42"/>
    </sheetView>
  </sheetViews>
  <sheetFormatPr defaultColWidth="12.7583333333333" defaultRowHeight="16.5"/>
  <cols>
    <col min="1" max="1" width="8.5" style="5" customWidth="1"/>
    <col min="2" max="2" width="16.5" style="1" customWidth="1"/>
    <col min="3" max="3" width="11.5" style="1" customWidth="1"/>
    <col min="4" max="4" width="11.125" style="6" customWidth="1"/>
    <col min="5" max="5" width="9.875" style="1" customWidth="1"/>
    <col min="6" max="6" width="9.75" style="7" customWidth="1"/>
    <col min="7" max="7" width="12.25" style="7" customWidth="1"/>
    <col min="8" max="8" width="8" style="1" customWidth="1"/>
    <col min="9" max="9" width="10.375" style="1" customWidth="1"/>
    <col min="10" max="10" width="11.875" style="1" customWidth="1"/>
    <col min="11" max="11" width="8.25" style="1" customWidth="1"/>
    <col min="12" max="12" width="9.75" style="1" customWidth="1"/>
    <col min="13" max="13" width="9.25" style="1" customWidth="1"/>
    <col min="14" max="14" width="15.375" style="1" customWidth="1"/>
    <col min="15" max="15" width="8.75" style="1" customWidth="1"/>
    <col min="16" max="16" width="7.875" style="1" customWidth="1"/>
    <col min="17" max="17" width="8.375" style="1" customWidth="1"/>
    <col min="18" max="18" width="7.875" style="1" customWidth="1"/>
    <col min="19" max="19" width="8.5" style="1" customWidth="1"/>
    <col min="20" max="20" width="36" style="8" customWidth="1"/>
    <col min="21" max="21" width="13.5" style="9" customWidth="1"/>
    <col min="22" max="28" width="10.125" style="1" customWidth="1"/>
    <col min="29" max="29" width="10.125" style="10" customWidth="1"/>
    <col min="30" max="32" width="10" style="1" customWidth="1"/>
    <col min="33" max="33" width="10.125" style="1" customWidth="1"/>
    <col min="34" max="34" width="11.375" style="1" customWidth="1"/>
    <col min="35" max="35" width="14.5" style="1" customWidth="1"/>
    <col min="36" max="36" width="15" style="1" customWidth="1"/>
    <col min="37" max="37" width="10" style="1" customWidth="1"/>
    <col min="38" max="38" width="9.625" style="1" customWidth="1"/>
    <col min="39" max="39" width="8.875" style="1" customWidth="1"/>
    <col min="40" max="40" width="9.5" style="1" customWidth="1"/>
    <col min="41" max="41" width="9.125" style="1" customWidth="1"/>
    <col min="42" max="42" width="12.125" style="1" customWidth="1"/>
    <col min="43" max="43" width="16" style="1" customWidth="1"/>
    <col min="44" max="44" width="20.25" style="1" customWidth="1"/>
    <col min="45" max="45" width="13.875" style="1" customWidth="1"/>
    <col min="46" max="46" width="14" style="1" customWidth="1"/>
    <col min="47" max="47" width="16.375" style="1" customWidth="1"/>
    <col min="48" max="48" width="10.375" style="1" customWidth="1"/>
    <col min="49" max="52" width="10.4416666666667" style="1" customWidth="1"/>
    <col min="53" max="53" width="16.25" style="1" customWidth="1"/>
    <col min="54" max="54" width="12.7583333333333" style="1" customWidth="1"/>
    <col min="55" max="55" width="39.25" style="11" customWidth="1"/>
    <col min="56" max="56" width="15.2916666666667" style="1" customWidth="1"/>
    <col min="57" max="62" width="12.7583333333333" style="12" customWidth="1"/>
    <col min="63" max="16383" width="12.7583333333333" style="12" hidden="1" customWidth="1"/>
    <col min="16384" max="16384" width="12.7583333333333" style="12"/>
  </cols>
  <sheetData>
    <row r="1" s="1" customFormat="1" ht="38" customHeight="1" spans="1:56">
      <c r="A1" s="13" t="s">
        <v>0</v>
      </c>
      <c r="B1" s="14"/>
      <c r="C1" s="14"/>
      <c r="D1" s="14"/>
      <c r="E1" s="14"/>
      <c r="F1" s="15"/>
      <c r="G1" s="15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6"/>
      <c r="U1" s="17"/>
      <c r="V1" s="14"/>
      <c r="W1" s="14"/>
      <c r="X1" s="14"/>
      <c r="Y1" s="14"/>
      <c r="Z1" s="14"/>
      <c r="AA1" s="14"/>
      <c r="AB1" s="14"/>
      <c r="AC1" s="18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9"/>
      <c r="BC1" s="11"/>
      <c r="BD1" s="14"/>
    </row>
    <row r="2" s="2" customFormat="1" ht="33" customHeight="1" spans="1:56">
      <c r="A2" s="20" t="s">
        <v>1</v>
      </c>
      <c r="B2" s="21" t="s">
        <v>2</v>
      </c>
      <c r="C2" s="22">
        <v>46053</v>
      </c>
      <c r="D2" s="23" t="s">
        <v>3</v>
      </c>
      <c r="E2" s="24">
        <v>31</v>
      </c>
      <c r="F2" s="20" t="s">
        <v>1</v>
      </c>
      <c r="G2" s="23" t="s">
        <v>4</v>
      </c>
      <c r="H2" s="23" t="s">
        <v>4</v>
      </c>
      <c r="I2" s="23" t="s">
        <v>4</v>
      </c>
      <c r="J2" s="23" t="s">
        <v>4</v>
      </c>
      <c r="K2" s="23" t="s">
        <v>4</v>
      </c>
      <c r="L2" s="23" t="s">
        <v>4</v>
      </c>
      <c r="M2" s="23" t="s">
        <v>4</v>
      </c>
      <c r="N2" s="23" t="s">
        <v>4</v>
      </c>
      <c r="O2" s="23" t="s">
        <v>4</v>
      </c>
      <c r="P2" s="23" t="s">
        <v>4</v>
      </c>
      <c r="Q2" s="23" t="s">
        <v>4</v>
      </c>
      <c r="R2" s="23" t="s">
        <v>4</v>
      </c>
      <c r="S2" s="20" t="s">
        <v>1</v>
      </c>
      <c r="T2" s="23" t="s">
        <v>5</v>
      </c>
      <c r="U2" s="25" t="s">
        <v>6</v>
      </c>
      <c r="V2" s="23" t="s">
        <v>7</v>
      </c>
      <c r="W2" s="23" t="s">
        <v>7</v>
      </c>
      <c r="X2" s="23" t="s">
        <v>7</v>
      </c>
      <c r="Y2" s="23" t="s">
        <v>7</v>
      </c>
      <c r="Z2" s="23" t="s">
        <v>7</v>
      </c>
      <c r="AA2" s="23" t="s">
        <v>7</v>
      </c>
      <c r="AB2" s="23" t="s">
        <v>7</v>
      </c>
      <c r="AC2" s="20" t="s">
        <v>8</v>
      </c>
      <c r="AD2" s="23" t="s">
        <v>7</v>
      </c>
      <c r="AE2" s="23" t="s">
        <v>7</v>
      </c>
      <c r="AF2" s="23" t="s">
        <v>7</v>
      </c>
      <c r="AG2" s="23" t="s">
        <v>7</v>
      </c>
      <c r="AH2" s="23" t="s">
        <v>7</v>
      </c>
      <c r="AI2" s="23" t="s">
        <v>7</v>
      </c>
      <c r="AJ2" s="23" t="s">
        <v>7</v>
      </c>
      <c r="AK2" s="23" t="s">
        <v>7</v>
      </c>
      <c r="AL2" s="23" t="s">
        <v>7</v>
      </c>
      <c r="AM2" s="23" t="s">
        <v>7</v>
      </c>
      <c r="AN2" s="23" t="s">
        <v>7</v>
      </c>
      <c r="AO2" s="23" t="s">
        <v>7</v>
      </c>
      <c r="AP2" s="23" t="s">
        <v>7</v>
      </c>
      <c r="AQ2" s="23" t="s">
        <v>9</v>
      </c>
      <c r="AR2" s="23" t="s">
        <v>9</v>
      </c>
      <c r="AS2" s="20" t="s">
        <v>10</v>
      </c>
      <c r="AT2" s="20" t="s">
        <v>10</v>
      </c>
      <c r="AU2" s="20" t="s">
        <v>11</v>
      </c>
      <c r="AV2" s="23" t="s">
        <v>12</v>
      </c>
      <c r="AW2" s="23" t="s">
        <v>12</v>
      </c>
      <c r="AX2" s="23" t="s">
        <v>12</v>
      </c>
      <c r="AY2" s="23" t="s">
        <v>13</v>
      </c>
      <c r="AZ2" s="23" t="s">
        <v>13</v>
      </c>
      <c r="BA2" s="20" t="s">
        <v>14</v>
      </c>
      <c r="BB2" s="23"/>
      <c r="BC2" s="26"/>
      <c r="BD2" s="20" t="s">
        <v>15</v>
      </c>
    </row>
    <row r="3" s="3" customFormat="1" ht="62" customHeight="1" spans="1:56">
      <c r="A3" s="27" t="s">
        <v>16</v>
      </c>
      <c r="B3" s="28" t="s">
        <v>17</v>
      </c>
      <c r="C3" s="28" t="s">
        <v>18</v>
      </c>
      <c r="D3" s="29" t="s">
        <v>19</v>
      </c>
      <c r="E3" s="28" t="s">
        <v>20</v>
      </c>
      <c r="F3" s="30" t="s">
        <v>21</v>
      </c>
      <c r="G3" s="31" t="s">
        <v>22</v>
      </c>
      <c r="H3" s="32" t="s">
        <v>23</v>
      </c>
      <c r="I3" s="31" t="s">
        <v>24</v>
      </c>
      <c r="J3" s="33" t="s">
        <v>25</v>
      </c>
      <c r="K3" s="31" t="s">
        <v>26</v>
      </c>
      <c r="L3" s="31" t="s">
        <v>27</v>
      </c>
      <c r="M3" s="31" t="s">
        <v>28</v>
      </c>
      <c r="N3" s="31" t="s">
        <v>29</v>
      </c>
      <c r="O3" s="31" t="s">
        <v>30</v>
      </c>
      <c r="P3" s="31" t="s">
        <v>31</v>
      </c>
      <c r="Q3" s="31" t="s">
        <v>32</v>
      </c>
      <c r="R3" s="31" t="s">
        <v>33</v>
      </c>
      <c r="S3" s="34" t="s">
        <v>34</v>
      </c>
      <c r="T3" s="35"/>
      <c r="U3" s="36" t="s">
        <v>35</v>
      </c>
      <c r="V3" s="37" t="s">
        <v>36</v>
      </c>
      <c r="W3" s="37" t="s">
        <v>37</v>
      </c>
      <c r="X3" s="37" t="s">
        <v>38</v>
      </c>
      <c r="Y3" s="37" t="s">
        <v>39</v>
      </c>
      <c r="Z3" s="37" t="s">
        <v>40</v>
      </c>
      <c r="AA3" s="37" t="s">
        <v>41</v>
      </c>
      <c r="AB3" s="37" t="s">
        <v>42</v>
      </c>
      <c r="AC3" s="38" t="s">
        <v>43</v>
      </c>
      <c r="AD3" s="39" t="s">
        <v>44</v>
      </c>
      <c r="AE3" s="39" t="s">
        <v>45</v>
      </c>
      <c r="AF3" s="39" t="s">
        <v>46</v>
      </c>
      <c r="AG3" s="39" t="s">
        <v>47</v>
      </c>
      <c r="AH3" s="39" t="s">
        <v>48</v>
      </c>
      <c r="AI3" s="39" t="s">
        <v>49</v>
      </c>
      <c r="AJ3" s="39" t="s">
        <v>50</v>
      </c>
      <c r="AK3" s="40" t="s">
        <v>51</v>
      </c>
      <c r="AL3" s="40" t="s">
        <v>52</v>
      </c>
      <c r="AM3" s="40" t="s">
        <v>53</v>
      </c>
      <c r="AN3" s="40" t="s">
        <v>54</v>
      </c>
      <c r="AO3" s="40" t="s">
        <v>55</v>
      </c>
      <c r="AP3" s="40" t="s">
        <v>56</v>
      </c>
      <c r="AQ3" s="41" t="s">
        <v>57</v>
      </c>
      <c r="AR3" s="41" t="s">
        <v>58</v>
      </c>
      <c r="AS3" s="42" t="s">
        <v>59</v>
      </c>
      <c r="AT3" s="42" t="s">
        <v>60</v>
      </c>
      <c r="AU3" s="43" t="s">
        <v>61</v>
      </c>
      <c r="AV3" s="44" t="s">
        <v>62</v>
      </c>
      <c r="AW3" s="44" t="s">
        <v>63</v>
      </c>
      <c r="AX3" s="44" t="s">
        <v>64</v>
      </c>
      <c r="AY3" s="45" t="s">
        <v>65</v>
      </c>
      <c r="AZ3" s="45" t="s">
        <v>66</v>
      </c>
      <c r="BA3" s="43" t="s">
        <v>67</v>
      </c>
      <c r="BB3" s="46" t="s">
        <v>68</v>
      </c>
      <c r="BC3" s="46" t="s">
        <v>69</v>
      </c>
      <c r="BD3" s="43" t="s">
        <v>70</v>
      </c>
    </row>
    <row r="4" s="4" customFormat="1" ht="33" customHeight="1" spans="1:56">
      <c r="A4" s="47" t="s">
        <v>71</v>
      </c>
      <c r="B4" s="48"/>
      <c r="C4" s="48"/>
      <c r="D4" s="48"/>
      <c r="E4" s="48"/>
      <c r="F4" s="49"/>
      <c r="G4" s="50"/>
      <c r="H4" s="51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3"/>
      <c r="U4" s="54"/>
      <c r="V4" s="55">
        <f t="shared" ref="V4:BA4" si="0">SUBTOTAL(9,V5:V164)</f>
        <v>49516.1290322581</v>
      </c>
      <c r="W4" s="55">
        <f t="shared" si="0"/>
        <v>16000</v>
      </c>
      <c r="X4" s="55">
        <f t="shared" si="0"/>
        <v>10000</v>
      </c>
      <c r="Y4" s="55">
        <f t="shared" si="0"/>
        <v>8200</v>
      </c>
      <c r="Z4" s="55">
        <f t="shared" si="0"/>
        <v>7200</v>
      </c>
      <c r="AA4" s="55">
        <f t="shared" si="0"/>
        <v>7300</v>
      </c>
      <c r="AB4" s="55">
        <f t="shared" si="0"/>
        <v>5550</v>
      </c>
      <c r="AC4" s="55">
        <f t="shared" si="0"/>
        <v>0</v>
      </c>
      <c r="AD4" s="55">
        <f t="shared" si="0"/>
        <v>0</v>
      </c>
      <c r="AE4" s="55">
        <f t="shared" si="0"/>
        <v>0</v>
      </c>
      <c r="AF4" s="55">
        <f t="shared" si="0"/>
        <v>0</v>
      </c>
      <c r="AG4" s="55">
        <f t="shared" si="0"/>
        <v>0</v>
      </c>
      <c r="AH4" s="55">
        <f t="shared" si="0"/>
        <v>0</v>
      </c>
      <c r="AI4" s="55">
        <f t="shared" si="0"/>
        <v>10900</v>
      </c>
      <c r="AJ4" s="55">
        <f t="shared" si="0"/>
        <v>0</v>
      </c>
      <c r="AK4" s="55">
        <f t="shared" si="0"/>
        <v>0</v>
      </c>
      <c r="AL4" s="55">
        <f t="shared" si="0"/>
        <v>0</v>
      </c>
      <c r="AM4" s="55">
        <f t="shared" si="0"/>
        <v>0</v>
      </c>
      <c r="AN4" s="55">
        <f t="shared" si="0"/>
        <v>0</v>
      </c>
      <c r="AO4" s="55">
        <f t="shared" si="0"/>
        <v>0</v>
      </c>
      <c r="AP4" s="55">
        <f t="shared" si="0"/>
        <v>0</v>
      </c>
      <c r="AQ4" s="55">
        <f t="shared" si="0"/>
        <v>0</v>
      </c>
      <c r="AR4" s="55">
        <f t="shared" si="0"/>
        <v>3583.87096774194</v>
      </c>
      <c r="AS4" s="55">
        <f t="shared" si="0"/>
        <v>0</v>
      </c>
      <c r="AT4" s="55">
        <f t="shared" si="0"/>
        <v>3340.32258064516</v>
      </c>
      <c r="AU4" s="55">
        <f t="shared" si="0"/>
        <v>107741.93</v>
      </c>
      <c r="AV4" s="55">
        <f t="shared" si="0"/>
        <v>544.92</v>
      </c>
      <c r="AW4" s="55">
        <f t="shared" si="0"/>
        <v>0</v>
      </c>
      <c r="AX4" s="55">
        <f t="shared" si="0"/>
        <v>0</v>
      </c>
      <c r="AY4" s="55">
        <f t="shared" si="0"/>
        <v>0</v>
      </c>
      <c r="AZ4" s="55">
        <f t="shared" si="0"/>
        <v>0</v>
      </c>
      <c r="BA4" s="55">
        <f t="shared" si="0"/>
        <v>107197.01</v>
      </c>
      <c r="BB4" s="55"/>
      <c r="BC4" s="56"/>
      <c r="BD4" s="55"/>
    </row>
    <row r="5" s="1" customFormat="1" ht="31" customHeight="1" spans="1:56">
      <c r="A5" s="57">
        <f t="shared" ref="A5:A68" si="1">ROW()-4</f>
        <v>1</v>
      </c>
      <c r="B5" s="58" t="s">
        <v>438</v>
      </c>
      <c r="C5" s="59" t="s">
        <v>91</v>
      </c>
      <c r="D5" s="60">
        <v>45597</v>
      </c>
      <c r="E5" s="58" t="s">
        <v>74</v>
      </c>
      <c r="F5" s="61">
        <f t="shared" ref="F5:F68" si="2">IF($C$2-D5+1&lt;$E$2,$C$2-D5+1,$E$2)</f>
        <v>31</v>
      </c>
      <c r="G5" s="62" t="s">
        <v>75</v>
      </c>
      <c r="H5" s="63"/>
      <c r="I5" s="63"/>
      <c r="J5" s="63"/>
      <c r="K5" s="63"/>
      <c r="L5" s="63"/>
      <c r="M5" s="63"/>
      <c r="N5" s="63"/>
      <c r="O5" s="64">
        <v>4</v>
      </c>
      <c r="P5" s="63"/>
      <c r="Q5" s="63"/>
      <c r="R5" s="63"/>
      <c r="S5" s="65">
        <f t="shared" ref="S5:S68" si="3">P5+Q5-R5</f>
        <v>0</v>
      </c>
      <c r="T5" s="66" t="s">
        <v>439</v>
      </c>
      <c r="U5" s="67" t="s">
        <v>193</v>
      </c>
      <c r="V5" s="68">
        <v>1000</v>
      </c>
      <c r="W5" s="69">
        <v>500</v>
      </c>
      <c r="X5" s="69">
        <v>300</v>
      </c>
      <c r="Y5" s="69">
        <v>100</v>
      </c>
      <c r="Z5" s="69">
        <v>100</v>
      </c>
      <c r="AA5" s="69">
        <v>100</v>
      </c>
      <c r="AB5" s="69">
        <v>100</v>
      </c>
      <c r="AC5" s="70">
        <f t="shared" ref="AC5:AC68" si="4">IF(G5="是",30,0)</f>
        <v>0</v>
      </c>
      <c r="AD5" s="71"/>
      <c r="AE5" s="71"/>
      <c r="AF5" s="71"/>
      <c r="AG5" s="71"/>
      <c r="AH5" s="71"/>
      <c r="AI5" s="71">
        <v>200</v>
      </c>
      <c r="AJ5" s="66"/>
      <c r="AK5" s="71"/>
      <c r="AL5" s="71"/>
      <c r="AM5" s="71"/>
      <c r="AN5" s="71"/>
      <c r="AO5" s="71"/>
      <c r="AP5" s="71"/>
      <c r="AQ5" s="71"/>
      <c r="AR5" s="71">
        <f>2200/31*4*0.5</f>
        <v>141.935483870968</v>
      </c>
      <c r="AS5" s="72">
        <f t="shared" ref="AS5:AS68" si="5">IFERROR(U5/$E$2*2*H5+I5*2,0)</f>
        <v>0</v>
      </c>
      <c r="AT5" s="70">
        <f t="shared" ref="AT5:AT68" si="6">IFERROR(U5/$E$2*(J5+K5*0.2+L5+M5*0.5),0)</f>
        <v>0</v>
      </c>
      <c r="AU5" s="70">
        <f t="shared" ref="AU5:AU68" si="7">ROUND(SUM(V5:AP5)-SUM(AQ5:AT5),2)</f>
        <v>2258.06</v>
      </c>
      <c r="AV5" s="73">
        <v>544.92</v>
      </c>
      <c r="AW5" s="74"/>
      <c r="AX5" s="74"/>
      <c r="AY5" s="75"/>
      <c r="AZ5" s="75"/>
      <c r="BA5" s="70">
        <f t="shared" ref="BA5:BA68" si="8">ROUND(AU5-SUM(AV5:AZ5),2)</f>
        <v>1713.14</v>
      </c>
      <c r="BB5" s="76"/>
      <c r="BC5" s="77" t="s">
        <v>77</v>
      </c>
      <c r="BD5" s="55" t="str">
        <f t="shared" ref="BD5:BD68" si="9">IF(U5-SUM(V5:AB5)=0,"正确","错误")</f>
        <v>正确</v>
      </c>
    </row>
    <row r="6" s="1" customFormat="1" ht="31" customHeight="1" spans="1:56">
      <c r="A6" s="78">
        <f t="shared" si="1"/>
        <v>2</v>
      </c>
      <c r="B6" s="79" t="s">
        <v>440</v>
      </c>
      <c r="C6" s="59" t="s">
        <v>91</v>
      </c>
      <c r="D6" s="60">
        <v>45597</v>
      </c>
      <c r="E6" s="80" t="s">
        <v>74</v>
      </c>
      <c r="F6" s="81">
        <f t="shared" si="2"/>
        <v>31</v>
      </c>
      <c r="G6" s="62" t="s">
        <v>75</v>
      </c>
      <c r="H6" s="63"/>
      <c r="I6" s="63"/>
      <c r="J6" s="63"/>
      <c r="K6" s="63"/>
      <c r="L6" s="63"/>
      <c r="M6" s="63"/>
      <c r="N6" s="63"/>
      <c r="O6" s="64">
        <v>4.5</v>
      </c>
      <c r="P6" s="63"/>
      <c r="Q6" s="63"/>
      <c r="R6" s="63"/>
      <c r="S6" s="65">
        <f t="shared" si="3"/>
        <v>0</v>
      </c>
      <c r="T6" s="82" t="s">
        <v>441</v>
      </c>
      <c r="U6" s="83" t="s">
        <v>193</v>
      </c>
      <c r="V6" s="68">
        <v>1000</v>
      </c>
      <c r="W6" s="69">
        <v>500</v>
      </c>
      <c r="X6" s="69">
        <v>300</v>
      </c>
      <c r="Y6" s="69">
        <v>100</v>
      </c>
      <c r="Z6" s="69">
        <v>100</v>
      </c>
      <c r="AA6" s="69">
        <v>100</v>
      </c>
      <c r="AB6" s="69">
        <v>100</v>
      </c>
      <c r="AC6" s="70">
        <f t="shared" si="4"/>
        <v>0</v>
      </c>
      <c r="AD6" s="71"/>
      <c r="AE6" s="71"/>
      <c r="AF6" s="71"/>
      <c r="AG6" s="71"/>
      <c r="AH6" s="71"/>
      <c r="AI6" s="71">
        <v>200</v>
      </c>
      <c r="AJ6" s="66"/>
      <c r="AK6" s="71"/>
      <c r="AL6" s="71"/>
      <c r="AM6" s="71"/>
      <c r="AN6" s="71"/>
      <c r="AO6" s="71"/>
      <c r="AP6" s="71"/>
      <c r="AQ6" s="71"/>
      <c r="AR6" s="71">
        <f>2200/31*4.5*0.5</f>
        <v>159.677419354839</v>
      </c>
      <c r="AS6" s="72">
        <f t="shared" si="5"/>
        <v>0</v>
      </c>
      <c r="AT6" s="70">
        <f t="shared" si="6"/>
        <v>0</v>
      </c>
      <c r="AU6" s="70">
        <f t="shared" si="7"/>
        <v>2240.32</v>
      </c>
      <c r="AV6" s="73"/>
      <c r="AW6" s="74"/>
      <c r="AX6" s="74"/>
      <c r="AY6" s="75"/>
      <c r="AZ6" s="75"/>
      <c r="BA6" s="70">
        <f t="shared" si="8"/>
        <v>2240.32</v>
      </c>
      <c r="BB6" s="76"/>
      <c r="BC6" s="77" t="s">
        <v>77</v>
      </c>
      <c r="BD6" s="55" t="str">
        <f t="shared" si="9"/>
        <v>正确</v>
      </c>
    </row>
    <row r="7" s="1" customFormat="1" ht="33" customHeight="1" spans="1:56">
      <c r="A7" s="78">
        <f t="shared" si="1"/>
        <v>3</v>
      </c>
      <c r="B7" s="84" t="s">
        <v>442</v>
      </c>
      <c r="C7" s="59" t="s">
        <v>91</v>
      </c>
      <c r="D7" s="85">
        <v>45597</v>
      </c>
      <c r="E7" s="86" t="s">
        <v>74</v>
      </c>
      <c r="F7" s="81">
        <f t="shared" si="2"/>
        <v>31</v>
      </c>
      <c r="G7" s="62" t="s">
        <v>75</v>
      </c>
      <c r="H7" s="63"/>
      <c r="I7" s="63"/>
      <c r="J7" s="63"/>
      <c r="K7" s="87"/>
      <c r="L7" s="63"/>
      <c r="M7" s="63"/>
      <c r="N7" s="63"/>
      <c r="O7" s="64">
        <v>5</v>
      </c>
      <c r="P7" s="63"/>
      <c r="Q7" s="63"/>
      <c r="R7" s="63"/>
      <c r="S7" s="65">
        <f t="shared" si="3"/>
        <v>0</v>
      </c>
      <c r="T7" s="66" t="s">
        <v>443</v>
      </c>
      <c r="U7" s="83" t="s">
        <v>159</v>
      </c>
      <c r="V7" s="68">
        <v>1000</v>
      </c>
      <c r="W7" s="69">
        <v>500</v>
      </c>
      <c r="X7" s="69">
        <v>300</v>
      </c>
      <c r="Y7" s="69">
        <v>200</v>
      </c>
      <c r="Z7" s="69">
        <v>100</v>
      </c>
      <c r="AA7" s="69">
        <v>100</v>
      </c>
      <c r="AB7" s="69">
        <v>100</v>
      </c>
      <c r="AC7" s="70">
        <f t="shared" si="4"/>
        <v>0</v>
      </c>
      <c r="AD7" s="71"/>
      <c r="AE7" s="71"/>
      <c r="AF7" s="71"/>
      <c r="AG7" s="71"/>
      <c r="AH7" s="71"/>
      <c r="AI7" s="71">
        <v>200</v>
      </c>
      <c r="AJ7" s="66"/>
      <c r="AK7" s="71"/>
      <c r="AL7" s="71"/>
      <c r="AM7" s="71"/>
      <c r="AN7" s="71"/>
      <c r="AO7" s="71"/>
      <c r="AP7" s="71"/>
      <c r="AQ7" s="71"/>
      <c r="AR7" s="71">
        <f>2300/31*5*0.5</f>
        <v>185.483870967742</v>
      </c>
      <c r="AS7" s="72">
        <f t="shared" si="5"/>
        <v>0</v>
      </c>
      <c r="AT7" s="70">
        <f t="shared" si="6"/>
        <v>0</v>
      </c>
      <c r="AU7" s="70">
        <f t="shared" si="7"/>
        <v>2314.52</v>
      </c>
      <c r="AV7" s="73"/>
      <c r="AW7" s="74"/>
      <c r="AX7" s="74"/>
      <c r="AY7" s="75"/>
      <c r="AZ7" s="75"/>
      <c r="BA7" s="70">
        <f t="shared" si="8"/>
        <v>2314.52</v>
      </c>
      <c r="BB7" s="76"/>
      <c r="BC7" s="77" t="s">
        <v>77</v>
      </c>
      <c r="BD7" s="55" t="str">
        <f t="shared" si="9"/>
        <v>正确</v>
      </c>
    </row>
    <row r="8" s="1" customFormat="1" ht="33" customHeight="1" spans="1:56">
      <c r="A8" s="78">
        <f t="shared" si="1"/>
        <v>4</v>
      </c>
      <c r="B8" s="84" t="s">
        <v>444</v>
      </c>
      <c r="C8" s="88" t="s">
        <v>83</v>
      </c>
      <c r="D8" s="85">
        <v>45597</v>
      </c>
      <c r="E8" s="86" t="s">
        <v>74</v>
      </c>
      <c r="F8" s="81">
        <f t="shared" si="2"/>
        <v>31</v>
      </c>
      <c r="G8" s="62" t="s">
        <v>75</v>
      </c>
      <c r="H8" s="63"/>
      <c r="I8" s="63"/>
      <c r="J8" s="63"/>
      <c r="K8" s="63"/>
      <c r="L8" s="63"/>
      <c r="M8" s="63"/>
      <c r="N8" s="63"/>
      <c r="O8" s="87">
        <v>5</v>
      </c>
      <c r="P8" s="63"/>
      <c r="Q8" s="63"/>
      <c r="R8" s="63"/>
      <c r="S8" s="65">
        <f t="shared" si="3"/>
        <v>0</v>
      </c>
      <c r="T8" s="66" t="s">
        <v>445</v>
      </c>
      <c r="U8" s="83" t="s">
        <v>446</v>
      </c>
      <c r="V8" s="68">
        <v>1000</v>
      </c>
      <c r="W8" s="69">
        <v>500</v>
      </c>
      <c r="X8" s="69">
        <v>300</v>
      </c>
      <c r="Y8" s="69">
        <v>200</v>
      </c>
      <c r="Z8" s="69">
        <v>100</v>
      </c>
      <c r="AA8" s="69">
        <v>100</v>
      </c>
      <c r="AB8" s="69">
        <v>50</v>
      </c>
      <c r="AC8" s="70">
        <f t="shared" si="4"/>
        <v>0</v>
      </c>
      <c r="AD8" s="71"/>
      <c r="AE8" s="71"/>
      <c r="AF8" s="71"/>
      <c r="AG8" s="71"/>
      <c r="AH8" s="71"/>
      <c r="AI8" s="71">
        <f>300+200</f>
        <v>500</v>
      </c>
      <c r="AJ8" s="66"/>
      <c r="AK8" s="71"/>
      <c r="AL8" s="71"/>
      <c r="AM8" s="71"/>
      <c r="AN8" s="71"/>
      <c r="AO8" s="71"/>
      <c r="AP8" s="71"/>
      <c r="AQ8" s="71"/>
      <c r="AR8" s="71">
        <f>2250/31*5*0.5</f>
        <v>181.451612903226</v>
      </c>
      <c r="AS8" s="72">
        <f t="shared" si="5"/>
        <v>0</v>
      </c>
      <c r="AT8" s="70">
        <f t="shared" si="6"/>
        <v>0</v>
      </c>
      <c r="AU8" s="70">
        <f t="shared" si="7"/>
        <v>2568.55</v>
      </c>
      <c r="AV8" s="73"/>
      <c r="AW8" s="74"/>
      <c r="AX8" s="74"/>
      <c r="AY8" s="75"/>
      <c r="AZ8" s="75"/>
      <c r="BA8" s="70">
        <f t="shared" si="8"/>
        <v>2568.55</v>
      </c>
      <c r="BB8" s="76"/>
      <c r="BC8" s="66" t="s">
        <v>447</v>
      </c>
      <c r="BD8" s="55" t="str">
        <f t="shared" si="9"/>
        <v>正确</v>
      </c>
    </row>
    <row r="9" s="1" customFormat="1" ht="33" customHeight="1" spans="1:56">
      <c r="A9" s="78">
        <f t="shared" si="1"/>
        <v>5</v>
      </c>
      <c r="B9" s="84" t="s">
        <v>448</v>
      </c>
      <c r="C9" s="59" t="s">
        <v>98</v>
      </c>
      <c r="D9" s="60">
        <v>45597</v>
      </c>
      <c r="E9" s="80" t="s">
        <v>74</v>
      </c>
      <c r="F9" s="81">
        <f t="shared" si="2"/>
        <v>31</v>
      </c>
      <c r="G9" s="62" t="s">
        <v>75</v>
      </c>
      <c r="H9" s="63"/>
      <c r="I9" s="63"/>
      <c r="J9" s="63"/>
      <c r="K9" s="63"/>
      <c r="L9" s="63"/>
      <c r="M9" s="63"/>
      <c r="N9" s="63"/>
      <c r="O9" s="89"/>
      <c r="P9" s="63"/>
      <c r="Q9" s="63"/>
      <c r="R9" s="63"/>
      <c r="S9" s="65">
        <f t="shared" si="3"/>
        <v>0</v>
      </c>
      <c r="T9" s="66"/>
      <c r="U9" s="83" t="s">
        <v>393</v>
      </c>
      <c r="V9" s="68">
        <v>900</v>
      </c>
      <c r="W9" s="69">
        <v>200</v>
      </c>
      <c r="X9" s="69">
        <v>100</v>
      </c>
      <c r="Y9" s="69">
        <v>100</v>
      </c>
      <c r="Z9" s="69">
        <v>100</v>
      </c>
      <c r="AA9" s="69">
        <v>100</v>
      </c>
      <c r="AB9" s="69">
        <v>100</v>
      </c>
      <c r="AC9" s="70">
        <f t="shared" si="4"/>
        <v>0</v>
      </c>
      <c r="AD9" s="71"/>
      <c r="AE9" s="71"/>
      <c r="AF9" s="71"/>
      <c r="AG9" s="71"/>
      <c r="AH9" s="71"/>
      <c r="AI9" s="71">
        <v>200</v>
      </c>
      <c r="AJ9" s="66"/>
      <c r="AK9" s="71"/>
      <c r="AL9" s="71"/>
      <c r="AM9" s="71"/>
      <c r="AN9" s="71"/>
      <c r="AO9" s="71"/>
      <c r="AP9" s="71"/>
      <c r="AQ9" s="71"/>
      <c r="AR9" s="71">
        <f t="shared" ref="AR9:AR20" si="10">U9/31*O9*0.5</f>
        <v>0</v>
      </c>
      <c r="AS9" s="72">
        <f t="shared" si="5"/>
        <v>0</v>
      </c>
      <c r="AT9" s="70">
        <f t="shared" si="6"/>
        <v>0</v>
      </c>
      <c r="AU9" s="70">
        <f t="shared" si="7"/>
        <v>1800</v>
      </c>
      <c r="AV9" s="73"/>
      <c r="AW9" s="74"/>
      <c r="AX9" s="74"/>
      <c r="AY9" s="75"/>
      <c r="AZ9" s="75"/>
      <c r="BA9" s="70">
        <f t="shared" si="8"/>
        <v>1800</v>
      </c>
      <c r="BB9" s="76"/>
      <c r="BC9" s="66" t="s">
        <v>77</v>
      </c>
      <c r="BD9" s="55" t="str">
        <f t="shared" si="9"/>
        <v>正确</v>
      </c>
    </row>
    <row r="10" s="1" customFormat="1" ht="33" customHeight="1" spans="1:56">
      <c r="A10" s="78">
        <f t="shared" si="1"/>
        <v>6</v>
      </c>
      <c r="B10" s="84" t="s">
        <v>449</v>
      </c>
      <c r="C10" s="59" t="s">
        <v>98</v>
      </c>
      <c r="D10" s="60">
        <v>45597</v>
      </c>
      <c r="E10" s="80" t="s">
        <v>74</v>
      </c>
      <c r="F10" s="81">
        <f t="shared" si="2"/>
        <v>31</v>
      </c>
      <c r="G10" s="62" t="s">
        <v>75</v>
      </c>
      <c r="H10" s="63"/>
      <c r="I10" s="63"/>
      <c r="J10" s="63"/>
      <c r="K10" s="63"/>
      <c r="L10" s="63"/>
      <c r="M10" s="63"/>
      <c r="N10" s="63"/>
      <c r="O10" s="89"/>
      <c r="P10" s="63"/>
      <c r="Q10" s="63"/>
      <c r="R10" s="63"/>
      <c r="S10" s="65">
        <f t="shared" si="3"/>
        <v>0</v>
      </c>
      <c r="T10" s="66"/>
      <c r="U10" s="83" t="s">
        <v>393</v>
      </c>
      <c r="V10" s="68">
        <v>900</v>
      </c>
      <c r="W10" s="69">
        <v>200</v>
      </c>
      <c r="X10" s="69">
        <v>100</v>
      </c>
      <c r="Y10" s="69">
        <v>100</v>
      </c>
      <c r="Z10" s="69">
        <v>100</v>
      </c>
      <c r="AA10" s="69">
        <v>100</v>
      </c>
      <c r="AB10" s="69">
        <v>100</v>
      </c>
      <c r="AC10" s="70">
        <f t="shared" si="4"/>
        <v>0</v>
      </c>
      <c r="AD10" s="71"/>
      <c r="AE10" s="71"/>
      <c r="AF10" s="71"/>
      <c r="AG10" s="71"/>
      <c r="AH10" s="71"/>
      <c r="AI10" s="71">
        <v>200</v>
      </c>
      <c r="AJ10" s="66"/>
      <c r="AK10" s="71"/>
      <c r="AL10" s="71"/>
      <c r="AM10" s="71"/>
      <c r="AN10" s="71"/>
      <c r="AO10" s="71"/>
      <c r="AP10" s="71"/>
      <c r="AQ10" s="71"/>
      <c r="AR10" s="71">
        <f t="shared" si="10"/>
        <v>0</v>
      </c>
      <c r="AS10" s="72">
        <f t="shared" si="5"/>
        <v>0</v>
      </c>
      <c r="AT10" s="70">
        <f t="shared" si="6"/>
        <v>0</v>
      </c>
      <c r="AU10" s="70">
        <f t="shared" si="7"/>
        <v>1800</v>
      </c>
      <c r="AV10" s="73"/>
      <c r="AW10" s="74"/>
      <c r="AX10" s="74"/>
      <c r="AY10" s="75"/>
      <c r="AZ10" s="75"/>
      <c r="BA10" s="70">
        <f t="shared" si="8"/>
        <v>1800</v>
      </c>
      <c r="BB10" s="76"/>
      <c r="BC10" s="66" t="s">
        <v>77</v>
      </c>
      <c r="BD10" s="55" t="str">
        <f t="shared" si="9"/>
        <v>正确</v>
      </c>
    </row>
    <row r="11" s="1" customFormat="1" ht="33" customHeight="1" spans="1:56">
      <c r="A11" s="78">
        <f t="shared" si="1"/>
        <v>7</v>
      </c>
      <c r="B11" s="84" t="s">
        <v>450</v>
      </c>
      <c r="C11" s="59" t="s">
        <v>98</v>
      </c>
      <c r="D11" s="60">
        <v>45597</v>
      </c>
      <c r="E11" s="80" t="s">
        <v>74</v>
      </c>
      <c r="F11" s="81">
        <f t="shared" si="2"/>
        <v>31</v>
      </c>
      <c r="G11" s="62" t="s">
        <v>75</v>
      </c>
      <c r="H11" s="63"/>
      <c r="I11" s="63"/>
      <c r="J11" s="63"/>
      <c r="K11" s="63"/>
      <c r="L11" s="63"/>
      <c r="M11" s="63"/>
      <c r="N11" s="63"/>
      <c r="O11" s="89"/>
      <c r="P11" s="63"/>
      <c r="Q11" s="63"/>
      <c r="R11" s="63"/>
      <c r="S11" s="65">
        <f t="shared" si="3"/>
        <v>0</v>
      </c>
      <c r="T11" s="66"/>
      <c r="U11" s="83" t="s">
        <v>393</v>
      </c>
      <c r="V11" s="68">
        <v>900</v>
      </c>
      <c r="W11" s="69">
        <v>200</v>
      </c>
      <c r="X11" s="69">
        <v>100</v>
      </c>
      <c r="Y11" s="69">
        <v>100</v>
      </c>
      <c r="Z11" s="69">
        <v>100</v>
      </c>
      <c r="AA11" s="69">
        <v>100</v>
      </c>
      <c r="AB11" s="69">
        <v>100</v>
      </c>
      <c r="AC11" s="70">
        <f t="shared" si="4"/>
        <v>0</v>
      </c>
      <c r="AD11" s="71"/>
      <c r="AE11" s="71"/>
      <c r="AF11" s="71"/>
      <c r="AG11" s="71"/>
      <c r="AH11" s="71"/>
      <c r="AI11" s="71">
        <v>200</v>
      </c>
      <c r="AJ11" s="66"/>
      <c r="AK11" s="71"/>
      <c r="AL11" s="71"/>
      <c r="AM11" s="71"/>
      <c r="AN11" s="71"/>
      <c r="AO11" s="71"/>
      <c r="AP11" s="71"/>
      <c r="AQ11" s="71"/>
      <c r="AR11" s="71">
        <f t="shared" si="10"/>
        <v>0</v>
      </c>
      <c r="AS11" s="72">
        <f t="shared" si="5"/>
        <v>0</v>
      </c>
      <c r="AT11" s="70">
        <f t="shared" si="6"/>
        <v>0</v>
      </c>
      <c r="AU11" s="70">
        <f t="shared" si="7"/>
        <v>1800</v>
      </c>
      <c r="AV11" s="73"/>
      <c r="AW11" s="74"/>
      <c r="AX11" s="74"/>
      <c r="AY11" s="75"/>
      <c r="AZ11" s="75"/>
      <c r="BA11" s="70">
        <f t="shared" si="8"/>
        <v>1800</v>
      </c>
      <c r="BB11" s="76"/>
      <c r="BC11" s="66" t="s">
        <v>77</v>
      </c>
      <c r="BD11" s="55" t="str">
        <f t="shared" si="9"/>
        <v>正确</v>
      </c>
    </row>
    <row r="12" s="1" customFormat="1" ht="33" customHeight="1" spans="1:56">
      <c r="A12" s="78">
        <f t="shared" si="1"/>
        <v>8</v>
      </c>
      <c r="B12" s="84" t="s">
        <v>451</v>
      </c>
      <c r="C12" s="59" t="s">
        <v>102</v>
      </c>
      <c r="D12" s="60">
        <v>45597</v>
      </c>
      <c r="E12" s="80" t="s">
        <v>74</v>
      </c>
      <c r="F12" s="81">
        <f t="shared" si="2"/>
        <v>31</v>
      </c>
      <c r="G12" s="62" t="s">
        <v>75</v>
      </c>
      <c r="H12" s="63"/>
      <c r="I12" s="63"/>
      <c r="J12" s="63"/>
      <c r="K12" s="63"/>
      <c r="L12" s="63"/>
      <c r="M12" s="63"/>
      <c r="N12" s="63"/>
      <c r="O12" s="89"/>
      <c r="P12" s="63"/>
      <c r="Q12" s="63"/>
      <c r="R12" s="63"/>
      <c r="S12" s="65">
        <f t="shared" si="3"/>
        <v>0</v>
      </c>
      <c r="T12" s="66"/>
      <c r="U12" s="83" t="s">
        <v>393</v>
      </c>
      <c r="V12" s="68">
        <v>900</v>
      </c>
      <c r="W12" s="69">
        <v>200</v>
      </c>
      <c r="X12" s="69">
        <v>100</v>
      </c>
      <c r="Y12" s="69">
        <v>100</v>
      </c>
      <c r="Z12" s="69">
        <v>100</v>
      </c>
      <c r="AA12" s="69">
        <v>100</v>
      </c>
      <c r="AB12" s="69">
        <v>100</v>
      </c>
      <c r="AC12" s="70">
        <f t="shared" si="4"/>
        <v>0</v>
      </c>
      <c r="AD12" s="71"/>
      <c r="AE12" s="71"/>
      <c r="AF12" s="71"/>
      <c r="AG12" s="71"/>
      <c r="AH12" s="71"/>
      <c r="AI12" s="71">
        <v>200</v>
      </c>
      <c r="AJ12" s="66"/>
      <c r="AK12" s="71"/>
      <c r="AL12" s="71"/>
      <c r="AM12" s="71"/>
      <c r="AN12" s="71"/>
      <c r="AO12" s="71"/>
      <c r="AP12" s="71"/>
      <c r="AQ12" s="71"/>
      <c r="AR12" s="71">
        <f t="shared" si="10"/>
        <v>0</v>
      </c>
      <c r="AS12" s="72">
        <f t="shared" si="5"/>
        <v>0</v>
      </c>
      <c r="AT12" s="70">
        <f t="shared" si="6"/>
        <v>0</v>
      </c>
      <c r="AU12" s="70">
        <f t="shared" si="7"/>
        <v>1800</v>
      </c>
      <c r="AV12" s="73"/>
      <c r="AW12" s="74"/>
      <c r="AX12" s="74"/>
      <c r="AY12" s="75"/>
      <c r="AZ12" s="75"/>
      <c r="BA12" s="70">
        <f t="shared" si="8"/>
        <v>1800</v>
      </c>
      <c r="BB12" s="76"/>
      <c r="BC12" s="66" t="s">
        <v>77</v>
      </c>
      <c r="BD12" s="55" t="str">
        <f t="shared" si="9"/>
        <v>正确</v>
      </c>
    </row>
    <row r="13" s="1" customFormat="1" ht="33" customHeight="1" spans="1:56">
      <c r="A13" s="78">
        <f t="shared" si="1"/>
        <v>9</v>
      </c>
      <c r="B13" s="84" t="s">
        <v>452</v>
      </c>
      <c r="C13" s="59" t="s">
        <v>98</v>
      </c>
      <c r="D13" s="60">
        <v>45597</v>
      </c>
      <c r="E13" s="80" t="s">
        <v>74</v>
      </c>
      <c r="F13" s="81">
        <f t="shared" si="2"/>
        <v>31</v>
      </c>
      <c r="G13" s="62" t="s">
        <v>75</v>
      </c>
      <c r="H13" s="63"/>
      <c r="I13" s="63"/>
      <c r="J13" s="63"/>
      <c r="K13" s="63"/>
      <c r="L13" s="63"/>
      <c r="M13" s="63"/>
      <c r="N13" s="63"/>
      <c r="O13" s="89"/>
      <c r="P13" s="63"/>
      <c r="Q13" s="63"/>
      <c r="R13" s="63"/>
      <c r="S13" s="65">
        <f t="shared" si="3"/>
        <v>0</v>
      </c>
      <c r="T13" s="66"/>
      <c r="U13" s="83" t="s">
        <v>153</v>
      </c>
      <c r="V13" s="68">
        <v>900</v>
      </c>
      <c r="W13" s="69">
        <v>200</v>
      </c>
      <c r="X13" s="69">
        <v>200</v>
      </c>
      <c r="Y13" s="69">
        <v>100</v>
      </c>
      <c r="Z13" s="69">
        <v>100</v>
      </c>
      <c r="AA13" s="69">
        <v>100</v>
      </c>
      <c r="AB13" s="69">
        <v>100</v>
      </c>
      <c r="AC13" s="70">
        <f t="shared" si="4"/>
        <v>0</v>
      </c>
      <c r="AD13" s="71"/>
      <c r="AE13" s="71"/>
      <c r="AF13" s="71"/>
      <c r="AG13" s="71"/>
      <c r="AH13" s="71"/>
      <c r="AI13" s="71">
        <v>200</v>
      </c>
      <c r="AJ13" s="66"/>
      <c r="AK13" s="71"/>
      <c r="AL13" s="71"/>
      <c r="AM13" s="71"/>
      <c r="AN13" s="71"/>
      <c r="AO13" s="71"/>
      <c r="AP13" s="71"/>
      <c r="AQ13" s="71"/>
      <c r="AR13" s="71">
        <f t="shared" si="10"/>
        <v>0</v>
      </c>
      <c r="AS13" s="72">
        <f t="shared" si="5"/>
        <v>0</v>
      </c>
      <c r="AT13" s="70">
        <f t="shared" si="6"/>
        <v>0</v>
      </c>
      <c r="AU13" s="70">
        <f t="shared" si="7"/>
        <v>1900</v>
      </c>
      <c r="AV13" s="73"/>
      <c r="AW13" s="74"/>
      <c r="AX13" s="74"/>
      <c r="AY13" s="75"/>
      <c r="AZ13" s="75"/>
      <c r="BA13" s="70">
        <f t="shared" si="8"/>
        <v>1900</v>
      </c>
      <c r="BB13" s="76"/>
      <c r="BC13" s="66" t="s">
        <v>77</v>
      </c>
      <c r="BD13" s="55" t="str">
        <f t="shared" si="9"/>
        <v>正确</v>
      </c>
    </row>
    <row r="14" s="1" customFormat="1" ht="33" customHeight="1" spans="1:56">
      <c r="A14" s="78">
        <f t="shared" si="1"/>
        <v>10</v>
      </c>
      <c r="B14" s="84" t="s">
        <v>453</v>
      </c>
      <c r="C14" s="59" t="s">
        <v>102</v>
      </c>
      <c r="D14" s="60">
        <v>45597</v>
      </c>
      <c r="E14" s="80" t="s">
        <v>74</v>
      </c>
      <c r="F14" s="81">
        <f t="shared" si="2"/>
        <v>31</v>
      </c>
      <c r="G14" s="62" t="s">
        <v>75</v>
      </c>
      <c r="H14" s="63"/>
      <c r="I14" s="63"/>
      <c r="J14" s="63"/>
      <c r="K14" s="63"/>
      <c r="L14" s="63"/>
      <c r="M14" s="63"/>
      <c r="N14" s="63"/>
      <c r="O14" s="89"/>
      <c r="P14" s="63"/>
      <c r="Q14" s="63"/>
      <c r="R14" s="63"/>
      <c r="S14" s="65">
        <f t="shared" si="3"/>
        <v>0</v>
      </c>
      <c r="T14" s="66"/>
      <c r="U14" s="83" t="s">
        <v>140</v>
      </c>
      <c r="V14" s="68">
        <v>800</v>
      </c>
      <c r="W14" s="69">
        <v>100</v>
      </c>
      <c r="X14" s="69">
        <v>100</v>
      </c>
      <c r="Y14" s="69">
        <v>100</v>
      </c>
      <c r="Z14" s="69">
        <v>100</v>
      </c>
      <c r="AA14" s="69">
        <v>100</v>
      </c>
      <c r="AB14" s="69">
        <v>100</v>
      </c>
      <c r="AC14" s="70">
        <f t="shared" si="4"/>
        <v>0</v>
      </c>
      <c r="AD14" s="71"/>
      <c r="AE14" s="71"/>
      <c r="AF14" s="71"/>
      <c r="AG14" s="71"/>
      <c r="AH14" s="71"/>
      <c r="AI14" s="71">
        <v>200</v>
      </c>
      <c r="AJ14" s="66"/>
      <c r="AK14" s="71"/>
      <c r="AL14" s="71"/>
      <c r="AM14" s="71"/>
      <c r="AN14" s="71"/>
      <c r="AO14" s="71"/>
      <c r="AP14" s="71"/>
      <c r="AQ14" s="71"/>
      <c r="AR14" s="71">
        <f t="shared" si="10"/>
        <v>0</v>
      </c>
      <c r="AS14" s="72">
        <f t="shared" si="5"/>
        <v>0</v>
      </c>
      <c r="AT14" s="70">
        <f t="shared" si="6"/>
        <v>0</v>
      </c>
      <c r="AU14" s="70">
        <f t="shared" si="7"/>
        <v>1600</v>
      </c>
      <c r="AV14" s="73"/>
      <c r="AW14" s="74"/>
      <c r="AX14" s="74"/>
      <c r="AY14" s="75"/>
      <c r="AZ14" s="75"/>
      <c r="BA14" s="70">
        <f t="shared" si="8"/>
        <v>1600</v>
      </c>
      <c r="BB14" s="76"/>
      <c r="BC14" s="66" t="s">
        <v>77</v>
      </c>
      <c r="BD14" s="55" t="str">
        <f t="shared" si="9"/>
        <v>正确</v>
      </c>
    </row>
    <row r="15" s="1" customFormat="1" ht="33" customHeight="1" spans="1:56">
      <c r="A15" s="78">
        <f t="shared" si="1"/>
        <v>11</v>
      </c>
      <c r="B15" s="84" t="s">
        <v>454</v>
      </c>
      <c r="C15" s="59" t="s">
        <v>98</v>
      </c>
      <c r="D15" s="60">
        <v>45597</v>
      </c>
      <c r="E15" s="80" t="s">
        <v>74</v>
      </c>
      <c r="F15" s="81">
        <f t="shared" si="2"/>
        <v>31</v>
      </c>
      <c r="G15" s="62" t="s">
        <v>75</v>
      </c>
      <c r="H15" s="63"/>
      <c r="I15" s="63"/>
      <c r="J15" s="63"/>
      <c r="K15" s="63"/>
      <c r="L15" s="63"/>
      <c r="M15" s="63"/>
      <c r="N15" s="63"/>
      <c r="O15" s="89"/>
      <c r="P15" s="63"/>
      <c r="Q15" s="63"/>
      <c r="R15" s="63"/>
      <c r="S15" s="65">
        <f t="shared" si="3"/>
        <v>0</v>
      </c>
      <c r="T15" s="66"/>
      <c r="U15" s="83" t="s">
        <v>393</v>
      </c>
      <c r="V15" s="68">
        <v>900</v>
      </c>
      <c r="W15" s="69">
        <v>200</v>
      </c>
      <c r="X15" s="69">
        <v>100</v>
      </c>
      <c r="Y15" s="69">
        <v>100</v>
      </c>
      <c r="Z15" s="69">
        <v>100</v>
      </c>
      <c r="AA15" s="69">
        <v>100</v>
      </c>
      <c r="AB15" s="69">
        <v>100</v>
      </c>
      <c r="AC15" s="70">
        <f t="shared" si="4"/>
        <v>0</v>
      </c>
      <c r="AD15" s="71"/>
      <c r="AE15" s="71"/>
      <c r="AF15" s="71"/>
      <c r="AG15" s="71"/>
      <c r="AH15" s="71"/>
      <c r="AI15" s="71">
        <v>200</v>
      </c>
      <c r="AJ15" s="66"/>
      <c r="AK15" s="71"/>
      <c r="AL15" s="71"/>
      <c r="AM15" s="71"/>
      <c r="AN15" s="71"/>
      <c r="AO15" s="71"/>
      <c r="AP15" s="71"/>
      <c r="AQ15" s="71"/>
      <c r="AR15" s="71">
        <f t="shared" si="10"/>
        <v>0</v>
      </c>
      <c r="AS15" s="72">
        <f t="shared" si="5"/>
        <v>0</v>
      </c>
      <c r="AT15" s="70">
        <f t="shared" si="6"/>
        <v>0</v>
      </c>
      <c r="AU15" s="70">
        <f t="shared" si="7"/>
        <v>1800</v>
      </c>
      <c r="AV15" s="73"/>
      <c r="AW15" s="74"/>
      <c r="AX15" s="74"/>
      <c r="AY15" s="75"/>
      <c r="AZ15" s="75"/>
      <c r="BA15" s="70">
        <f t="shared" si="8"/>
        <v>1800</v>
      </c>
      <c r="BB15" s="76"/>
      <c r="BC15" s="66" t="s">
        <v>77</v>
      </c>
      <c r="BD15" s="55" t="str">
        <f t="shared" si="9"/>
        <v>正确</v>
      </c>
    </row>
    <row r="16" s="1" customFormat="1" ht="33" customHeight="1" spans="1:56">
      <c r="A16" s="78">
        <f t="shared" si="1"/>
        <v>12</v>
      </c>
      <c r="B16" s="84" t="s">
        <v>455</v>
      </c>
      <c r="C16" s="59" t="s">
        <v>102</v>
      </c>
      <c r="D16" s="60">
        <v>45597</v>
      </c>
      <c r="E16" s="80" t="s">
        <v>74</v>
      </c>
      <c r="F16" s="81">
        <f t="shared" si="2"/>
        <v>31</v>
      </c>
      <c r="G16" s="62" t="s">
        <v>75</v>
      </c>
      <c r="H16" s="63"/>
      <c r="I16" s="63"/>
      <c r="J16" s="63"/>
      <c r="K16" s="63"/>
      <c r="L16" s="63"/>
      <c r="M16" s="63"/>
      <c r="N16" s="63"/>
      <c r="O16" s="89"/>
      <c r="P16" s="63"/>
      <c r="Q16" s="63"/>
      <c r="R16" s="63"/>
      <c r="S16" s="65">
        <f t="shared" si="3"/>
        <v>0</v>
      </c>
      <c r="T16" s="66"/>
      <c r="U16" s="83" t="s">
        <v>140</v>
      </c>
      <c r="V16" s="68">
        <v>800</v>
      </c>
      <c r="W16" s="69">
        <v>100</v>
      </c>
      <c r="X16" s="69">
        <v>100</v>
      </c>
      <c r="Y16" s="69">
        <v>100</v>
      </c>
      <c r="Z16" s="69">
        <v>100</v>
      </c>
      <c r="AA16" s="69">
        <v>100</v>
      </c>
      <c r="AB16" s="69">
        <v>100</v>
      </c>
      <c r="AC16" s="70">
        <f t="shared" si="4"/>
        <v>0</v>
      </c>
      <c r="AD16" s="71"/>
      <c r="AE16" s="71"/>
      <c r="AF16" s="71"/>
      <c r="AG16" s="71"/>
      <c r="AH16" s="71"/>
      <c r="AI16" s="71">
        <v>200</v>
      </c>
      <c r="AJ16" s="66"/>
      <c r="AK16" s="71"/>
      <c r="AL16" s="71"/>
      <c r="AM16" s="71"/>
      <c r="AN16" s="71"/>
      <c r="AO16" s="71"/>
      <c r="AP16" s="71"/>
      <c r="AQ16" s="71"/>
      <c r="AR16" s="71">
        <f t="shared" si="10"/>
        <v>0</v>
      </c>
      <c r="AS16" s="72">
        <f t="shared" si="5"/>
        <v>0</v>
      </c>
      <c r="AT16" s="70">
        <f t="shared" si="6"/>
        <v>0</v>
      </c>
      <c r="AU16" s="70">
        <f t="shared" si="7"/>
        <v>1600</v>
      </c>
      <c r="AV16" s="73"/>
      <c r="AW16" s="74"/>
      <c r="AX16" s="74"/>
      <c r="AY16" s="75"/>
      <c r="AZ16" s="75"/>
      <c r="BA16" s="70">
        <f t="shared" si="8"/>
        <v>1600</v>
      </c>
      <c r="BB16" s="76"/>
      <c r="BC16" s="66" t="s">
        <v>77</v>
      </c>
      <c r="BD16" s="55" t="str">
        <f t="shared" si="9"/>
        <v>正确</v>
      </c>
    </row>
    <row r="17" s="1" customFormat="1" ht="33" customHeight="1" spans="1:56">
      <c r="A17" s="78">
        <f t="shared" si="1"/>
        <v>13</v>
      </c>
      <c r="B17" s="84" t="s">
        <v>456</v>
      </c>
      <c r="C17" s="59" t="s">
        <v>102</v>
      </c>
      <c r="D17" s="60">
        <v>45597</v>
      </c>
      <c r="E17" s="80" t="s">
        <v>74</v>
      </c>
      <c r="F17" s="81">
        <f t="shared" si="2"/>
        <v>31</v>
      </c>
      <c r="G17" s="62" t="s">
        <v>75</v>
      </c>
      <c r="H17" s="63"/>
      <c r="I17" s="63"/>
      <c r="J17" s="63"/>
      <c r="K17" s="63"/>
      <c r="L17" s="63"/>
      <c r="M17" s="63"/>
      <c r="N17" s="63"/>
      <c r="O17" s="89"/>
      <c r="P17" s="63"/>
      <c r="Q17" s="63"/>
      <c r="R17" s="63"/>
      <c r="S17" s="65">
        <f t="shared" si="3"/>
        <v>0</v>
      </c>
      <c r="T17" s="90"/>
      <c r="U17" s="83" t="s">
        <v>140</v>
      </c>
      <c r="V17" s="68">
        <v>800</v>
      </c>
      <c r="W17" s="69">
        <v>100</v>
      </c>
      <c r="X17" s="69">
        <v>100</v>
      </c>
      <c r="Y17" s="69">
        <v>100</v>
      </c>
      <c r="Z17" s="69">
        <v>100</v>
      </c>
      <c r="AA17" s="69">
        <v>100</v>
      </c>
      <c r="AB17" s="69">
        <v>100</v>
      </c>
      <c r="AC17" s="70">
        <f t="shared" si="4"/>
        <v>0</v>
      </c>
      <c r="AD17" s="71"/>
      <c r="AE17" s="71"/>
      <c r="AF17" s="71"/>
      <c r="AG17" s="71"/>
      <c r="AH17" s="71"/>
      <c r="AI17" s="71">
        <v>200</v>
      </c>
      <c r="AJ17" s="66"/>
      <c r="AK17" s="71"/>
      <c r="AL17" s="71"/>
      <c r="AM17" s="71"/>
      <c r="AN17" s="71"/>
      <c r="AO17" s="71"/>
      <c r="AP17" s="71"/>
      <c r="AQ17" s="71"/>
      <c r="AR17" s="71">
        <f t="shared" si="10"/>
        <v>0</v>
      </c>
      <c r="AS17" s="72">
        <f t="shared" si="5"/>
        <v>0</v>
      </c>
      <c r="AT17" s="70">
        <f t="shared" si="6"/>
        <v>0</v>
      </c>
      <c r="AU17" s="70">
        <f t="shared" si="7"/>
        <v>1600</v>
      </c>
      <c r="AV17" s="73"/>
      <c r="AW17" s="74"/>
      <c r="AX17" s="74"/>
      <c r="AY17" s="75"/>
      <c r="AZ17" s="75"/>
      <c r="BA17" s="70">
        <f t="shared" si="8"/>
        <v>1600</v>
      </c>
      <c r="BB17" s="76"/>
      <c r="BC17" s="66" t="s">
        <v>77</v>
      </c>
      <c r="BD17" s="55" t="str">
        <f t="shared" si="9"/>
        <v>正确</v>
      </c>
    </row>
    <row r="18" s="1" customFormat="1" ht="33" customHeight="1" spans="1:56">
      <c r="A18" s="78">
        <f t="shared" si="1"/>
        <v>14</v>
      </c>
      <c r="B18" s="84" t="s">
        <v>457</v>
      </c>
      <c r="C18" s="59" t="s">
        <v>102</v>
      </c>
      <c r="D18" s="60">
        <v>45597</v>
      </c>
      <c r="E18" s="80" t="s">
        <v>74</v>
      </c>
      <c r="F18" s="81">
        <f t="shared" si="2"/>
        <v>31</v>
      </c>
      <c r="G18" s="62" t="s">
        <v>75</v>
      </c>
      <c r="H18" s="63"/>
      <c r="I18" s="63"/>
      <c r="J18" s="63"/>
      <c r="K18" s="63"/>
      <c r="L18" s="63"/>
      <c r="M18" s="63"/>
      <c r="N18" s="63"/>
      <c r="O18" s="89"/>
      <c r="P18" s="63"/>
      <c r="Q18" s="63"/>
      <c r="R18" s="63"/>
      <c r="S18" s="65">
        <f t="shared" si="3"/>
        <v>0</v>
      </c>
      <c r="T18" s="66"/>
      <c r="U18" s="83" t="s">
        <v>140</v>
      </c>
      <c r="V18" s="68">
        <v>800</v>
      </c>
      <c r="W18" s="69">
        <v>100</v>
      </c>
      <c r="X18" s="69">
        <v>100</v>
      </c>
      <c r="Y18" s="69">
        <v>100</v>
      </c>
      <c r="Z18" s="69">
        <v>100</v>
      </c>
      <c r="AA18" s="69">
        <v>100</v>
      </c>
      <c r="AB18" s="69">
        <v>100</v>
      </c>
      <c r="AC18" s="70">
        <f t="shared" si="4"/>
        <v>0</v>
      </c>
      <c r="AD18" s="71"/>
      <c r="AE18" s="71"/>
      <c r="AF18" s="71"/>
      <c r="AG18" s="71"/>
      <c r="AH18" s="71"/>
      <c r="AI18" s="71">
        <v>200</v>
      </c>
      <c r="AJ18" s="66"/>
      <c r="AK18" s="71"/>
      <c r="AL18" s="71"/>
      <c r="AM18" s="71"/>
      <c r="AN18" s="71"/>
      <c r="AO18" s="71"/>
      <c r="AP18" s="71"/>
      <c r="AQ18" s="71"/>
      <c r="AR18" s="71">
        <f t="shared" si="10"/>
        <v>0</v>
      </c>
      <c r="AS18" s="72">
        <f t="shared" si="5"/>
        <v>0</v>
      </c>
      <c r="AT18" s="70">
        <f t="shared" si="6"/>
        <v>0</v>
      </c>
      <c r="AU18" s="70">
        <f t="shared" si="7"/>
        <v>1600</v>
      </c>
      <c r="AV18" s="73"/>
      <c r="AW18" s="74"/>
      <c r="AX18" s="74"/>
      <c r="AY18" s="75"/>
      <c r="AZ18" s="75"/>
      <c r="BA18" s="70">
        <f t="shared" si="8"/>
        <v>1600</v>
      </c>
      <c r="BB18" s="76"/>
      <c r="BC18" s="66" t="s">
        <v>77</v>
      </c>
      <c r="BD18" s="55" t="str">
        <f t="shared" si="9"/>
        <v>正确</v>
      </c>
    </row>
    <row r="19" s="1" customFormat="1" ht="33" customHeight="1" spans="1:56">
      <c r="A19" s="78">
        <f t="shared" si="1"/>
        <v>15</v>
      </c>
      <c r="B19" s="84" t="s">
        <v>458</v>
      </c>
      <c r="C19" s="59" t="s">
        <v>102</v>
      </c>
      <c r="D19" s="60">
        <v>45597</v>
      </c>
      <c r="E19" s="80" t="s">
        <v>74</v>
      </c>
      <c r="F19" s="81">
        <f t="shared" si="2"/>
        <v>31</v>
      </c>
      <c r="G19" s="62" t="s">
        <v>75</v>
      </c>
      <c r="H19" s="63"/>
      <c r="I19" s="63"/>
      <c r="J19" s="63"/>
      <c r="K19" s="63"/>
      <c r="L19" s="63"/>
      <c r="M19" s="63"/>
      <c r="N19" s="63"/>
      <c r="O19" s="89"/>
      <c r="P19" s="63"/>
      <c r="Q19" s="63"/>
      <c r="R19" s="63"/>
      <c r="S19" s="65">
        <f t="shared" si="3"/>
        <v>0</v>
      </c>
      <c r="T19" s="90"/>
      <c r="U19" s="83" t="s">
        <v>140</v>
      </c>
      <c r="V19" s="68">
        <v>800</v>
      </c>
      <c r="W19" s="69">
        <v>100</v>
      </c>
      <c r="X19" s="69">
        <v>100</v>
      </c>
      <c r="Y19" s="69">
        <v>100</v>
      </c>
      <c r="Z19" s="69">
        <v>100</v>
      </c>
      <c r="AA19" s="69">
        <v>100</v>
      </c>
      <c r="AB19" s="69">
        <v>100</v>
      </c>
      <c r="AC19" s="70">
        <f t="shared" si="4"/>
        <v>0</v>
      </c>
      <c r="AD19" s="71"/>
      <c r="AE19" s="71"/>
      <c r="AF19" s="71"/>
      <c r="AG19" s="71"/>
      <c r="AH19" s="71"/>
      <c r="AI19" s="71">
        <v>200</v>
      </c>
      <c r="AJ19" s="66"/>
      <c r="AK19" s="71"/>
      <c r="AL19" s="71"/>
      <c r="AM19" s="71"/>
      <c r="AN19" s="71"/>
      <c r="AO19" s="71"/>
      <c r="AP19" s="71"/>
      <c r="AQ19" s="71"/>
      <c r="AR19" s="71">
        <f t="shared" si="10"/>
        <v>0</v>
      </c>
      <c r="AS19" s="72">
        <f t="shared" si="5"/>
        <v>0</v>
      </c>
      <c r="AT19" s="70">
        <f t="shared" si="6"/>
        <v>0</v>
      </c>
      <c r="AU19" s="70">
        <f t="shared" si="7"/>
        <v>1600</v>
      </c>
      <c r="AV19" s="73"/>
      <c r="AW19" s="74"/>
      <c r="AX19" s="74"/>
      <c r="AY19" s="75"/>
      <c r="AZ19" s="75"/>
      <c r="BA19" s="70">
        <f t="shared" si="8"/>
        <v>1600</v>
      </c>
      <c r="BB19" s="76"/>
      <c r="BC19" s="66" t="s">
        <v>77</v>
      </c>
      <c r="BD19" s="55" t="str">
        <f t="shared" si="9"/>
        <v>正确</v>
      </c>
    </row>
    <row r="20" s="1" customFormat="1" ht="33" customHeight="1" spans="1:56">
      <c r="A20" s="78">
        <f t="shared" si="1"/>
        <v>16</v>
      </c>
      <c r="B20" s="84" t="s">
        <v>459</v>
      </c>
      <c r="C20" s="59" t="s">
        <v>102</v>
      </c>
      <c r="D20" s="60">
        <v>45597</v>
      </c>
      <c r="E20" s="80" t="s">
        <v>74</v>
      </c>
      <c r="F20" s="81">
        <f t="shared" si="2"/>
        <v>31</v>
      </c>
      <c r="G20" s="62" t="s">
        <v>75</v>
      </c>
      <c r="H20" s="63"/>
      <c r="I20" s="63"/>
      <c r="J20" s="63"/>
      <c r="K20" s="63"/>
      <c r="L20" s="63"/>
      <c r="M20" s="63"/>
      <c r="N20" s="63"/>
      <c r="O20" s="89"/>
      <c r="P20" s="63"/>
      <c r="Q20" s="63"/>
      <c r="R20" s="63"/>
      <c r="S20" s="65">
        <f t="shared" si="3"/>
        <v>0</v>
      </c>
      <c r="T20" s="66"/>
      <c r="U20" s="83" t="s">
        <v>140</v>
      </c>
      <c r="V20" s="68">
        <v>800</v>
      </c>
      <c r="W20" s="69">
        <v>100</v>
      </c>
      <c r="X20" s="69">
        <v>100</v>
      </c>
      <c r="Y20" s="69">
        <v>100</v>
      </c>
      <c r="Z20" s="69">
        <v>100</v>
      </c>
      <c r="AA20" s="69">
        <v>100</v>
      </c>
      <c r="AB20" s="69">
        <v>100</v>
      </c>
      <c r="AC20" s="70">
        <f t="shared" si="4"/>
        <v>0</v>
      </c>
      <c r="AD20" s="71"/>
      <c r="AE20" s="71"/>
      <c r="AF20" s="71"/>
      <c r="AG20" s="71"/>
      <c r="AH20" s="71"/>
      <c r="AI20" s="71">
        <v>200</v>
      </c>
      <c r="AJ20" s="66"/>
      <c r="AK20" s="71"/>
      <c r="AL20" s="71"/>
      <c r="AM20" s="71"/>
      <c r="AN20" s="71"/>
      <c r="AO20" s="71"/>
      <c r="AP20" s="71"/>
      <c r="AQ20" s="71"/>
      <c r="AR20" s="71">
        <f t="shared" si="10"/>
        <v>0</v>
      </c>
      <c r="AS20" s="72">
        <f t="shared" si="5"/>
        <v>0</v>
      </c>
      <c r="AT20" s="70">
        <f t="shared" si="6"/>
        <v>0</v>
      </c>
      <c r="AU20" s="70">
        <f t="shared" si="7"/>
        <v>1600</v>
      </c>
      <c r="AV20" s="73"/>
      <c r="AW20" s="74"/>
      <c r="AX20" s="74"/>
      <c r="AY20" s="75"/>
      <c r="AZ20" s="75"/>
      <c r="BA20" s="70">
        <f t="shared" si="8"/>
        <v>1600</v>
      </c>
      <c r="BB20" s="76"/>
      <c r="BC20" s="66" t="s">
        <v>77</v>
      </c>
      <c r="BD20" s="55" t="str">
        <f t="shared" si="9"/>
        <v>正确</v>
      </c>
    </row>
    <row r="21" s="1" customFormat="1" ht="33" customHeight="1" spans="1:56">
      <c r="A21" s="78">
        <f t="shared" si="1"/>
        <v>17</v>
      </c>
      <c r="B21" s="79" t="s">
        <v>460</v>
      </c>
      <c r="C21" s="59" t="s">
        <v>91</v>
      </c>
      <c r="D21" s="60">
        <v>45601</v>
      </c>
      <c r="E21" s="80" t="s">
        <v>74</v>
      </c>
      <c r="F21" s="81">
        <f t="shared" si="2"/>
        <v>31</v>
      </c>
      <c r="G21" s="62" t="s">
        <v>75</v>
      </c>
      <c r="H21" s="63"/>
      <c r="I21" s="63"/>
      <c r="J21" s="63"/>
      <c r="K21" s="63"/>
      <c r="L21" s="63"/>
      <c r="M21" s="63"/>
      <c r="N21" s="63"/>
      <c r="O21" s="89">
        <v>4.5</v>
      </c>
      <c r="P21" s="63"/>
      <c r="Q21" s="63"/>
      <c r="R21" s="63"/>
      <c r="S21" s="65">
        <f t="shared" si="3"/>
        <v>0</v>
      </c>
      <c r="T21" s="66" t="s">
        <v>461</v>
      </c>
      <c r="U21" s="83" t="s">
        <v>159</v>
      </c>
      <c r="V21" s="68">
        <v>1000</v>
      </c>
      <c r="W21" s="69">
        <v>500</v>
      </c>
      <c r="X21" s="69">
        <v>300</v>
      </c>
      <c r="Y21" s="69">
        <v>200</v>
      </c>
      <c r="Z21" s="69">
        <v>100</v>
      </c>
      <c r="AA21" s="69">
        <v>100</v>
      </c>
      <c r="AB21" s="69">
        <v>100</v>
      </c>
      <c r="AC21" s="70">
        <f t="shared" si="4"/>
        <v>0</v>
      </c>
      <c r="AD21" s="71"/>
      <c r="AE21" s="71"/>
      <c r="AF21" s="71"/>
      <c r="AG21" s="71"/>
      <c r="AH21" s="71"/>
      <c r="AI21" s="71">
        <v>200</v>
      </c>
      <c r="AJ21" s="66"/>
      <c r="AK21" s="71"/>
      <c r="AL21" s="71"/>
      <c r="AM21" s="71"/>
      <c r="AN21" s="71"/>
      <c r="AO21" s="71"/>
      <c r="AP21" s="71"/>
      <c r="AQ21" s="71"/>
      <c r="AR21" s="71">
        <f>2300/31*4.5*0.5</f>
        <v>166.935483870968</v>
      </c>
      <c r="AS21" s="72">
        <f t="shared" si="5"/>
        <v>0</v>
      </c>
      <c r="AT21" s="70">
        <f t="shared" si="6"/>
        <v>0</v>
      </c>
      <c r="AU21" s="70">
        <f t="shared" si="7"/>
        <v>2333.06</v>
      </c>
      <c r="AV21" s="73"/>
      <c r="AW21" s="74"/>
      <c r="AX21" s="74"/>
      <c r="AY21" s="75"/>
      <c r="AZ21" s="75"/>
      <c r="BA21" s="70">
        <f t="shared" si="8"/>
        <v>2333.06</v>
      </c>
      <c r="BB21" s="76"/>
      <c r="BC21" s="66" t="s">
        <v>77</v>
      </c>
      <c r="BD21" s="55" t="str">
        <f t="shared" si="9"/>
        <v>正确</v>
      </c>
    </row>
    <row r="22" s="1" customFormat="1" ht="33" customHeight="1" spans="1:56">
      <c r="A22" s="78">
        <f t="shared" si="1"/>
        <v>18</v>
      </c>
      <c r="B22" s="79" t="s">
        <v>462</v>
      </c>
      <c r="C22" s="59" t="s">
        <v>91</v>
      </c>
      <c r="D22" s="60">
        <v>45613</v>
      </c>
      <c r="E22" s="80" t="s">
        <v>74</v>
      </c>
      <c r="F22" s="81">
        <f t="shared" si="2"/>
        <v>31</v>
      </c>
      <c r="G22" s="62" t="s">
        <v>75</v>
      </c>
      <c r="H22" s="63"/>
      <c r="I22" s="63"/>
      <c r="J22" s="63"/>
      <c r="K22" s="63"/>
      <c r="L22" s="63"/>
      <c r="M22" s="63"/>
      <c r="N22" s="63"/>
      <c r="O22" s="89">
        <v>4.5</v>
      </c>
      <c r="P22" s="63"/>
      <c r="Q22" s="63"/>
      <c r="R22" s="63"/>
      <c r="S22" s="65">
        <f t="shared" si="3"/>
        <v>0</v>
      </c>
      <c r="T22" s="66" t="s">
        <v>463</v>
      </c>
      <c r="U22" s="83" t="s">
        <v>193</v>
      </c>
      <c r="V22" s="68">
        <v>1000</v>
      </c>
      <c r="W22" s="69">
        <v>500</v>
      </c>
      <c r="X22" s="69">
        <v>300</v>
      </c>
      <c r="Y22" s="69">
        <v>100</v>
      </c>
      <c r="Z22" s="69">
        <v>100</v>
      </c>
      <c r="AA22" s="69">
        <v>100</v>
      </c>
      <c r="AB22" s="69">
        <v>100</v>
      </c>
      <c r="AC22" s="70">
        <f t="shared" si="4"/>
        <v>0</v>
      </c>
      <c r="AD22" s="71"/>
      <c r="AE22" s="71"/>
      <c r="AF22" s="71"/>
      <c r="AG22" s="71"/>
      <c r="AH22" s="71"/>
      <c r="AI22" s="71">
        <v>200</v>
      </c>
      <c r="AJ22" s="66"/>
      <c r="AK22" s="71"/>
      <c r="AL22" s="71"/>
      <c r="AM22" s="71"/>
      <c r="AN22" s="71"/>
      <c r="AO22" s="71"/>
      <c r="AP22" s="71"/>
      <c r="AQ22" s="71"/>
      <c r="AR22" s="71">
        <f>2200/31*4.5*0.5</f>
        <v>159.677419354839</v>
      </c>
      <c r="AS22" s="72">
        <f t="shared" si="5"/>
        <v>0</v>
      </c>
      <c r="AT22" s="70">
        <f t="shared" si="6"/>
        <v>0</v>
      </c>
      <c r="AU22" s="70">
        <f t="shared" si="7"/>
        <v>2240.32</v>
      </c>
      <c r="AV22" s="73"/>
      <c r="AW22" s="74"/>
      <c r="AX22" s="74"/>
      <c r="AY22" s="75"/>
      <c r="AZ22" s="75"/>
      <c r="BA22" s="70">
        <f t="shared" si="8"/>
        <v>2240.32</v>
      </c>
      <c r="BB22" s="76"/>
      <c r="BC22" s="66" t="s">
        <v>77</v>
      </c>
      <c r="BD22" s="55" t="str">
        <f t="shared" si="9"/>
        <v>正确</v>
      </c>
    </row>
    <row r="23" s="1" customFormat="1" ht="33" customHeight="1" spans="1:56">
      <c r="A23" s="78">
        <f t="shared" si="1"/>
        <v>19</v>
      </c>
      <c r="B23" s="79" t="s">
        <v>464</v>
      </c>
      <c r="C23" s="91" t="s">
        <v>98</v>
      </c>
      <c r="D23" s="60">
        <v>45627</v>
      </c>
      <c r="E23" s="80" t="s">
        <v>74</v>
      </c>
      <c r="F23" s="81">
        <f t="shared" si="2"/>
        <v>31</v>
      </c>
      <c r="G23" s="62" t="s">
        <v>75</v>
      </c>
      <c r="H23" s="63"/>
      <c r="I23" s="63"/>
      <c r="J23" s="63"/>
      <c r="K23" s="63"/>
      <c r="L23" s="63"/>
      <c r="M23" s="63"/>
      <c r="N23" s="63"/>
      <c r="O23" s="89"/>
      <c r="P23" s="63"/>
      <c r="Q23" s="63"/>
      <c r="R23" s="63"/>
      <c r="S23" s="65">
        <f t="shared" si="3"/>
        <v>0</v>
      </c>
      <c r="T23" s="66"/>
      <c r="U23" s="83" t="s">
        <v>393</v>
      </c>
      <c r="V23" s="68">
        <v>900</v>
      </c>
      <c r="W23" s="69">
        <v>200</v>
      </c>
      <c r="X23" s="69">
        <v>100</v>
      </c>
      <c r="Y23" s="69">
        <v>100</v>
      </c>
      <c r="Z23" s="69">
        <v>100</v>
      </c>
      <c r="AA23" s="69">
        <v>100</v>
      </c>
      <c r="AB23" s="69">
        <v>100</v>
      </c>
      <c r="AC23" s="70">
        <f t="shared" si="4"/>
        <v>0</v>
      </c>
      <c r="AD23" s="71"/>
      <c r="AE23" s="71"/>
      <c r="AF23" s="71"/>
      <c r="AG23" s="71"/>
      <c r="AH23" s="71"/>
      <c r="AI23" s="71">
        <v>200</v>
      </c>
      <c r="AJ23" s="66"/>
      <c r="AK23" s="71"/>
      <c r="AL23" s="71"/>
      <c r="AM23" s="71"/>
      <c r="AN23" s="71"/>
      <c r="AO23" s="71"/>
      <c r="AP23" s="71"/>
      <c r="AQ23" s="71"/>
      <c r="AR23" s="71">
        <f t="shared" ref="AR23:AR29" si="11">U23/31*O23*0.5</f>
        <v>0</v>
      </c>
      <c r="AS23" s="72">
        <f t="shared" si="5"/>
        <v>0</v>
      </c>
      <c r="AT23" s="70">
        <f t="shared" si="6"/>
        <v>0</v>
      </c>
      <c r="AU23" s="70">
        <f t="shared" si="7"/>
        <v>1800</v>
      </c>
      <c r="AV23" s="73"/>
      <c r="AW23" s="74"/>
      <c r="AX23" s="74"/>
      <c r="AY23" s="75"/>
      <c r="AZ23" s="75"/>
      <c r="BA23" s="70">
        <f t="shared" si="8"/>
        <v>1800</v>
      </c>
      <c r="BB23" s="76"/>
      <c r="BC23" s="66" t="s">
        <v>77</v>
      </c>
      <c r="BD23" s="55" t="str">
        <f t="shared" si="9"/>
        <v>正确</v>
      </c>
    </row>
    <row r="24" s="1" customFormat="1" ht="33" customHeight="1" spans="1:56">
      <c r="A24" s="78">
        <f t="shared" si="1"/>
        <v>20</v>
      </c>
      <c r="B24" s="79" t="s">
        <v>465</v>
      </c>
      <c r="C24" s="59" t="s">
        <v>91</v>
      </c>
      <c r="D24" s="60">
        <v>45636</v>
      </c>
      <c r="E24" s="80" t="s">
        <v>74</v>
      </c>
      <c r="F24" s="81">
        <f t="shared" si="2"/>
        <v>31</v>
      </c>
      <c r="G24" s="62" t="s">
        <v>75</v>
      </c>
      <c r="H24" s="63"/>
      <c r="I24" s="63"/>
      <c r="J24" s="63"/>
      <c r="K24" s="63"/>
      <c r="L24" s="63">
        <v>7.5</v>
      </c>
      <c r="M24" s="63"/>
      <c r="N24" s="63"/>
      <c r="O24" s="89">
        <v>4</v>
      </c>
      <c r="P24" s="63"/>
      <c r="Q24" s="63"/>
      <c r="R24" s="63"/>
      <c r="S24" s="65">
        <f t="shared" si="3"/>
        <v>0</v>
      </c>
      <c r="T24" s="66" t="s">
        <v>466</v>
      </c>
      <c r="U24" s="83" t="s">
        <v>159</v>
      </c>
      <c r="V24" s="68">
        <v>1000</v>
      </c>
      <c r="W24" s="69">
        <v>500</v>
      </c>
      <c r="X24" s="69">
        <v>300</v>
      </c>
      <c r="Y24" s="69">
        <v>200</v>
      </c>
      <c r="Z24" s="69">
        <v>100</v>
      </c>
      <c r="AA24" s="69">
        <v>100</v>
      </c>
      <c r="AB24" s="69">
        <v>100</v>
      </c>
      <c r="AC24" s="70">
        <f t="shared" si="4"/>
        <v>0</v>
      </c>
      <c r="AD24" s="71"/>
      <c r="AE24" s="71"/>
      <c r="AF24" s="71"/>
      <c r="AG24" s="71"/>
      <c r="AH24" s="71"/>
      <c r="AI24" s="71">
        <v>200</v>
      </c>
      <c r="AJ24" s="66"/>
      <c r="AK24" s="71"/>
      <c r="AL24" s="71"/>
      <c r="AM24" s="71"/>
      <c r="AN24" s="71"/>
      <c r="AO24" s="71"/>
      <c r="AP24" s="71"/>
      <c r="AQ24" s="71"/>
      <c r="AR24" s="71">
        <f>2300/31*4*0.5</f>
        <v>148.387096774194</v>
      </c>
      <c r="AS24" s="72">
        <f t="shared" si="5"/>
        <v>0</v>
      </c>
      <c r="AT24" s="70">
        <f t="shared" si="6"/>
        <v>556.451612903226</v>
      </c>
      <c r="AU24" s="70">
        <f t="shared" si="7"/>
        <v>1795.16</v>
      </c>
      <c r="AV24" s="73"/>
      <c r="AW24" s="74"/>
      <c r="AX24" s="74"/>
      <c r="AY24" s="75"/>
      <c r="AZ24" s="75"/>
      <c r="BA24" s="70">
        <f t="shared" si="8"/>
        <v>1795.16</v>
      </c>
      <c r="BB24" s="76"/>
      <c r="BC24" s="66" t="s">
        <v>77</v>
      </c>
      <c r="BD24" s="55" t="str">
        <f t="shared" si="9"/>
        <v>正确</v>
      </c>
    </row>
    <row r="25" s="1" customFormat="1" ht="33" customHeight="1" spans="1:56">
      <c r="A25" s="78">
        <f t="shared" si="1"/>
        <v>21</v>
      </c>
      <c r="B25" s="79" t="s">
        <v>467</v>
      </c>
      <c r="C25" s="59" t="s">
        <v>102</v>
      </c>
      <c r="D25" s="60">
        <v>45658</v>
      </c>
      <c r="E25" s="80" t="s">
        <v>74</v>
      </c>
      <c r="F25" s="81">
        <f t="shared" si="2"/>
        <v>31</v>
      </c>
      <c r="G25" s="62" t="s">
        <v>75</v>
      </c>
      <c r="H25" s="63"/>
      <c r="I25" s="63"/>
      <c r="J25" s="63"/>
      <c r="K25" s="63"/>
      <c r="L25" s="63"/>
      <c r="M25" s="63"/>
      <c r="N25" s="63"/>
      <c r="O25" s="89"/>
      <c r="P25" s="63"/>
      <c r="Q25" s="63"/>
      <c r="R25" s="63"/>
      <c r="S25" s="65">
        <f t="shared" si="3"/>
        <v>0</v>
      </c>
      <c r="T25" s="66"/>
      <c r="U25" s="83" t="s">
        <v>140</v>
      </c>
      <c r="V25" s="68">
        <v>800</v>
      </c>
      <c r="W25" s="69">
        <v>100</v>
      </c>
      <c r="X25" s="69">
        <v>100</v>
      </c>
      <c r="Y25" s="69">
        <v>100</v>
      </c>
      <c r="Z25" s="69">
        <v>100</v>
      </c>
      <c r="AA25" s="69">
        <v>100</v>
      </c>
      <c r="AB25" s="69">
        <v>100</v>
      </c>
      <c r="AC25" s="70">
        <f t="shared" si="4"/>
        <v>0</v>
      </c>
      <c r="AD25" s="71"/>
      <c r="AE25" s="71"/>
      <c r="AF25" s="71"/>
      <c r="AG25" s="71"/>
      <c r="AH25" s="71"/>
      <c r="AI25" s="71">
        <v>200</v>
      </c>
      <c r="AJ25" s="66"/>
      <c r="AK25" s="71"/>
      <c r="AL25" s="71"/>
      <c r="AM25" s="71"/>
      <c r="AN25" s="71"/>
      <c r="AO25" s="71"/>
      <c r="AP25" s="71"/>
      <c r="AQ25" s="71"/>
      <c r="AR25" s="71">
        <f t="shared" si="11"/>
        <v>0</v>
      </c>
      <c r="AS25" s="72">
        <f t="shared" si="5"/>
        <v>0</v>
      </c>
      <c r="AT25" s="70">
        <f t="shared" si="6"/>
        <v>0</v>
      </c>
      <c r="AU25" s="70">
        <f t="shared" si="7"/>
        <v>1600</v>
      </c>
      <c r="AV25" s="73"/>
      <c r="AW25" s="74"/>
      <c r="AX25" s="74"/>
      <c r="AY25" s="75"/>
      <c r="AZ25" s="75"/>
      <c r="BA25" s="70">
        <f t="shared" si="8"/>
        <v>1600</v>
      </c>
      <c r="BB25" s="76"/>
      <c r="BC25" s="66" t="s">
        <v>77</v>
      </c>
      <c r="BD25" s="55" t="str">
        <f t="shared" si="9"/>
        <v>正确</v>
      </c>
    </row>
    <row r="26" s="1" customFormat="1" ht="33" customHeight="1" spans="1:56">
      <c r="A26" s="78">
        <f t="shared" si="1"/>
        <v>22</v>
      </c>
      <c r="B26" s="79" t="s">
        <v>468</v>
      </c>
      <c r="C26" s="59" t="s">
        <v>91</v>
      </c>
      <c r="D26" s="60">
        <v>45698</v>
      </c>
      <c r="E26" s="80" t="s">
        <v>74</v>
      </c>
      <c r="F26" s="81">
        <f t="shared" si="2"/>
        <v>31</v>
      </c>
      <c r="G26" s="62" t="s">
        <v>75</v>
      </c>
      <c r="H26" s="63"/>
      <c r="I26" s="63"/>
      <c r="J26" s="63"/>
      <c r="K26" s="63"/>
      <c r="L26" s="63"/>
      <c r="M26" s="63"/>
      <c r="N26" s="63"/>
      <c r="O26" s="89">
        <v>4.5</v>
      </c>
      <c r="P26" s="63"/>
      <c r="Q26" s="63"/>
      <c r="R26" s="63"/>
      <c r="S26" s="65">
        <f t="shared" si="3"/>
        <v>0</v>
      </c>
      <c r="T26" s="66" t="s">
        <v>469</v>
      </c>
      <c r="U26" s="67" t="s">
        <v>470</v>
      </c>
      <c r="V26" s="68">
        <v>1000</v>
      </c>
      <c r="W26" s="69">
        <v>500</v>
      </c>
      <c r="X26" s="69">
        <v>300</v>
      </c>
      <c r="Y26" s="69">
        <v>600</v>
      </c>
      <c r="Z26" s="69">
        <v>100</v>
      </c>
      <c r="AA26" s="69">
        <v>100</v>
      </c>
      <c r="AB26" s="69">
        <v>100</v>
      </c>
      <c r="AC26" s="70">
        <f t="shared" si="4"/>
        <v>0</v>
      </c>
      <c r="AD26" s="71"/>
      <c r="AE26" s="71"/>
      <c r="AF26" s="71"/>
      <c r="AG26" s="71"/>
      <c r="AH26" s="71"/>
      <c r="AI26" s="71">
        <v>200</v>
      </c>
      <c r="AJ26" s="66"/>
      <c r="AK26" s="71"/>
      <c r="AL26" s="71"/>
      <c r="AM26" s="71"/>
      <c r="AN26" s="71"/>
      <c r="AO26" s="71"/>
      <c r="AP26" s="71"/>
      <c r="AQ26" s="71"/>
      <c r="AR26" s="71">
        <f>2700/31*4.5*0.5</f>
        <v>195.967741935484</v>
      </c>
      <c r="AS26" s="72">
        <f t="shared" si="5"/>
        <v>0</v>
      </c>
      <c r="AT26" s="70">
        <f t="shared" si="6"/>
        <v>0</v>
      </c>
      <c r="AU26" s="70">
        <f t="shared" si="7"/>
        <v>2704.03</v>
      </c>
      <c r="AV26" s="73"/>
      <c r="AW26" s="74"/>
      <c r="AX26" s="74"/>
      <c r="AY26" s="75"/>
      <c r="AZ26" s="75"/>
      <c r="BA26" s="70">
        <f t="shared" si="8"/>
        <v>2704.03</v>
      </c>
      <c r="BB26" s="76"/>
      <c r="BC26" s="66" t="s">
        <v>77</v>
      </c>
      <c r="BD26" s="55" t="str">
        <f t="shared" si="9"/>
        <v>正确</v>
      </c>
    </row>
    <row r="27" s="1" customFormat="1" ht="33" customHeight="1" spans="1:56">
      <c r="A27" s="78">
        <f t="shared" si="1"/>
        <v>23</v>
      </c>
      <c r="B27" s="80" t="s">
        <v>471</v>
      </c>
      <c r="C27" s="59" t="s">
        <v>91</v>
      </c>
      <c r="D27" s="60">
        <v>45721</v>
      </c>
      <c r="E27" s="80" t="s">
        <v>74</v>
      </c>
      <c r="F27" s="81">
        <f t="shared" si="2"/>
        <v>31</v>
      </c>
      <c r="G27" s="62" t="s">
        <v>75</v>
      </c>
      <c r="H27" s="63"/>
      <c r="I27" s="63"/>
      <c r="J27" s="63"/>
      <c r="K27" s="63"/>
      <c r="L27" s="63"/>
      <c r="M27" s="63"/>
      <c r="N27" s="63"/>
      <c r="O27" s="89">
        <v>5</v>
      </c>
      <c r="P27" s="63"/>
      <c r="Q27" s="63"/>
      <c r="R27" s="63"/>
      <c r="S27" s="65">
        <f t="shared" si="3"/>
        <v>0</v>
      </c>
      <c r="T27" s="66" t="s">
        <v>443</v>
      </c>
      <c r="U27" s="83" t="s">
        <v>159</v>
      </c>
      <c r="V27" s="68">
        <v>1000</v>
      </c>
      <c r="W27" s="69">
        <v>500</v>
      </c>
      <c r="X27" s="69">
        <v>300</v>
      </c>
      <c r="Y27" s="69">
        <v>200</v>
      </c>
      <c r="Z27" s="69">
        <v>100</v>
      </c>
      <c r="AA27" s="69">
        <v>100</v>
      </c>
      <c r="AB27" s="69">
        <v>100</v>
      </c>
      <c r="AC27" s="70">
        <f t="shared" si="4"/>
        <v>0</v>
      </c>
      <c r="AD27" s="71"/>
      <c r="AE27" s="71"/>
      <c r="AF27" s="71"/>
      <c r="AG27" s="71"/>
      <c r="AH27" s="71"/>
      <c r="AI27" s="71">
        <v>200</v>
      </c>
      <c r="AJ27" s="66"/>
      <c r="AK27" s="71"/>
      <c r="AL27" s="71"/>
      <c r="AM27" s="71"/>
      <c r="AN27" s="71"/>
      <c r="AO27" s="71"/>
      <c r="AP27" s="71"/>
      <c r="AQ27" s="71"/>
      <c r="AR27" s="71">
        <f>2300/31*5*0.5</f>
        <v>185.483870967742</v>
      </c>
      <c r="AS27" s="72">
        <f t="shared" si="5"/>
        <v>0</v>
      </c>
      <c r="AT27" s="70">
        <f t="shared" si="6"/>
        <v>0</v>
      </c>
      <c r="AU27" s="70">
        <f t="shared" si="7"/>
        <v>2314.52</v>
      </c>
      <c r="AV27" s="73"/>
      <c r="AW27" s="74"/>
      <c r="AX27" s="74"/>
      <c r="AY27" s="75"/>
      <c r="AZ27" s="75"/>
      <c r="BA27" s="70">
        <f t="shared" si="8"/>
        <v>2314.52</v>
      </c>
      <c r="BB27" s="76"/>
      <c r="BC27" s="66" t="s">
        <v>77</v>
      </c>
      <c r="BD27" s="55" t="str">
        <f t="shared" si="9"/>
        <v>正确</v>
      </c>
    </row>
    <row r="28" s="1" customFormat="1" ht="33" customHeight="1" spans="1:56">
      <c r="A28" s="78">
        <f t="shared" si="1"/>
        <v>24</v>
      </c>
      <c r="B28" s="80" t="s">
        <v>472</v>
      </c>
      <c r="C28" s="59" t="s">
        <v>102</v>
      </c>
      <c r="D28" s="60">
        <v>45723</v>
      </c>
      <c r="E28" s="80" t="s">
        <v>74</v>
      </c>
      <c r="F28" s="81">
        <f t="shared" si="2"/>
        <v>31</v>
      </c>
      <c r="G28" s="62" t="s">
        <v>75</v>
      </c>
      <c r="H28" s="63"/>
      <c r="I28" s="63"/>
      <c r="J28" s="63"/>
      <c r="K28" s="63"/>
      <c r="L28" s="63"/>
      <c r="M28" s="63"/>
      <c r="N28" s="63"/>
      <c r="O28" s="89"/>
      <c r="P28" s="63"/>
      <c r="Q28" s="63"/>
      <c r="R28" s="63"/>
      <c r="S28" s="65">
        <f t="shared" si="3"/>
        <v>0</v>
      </c>
      <c r="T28" s="66"/>
      <c r="U28" s="83" t="s">
        <v>140</v>
      </c>
      <c r="V28" s="68">
        <v>800</v>
      </c>
      <c r="W28" s="69">
        <v>100</v>
      </c>
      <c r="X28" s="69">
        <v>100</v>
      </c>
      <c r="Y28" s="69">
        <v>100</v>
      </c>
      <c r="Z28" s="69">
        <v>100</v>
      </c>
      <c r="AA28" s="69">
        <v>100</v>
      </c>
      <c r="AB28" s="69">
        <v>100</v>
      </c>
      <c r="AC28" s="70">
        <f t="shared" si="4"/>
        <v>0</v>
      </c>
      <c r="AD28" s="71"/>
      <c r="AE28" s="71"/>
      <c r="AF28" s="71"/>
      <c r="AG28" s="71"/>
      <c r="AH28" s="71"/>
      <c r="AI28" s="71">
        <v>200</v>
      </c>
      <c r="AJ28" s="66"/>
      <c r="AK28" s="71"/>
      <c r="AL28" s="71"/>
      <c r="AM28" s="71"/>
      <c r="AN28" s="71"/>
      <c r="AO28" s="71"/>
      <c r="AP28" s="71"/>
      <c r="AQ28" s="71"/>
      <c r="AR28" s="71">
        <f t="shared" si="11"/>
        <v>0</v>
      </c>
      <c r="AS28" s="72">
        <f t="shared" si="5"/>
        <v>0</v>
      </c>
      <c r="AT28" s="70">
        <f t="shared" si="6"/>
        <v>0</v>
      </c>
      <c r="AU28" s="70">
        <f t="shared" si="7"/>
        <v>1600</v>
      </c>
      <c r="AV28" s="73"/>
      <c r="AW28" s="74"/>
      <c r="AX28" s="74"/>
      <c r="AY28" s="75"/>
      <c r="AZ28" s="75"/>
      <c r="BA28" s="70">
        <f t="shared" si="8"/>
        <v>1600</v>
      </c>
      <c r="BB28" s="76"/>
      <c r="BC28" s="66" t="s">
        <v>77</v>
      </c>
      <c r="BD28" s="55" t="str">
        <f t="shared" si="9"/>
        <v>正确</v>
      </c>
    </row>
    <row r="29" s="1" customFormat="1" ht="33" customHeight="1" spans="1:56">
      <c r="A29" s="78">
        <f t="shared" si="1"/>
        <v>25</v>
      </c>
      <c r="B29" s="84" t="s">
        <v>473</v>
      </c>
      <c r="C29" s="59" t="s">
        <v>102</v>
      </c>
      <c r="D29" s="60">
        <v>45720</v>
      </c>
      <c r="E29" s="80" t="s">
        <v>74</v>
      </c>
      <c r="F29" s="81">
        <f t="shared" si="2"/>
        <v>31</v>
      </c>
      <c r="G29" s="62" t="s">
        <v>75</v>
      </c>
      <c r="H29" s="63"/>
      <c r="I29" s="63"/>
      <c r="J29" s="63"/>
      <c r="K29" s="63"/>
      <c r="L29" s="63"/>
      <c r="M29" s="63"/>
      <c r="N29" s="63"/>
      <c r="O29" s="89"/>
      <c r="P29" s="63"/>
      <c r="Q29" s="63"/>
      <c r="R29" s="63"/>
      <c r="S29" s="65">
        <f t="shared" si="3"/>
        <v>0</v>
      </c>
      <c r="T29" s="66"/>
      <c r="U29" s="83" t="s">
        <v>140</v>
      </c>
      <c r="V29" s="68">
        <v>800</v>
      </c>
      <c r="W29" s="69">
        <v>100</v>
      </c>
      <c r="X29" s="69">
        <v>100</v>
      </c>
      <c r="Y29" s="69">
        <v>100</v>
      </c>
      <c r="Z29" s="69">
        <v>100</v>
      </c>
      <c r="AA29" s="69">
        <v>100</v>
      </c>
      <c r="AB29" s="69">
        <v>100</v>
      </c>
      <c r="AC29" s="70">
        <f t="shared" si="4"/>
        <v>0</v>
      </c>
      <c r="AD29" s="71"/>
      <c r="AE29" s="71"/>
      <c r="AF29" s="71"/>
      <c r="AG29" s="71"/>
      <c r="AH29" s="71"/>
      <c r="AI29" s="71">
        <v>200</v>
      </c>
      <c r="AJ29" s="66"/>
      <c r="AK29" s="71"/>
      <c r="AL29" s="71"/>
      <c r="AM29" s="71"/>
      <c r="AN29" s="71"/>
      <c r="AO29" s="71"/>
      <c r="AP29" s="71"/>
      <c r="AQ29" s="71"/>
      <c r="AR29" s="71">
        <f t="shared" si="11"/>
        <v>0</v>
      </c>
      <c r="AS29" s="72">
        <f t="shared" si="5"/>
        <v>0</v>
      </c>
      <c r="AT29" s="70">
        <f t="shared" si="6"/>
        <v>0</v>
      </c>
      <c r="AU29" s="70">
        <f t="shared" si="7"/>
        <v>1600</v>
      </c>
      <c r="AV29" s="73"/>
      <c r="AW29" s="74"/>
      <c r="AX29" s="74"/>
      <c r="AY29" s="75"/>
      <c r="AZ29" s="75"/>
      <c r="BA29" s="70">
        <f t="shared" si="8"/>
        <v>1600</v>
      </c>
      <c r="BB29" s="76"/>
      <c r="BC29" s="66" t="s">
        <v>77</v>
      </c>
      <c r="BD29" s="55" t="str">
        <f t="shared" si="9"/>
        <v>正确</v>
      </c>
    </row>
    <row r="30" s="1" customFormat="1" ht="33" customHeight="1" spans="1:56">
      <c r="A30" s="78">
        <f t="shared" si="1"/>
        <v>26</v>
      </c>
      <c r="B30" s="84" t="s">
        <v>474</v>
      </c>
      <c r="C30" s="59" t="s">
        <v>91</v>
      </c>
      <c r="D30" s="60">
        <v>45765</v>
      </c>
      <c r="E30" s="80" t="s">
        <v>74</v>
      </c>
      <c r="F30" s="81">
        <f t="shared" si="2"/>
        <v>31</v>
      </c>
      <c r="G30" s="62" t="s">
        <v>75</v>
      </c>
      <c r="H30" s="63"/>
      <c r="I30" s="63"/>
      <c r="J30" s="63"/>
      <c r="K30" s="63"/>
      <c r="L30" s="63"/>
      <c r="M30" s="63"/>
      <c r="N30" s="63"/>
      <c r="O30" s="89">
        <v>4</v>
      </c>
      <c r="P30" s="63"/>
      <c r="Q30" s="63"/>
      <c r="R30" s="63"/>
      <c r="S30" s="65">
        <f t="shared" si="3"/>
        <v>0</v>
      </c>
      <c r="T30" s="66" t="s">
        <v>475</v>
      </c>
      <c r="U30" s="83" t="s">
        <v>185</v>
      </c>
      <c r="V30" s="68">
        <v>1000</v>
      </c>
      <c r="W30" s="69">
        <v>500</v>
      </c>
      <c r="X30" s="69">
        <v>300</v>
      </c>
      <c r="Y30" s="69">
        <v>200</v>
      </c>
      <c r="Z30" s="69">
        <v>300</v>
      </c>
      <c r="AA30" s="69">
        <v>100</v>
      </c>
      <c r="AB30" s="69">
        <v>100</v>
      </c>
      <c r="AC30" s="70">
        <f t="shared" si="4"/>
        <v>0</v>
      </c>
      <c r="AD30" s="71"/>
      <c r="AE30" s="71"/>
      <c r="AF30" s="71"/>
      <c r="AG30" s="71"/>
      <c r="AH30" s="71"/>
      <c r="AI30" s="71">
        <v>200</v>
      </c>
      <c r="AJ30" s="66"/>
      <c r="AK30" s="71"/>
      <c r="AL30" s="71"/>
      <c r="AM30" s="71"/>
      <c r="AN30" s="71"/>
      <c r="AO30" s="71"/>
      <c r="AP30" s="71"/>
      <c r="AQ30" s="71"/>
      <c r="AR30" s="71">
        <f>2500/31*4*0.5</f>
        <v>161.290322580645</v>
      </c>
      <c r="AS30" s="72">
        <f t="shared" si="5"/>
        <v>0</v>
      </c>
      <c r="AT30" s="70">
        <f t="shared" si="6"/>
        <v>0</v>
      </c>
      <c r="AU30" s="70">
        <f t="shared" si="7"/>
        <v>2538.71</v>
      </c>
      <c r="AV30" s="73"/>
      <c r="AW30" s="74"/>
      <c r="AX30" s="74"/>
      <c r="AY30" s="75"/>
      <c r="AZ30" s="75"/>
      <c r="BA30" s="70">
        <f t="shared" si="8"/>
        <v>2538.71</v>
      </c>
      <c r="BB30" s="76"/>
      <c r="BC30" s="66" t="s">
        <v>77</v>
      </c>
      <c r="BD30" s="55" t="str">
        <f t="shared" si="9"/>
        <v>正确</v>
      </c>
    </row>
    <row r="31" s="1" customFormat="1" ht="33" customHeight="1" spans="1:56">
      <c r="A31" s="78">
        <f t="shared" si="1"/>
        <v>27</v>
      </c>
      <c r="B31" s="92" t="s">
        <v>476</v>
      </c>
      <c r="C31" s="59" t="s">
        <v>91</v>
      </c>
      <c r="D31" s="60">
        <v>45756</v>
      </c>
      <c r="E31" s="80" t="s">
        <v>74</v>
      </c>
      <c r="F31" s="81">
        <f t="shared" si="2"/>
        <v>31</v>
      </c>
      <c r="G31" s="62" t="s">
        <v>75</v>
      </c>
      <c r="H31" s="63"/>
      <c r="I31" s="63"/>
      <c r="J31" s="63"/>
      <c r="K31" s="63"/>
      <c r="L31" s="63"/>
      <c r="M31" s="63"/>
      <c r="N31" s="63"/>
      <c r="O31" s="89">
        <v>5</v>
      </c>
      <c r="P31" s="63"/>
      <c r="Q31" s="63"/>
      <c r="R31" s="63"/>
      <c r="S31" s="65">
        <f t="shared" si="3"/>
        <v>0</v>
      </c>
      <c r="T31" s="66" t="s">
        <v>477</v>
      </c>
      <c r="U31" s="83" t="s">
        <v>185</v>
      </c>
      <c r="V31" s="68">
        <v>1000</v>
      </c>
      <c r="W31" s="69">
        <v>500</v>
      </c>
      <c r="X31" s="69">
        <v>300</v>
      </c>
      <c r="Y31" s="69">
        <v>200</v>
      </c>
      <c r="Z31" s="69">
        <v>300</v>
      </c>
      <c r="AA31" s="69">
        <v>100</v>
      </c>
      <c r="AB31" s="69">
        <v>100</v>
      </c>
      <c r="AC31" s="70">
        <f t="shared" si="4"/>
        <v>0</v>
      </c>
      <c r="AD31" s="71"/>
      <c r="AE31" s="71"/>
      <c r="AF31" s="71"/>
      <c r="AG31" s="71"/>
      <c r="AH31" s="71"/>
      <c r="AI31" s="71">
        <v>200</v>
      </c>
      <c r="AJ31" s="66"/>
      <c r="AK31" s="71"/>
      <c r="AL31" s="71"/>
      <c r="AM31" s="71"/>
      <c r="AN31" s="71"/>
      <c r="AO31" s="71"/>
      <c r="AP31" s="71"/>
      <c r="AQ31" s="71"/>
      <c r="AR31" s="71">
        <f>2500/31*5*0.5</f>
        <v>201.612903225806</v>
      </c>
      <c r="AS31" s="72">
        <f t="shared" si="5"/>
        <v>0</v>
      </c>
      <c r="AT31" s="70">
        <f t="shared" si="6"/>
        <v>0</v>
      </c>
      <c r="AU31" s="70">
        <f t="shared" si="7"/>
        <v>2498.39</v>
      </c>
      <c r="AV31" s="73"/>
      <c r="AW31" s="74"/>
      <c r="AX31" s="74"/>
      <c r="AY31" s="75"/>
      <c r="AZ31" s="75"/>
      <c r="BA31" s="70">
        <f t="shared" si="8"/>
        <v>2498.39</v>
      </c>
      <c r="BB31" s="76"/>
      <c r="BC31" s="66" t="s">
        <v>77</v>
      </c>
      <c r="BD31" s="55" t="str">
        <f t="shared" si="9"/>
        <v>正确</v>
      </c>
    </row>
    <row r="32" s="1" customFormat="1" ht="33" customHeight="1" spans="1:56">
      <c r="A32" s="78">
        <f t="shared" si="1"/>
        <v>28</v>
      </c>
      <c r="B32" s="79" t="s">
        <v>478</v>
      </c>
      <c r="C32" s="59" t="s">
        <v>102</v>
      </c>
      <c r="D32" s="60">
        <v>45749</v>
      </c>
      <c r="E32" s="80" t="s">
        <v>74</v>
      </c>
      <c r="F32" s="81">
        <f t="shared" si="2"/>
        <v>31</v>
      </c>
      <c r="G32" s="62" t="s">
        <v>75</v>
      </c>
      <c r="H32" s="63"/>
      <c r="I32" s="63"/>
      <c r="J32" s="63"/>
      <c r="K32" s="63"/>
      <c r="L32" s="63"/>
      <c r="M32" s="63"/>
      <c r="N32" s="63"/>
      <c r="O32" s="89"/>
      <c r="P32" s="63"/>
      <c r="Q32" s="63"/>
      <c r="R32" s="63"/>
      <c r="S32" s="65">
        <f t="shared" si="3"/>
        <v>0</v>
      </c>
      <c r="T32" s="66"/>
      <c r="U32" s="83" t="s">
        <v>140</v>
      </c>
      <c r="V32" s="68">
        <v>800</v>
      </c>
      <c r="W32" s="69">
        <v>100</v>
      </c>
      <c r="X32" s="69">
        <v>100</v>
      </c>
      <c r="Y32" s="69">
        <v>100</v>
      </c>
      <c r="Z32" s="69">
        <v>100</v>
      </c>
      <c r="AA32" s="69">
        <v>100</v>
      </c>
      <c r="AB32" s="69">
        <v>100</v>
      </c>
      <c r="AC32" s="70">
        <f t="shared" si="4"/>
        <v>0</v>
      </c>
      <c r="AD32" s="71"/>
      <c r="AE32" s="71"/>
      <c r="AF32" s="71"/>
      <c r="AG32" s="71"/>
      <c r="AH32" s="71"/>
      <c r="AI32" s="71">
        <v>200</v>
      </c>
      <c r="AJ32" s="66"/>
      <c r="AK32" s="71"/>
      <c r="AL32" s="71"/>
      <c r="AM32" s="71"/>
      <c r="AN32" s="71"/>
      <c r="AO32" s="71"/>
      <c r="AP32" s="71"/>
      <c r="AQ32" s="71"/>
      <c r="AR32" s="71">
        <f t="shared" ref="AR32:AR39" si="12">U32/31*O32*0.5</f>
        <v>0</v>
      </c>
      <c r="AS32" s="72">
        <f t="shared" si="5"/>
        <v>0</v>
      </c>
      <c r="AT32" s="70">
        <f t="shared" si="6"/>
        <v>0</v>
      </c>
      <c r="AU32" s="70">
        <f t="shared" si="7"/>
        <v>1600</v>
      </c>
      <c r="AV32" s="73"/>
      <c r="AW32" s="74"/>
      <c r="AX32" s="74"/>
      <c r="AY32" s="75"/>
      <c r="AZ32" s="75"/>
      <c r="BA32" s="70">
        <f t="shared" si="8"/>
        <v>1600</v>
      </c>
      <c r="BB32" s="76"/>
      <c r="BC32" s="66" t="s">
        <v>77</v>
      </c>
      <c r="BD32" s="55" t="str">
        <f t="shared" si="9"/>
        <v>正确</v>
      </c>
    </row>
    <row r="33" s="1" customFormat="1" ht="33" customHeight="1" spans="1:56">
      <c r="A33" s="78">
        <f t="shared" si="1"/>
        <v>29</v>
      </c>
      <c r="B33" s="79" t="s">
        <v>479</v>
      </c>
      <c r="C33" s="59" t="s">
        <v>91</v>
      </c>
      <c r="D33" s="60">
        <v>45784</v>
      </c>
      <c r="E33" s="80" t="s">
        <v>74</v>
      </c>
      <c r="F33" s="81">
        <f t="shared" si="2"/>
        <v>31</v>
      </c>
      <c r="G33" s="62" t="s">
        <v>75</v>
      </c>
      <c r="H33" s="63"/>
      <c r="I33" s="63"/>
      <c r="J33" s="63"/>
      <c r="K33" s="63"/>
      <c r="L33" s="63">
        <v>3</v>
      </c>
      <c r="M33" s="63"/>
      <c r="N33" s="63"/>
      <c r="O33" s="89">
        <v>9</v>
      </c>
      <c r="P33" s="63"/>
      <c r="Q33" s="63"/>
      <c r="R33" s="63"/>
      <c r="S33" s="65">
        <f t="shared" si="3"/>
        <v>0</v>
      </c>
      <c r="T33" s="66" t="s">
        <v>480</v>
      </c>
      <c r="U33" s="83" t="s">
        <v>159</v>
      </c>
      <c r="V33" s="68">
        <v>1000</v>
      </c>
      <c r="W33" s="69">
        <v>500</v>
      </c>
      <c r="X33" s="69">
        <v>300</v>
      </c>
      <c r="Y33" s="69">
        <v>200</v>
      </c>
      <c r="Z33" s="69">
        <v>100</v>
      </c>
      <c r="AA33" s="69">
        <v>100</v>
      </c>
      <c r="AB33" s="69">
        <v>100</v>
      </c>
      <c r="AC33" s="70">
        <f t="shared" si="4"/>
        <v>0</v>
      </c>
      <c r="AD33" s="71"/>
      <c r="AE33" s="71"/>
      <c r="AF33" s="71"/>
      <c r="AG33" s="71"/>
      <c r="AH33" s="71"/>
      <c r="AI33" s="71">
        <v>200</v>
      </c>
      <c r="AJ33" s="66"/>
      <c r="AK33" s="71"/>
      <c r="AL33" s="71"/>
      <c r="AM33" s="71"/>
      <c r="AN33" s="71"/>
      <c r="AO33" s="71"/>
      <c r="AP33" s="71"/>
      <c r="AQ33" s="71"/>
      <c r="AR33" s="71">
        <f>2300/31*9*0.5</f>
        <v>333.870967741935</v>
      </c>
      <c r="AS33" s="72">
        <f t="shared" si="5"/>
        <v>0</v>
      </c>
      <c r="AT33" s="70">
        <f t="shared" si="6"/>
        <v>222.58064516129</v>
      </c>
      <c r="AU33" s="70">
        <f t="shared" si="7"/>
        <v>1943.55</v>
      </c>
      <c r="AV33" s="73"/>
      <c r="AW33" s="74"/>
      <c r="AX33" s="74"/>
      <c r="AY33" s="75"/>
      <c r="AZ33" s="75"/>
      <c r="BA33" s="70">
        <f t="shared" si="8"/>
        <v>1943.55</v>
      </c>
      <c r="BB33" s="76"/>
      <c r="BC33" s="66" t="s">
        <v>77</v>
      </c>
      <c r="BD33" s="55" t="str">
        <f t="shared" si="9"/>
        <v>正确</v>
      </c>
    </row>
    <row r="34" s="1" customFormat="1" ht="33" customHeight="1" spans="1:56">
      <c r="A34" s="78">
        <f t="shared" si="1"/>
        <v>30</v>
      </c>
      <c r="B34" s="93" t="s">
        <v>481</v>
      </c>
      <c r="C34" s="59" t="s">
        <v>91</v>
      </c>
      <c r="D34" s="60">
        <v>45804</v>
      </c>
      <c r="E34" s="94" t="s">
        <v>175</v>
      </c>
      <c r="F34" s="81">
        <f t="shared" si="2"/>
        <v>31</v>
      </c>
      <c r="G34" s="62" t="s">
        <v>75</v>
      </c>
      <c r="H34" s="63"/>
      <c r="I34" s="63"/>
      <c r="J34" s="63">
        <v>9</v>
      </c>
      <c r="K34" s="63"/>
      <c r="L34" s="63"/>
      <c r="M34" s="63"/>
      <c r="N34" s="63"/>
      <c r="O34" s="89"/>
      <c r="P34" s="63"/>
      <c r="Q34" s="63"/>
      <c r="R34" s="63"/>
      <c r="S34" s="65">
        <f t="shared" si="3"/>
        <v>0</v>
      </c>
      <c r="T34" s="90" t="s">
        <v>482</v>
      </c>
      <c r="U34" s="83" t="s">
        <v>159</v>
      </c>
      <c r="V34" s="68">
        <v>1000</v>
      </c>
      <c r="W34" s="69">
        <v>500</v>
      </c>
      <c r="X34" s="69">
        <v>300</v>
      </c>
      <c r="Y34" s="69">
        <v>200</v>
      </c>
      <c r="Z34" s="69">
        <v>100</v>
      </c>
      <c r="AA34" s="69">
        <v>100</v>
      </c>
      <c r="AB34" s="69">
        <v>100</v>
      </c>
      <c r="AC34" s="70">
        <f t="shared" si="4"/>
        <v>0</v>
      </c>
      <c r="AD34" s="71"/>
      <c r="AE34" s="71"/>
      <c r="AF34" s="71"/>
      <c r="AG34" s="71"/>
      <c r="AH34" s="71"/>
      <c r="AI34" s="71"/>
      <c r="AJ34" s="66"/>
      <c r="AK34" s="71"/>
      <c r="AL34" s="71"/>
      <c r="AM34" s="71"/>
      <c r="AN34" s="71"/>
      <c r="AO34" s="71"/>
      <c r="AP34" s="71"/>
      <c r="AQ34" s="71"/>
      <c r="AR34" s="71">
        <f t="shared" si="12"/>
        <v>0</v>
      </c>
      <c r="AS34" s="72">
        <f t="shared" si="5"/>
        <v>0</v>
      </c>
      <c r="AT34" s="70">
        <f t="shared" si="6"/>
        <v>667.741935483871</v>
      </c>
      <c r="AU34" s="70">
        <f t="shared" si="7"/>
        <v>1632.26</v>
      </c>
      <c r="AV34" s="73"/>
      <c r="AW34" s="74"/>
      <c r="AX34" s="74"/>
      <c r="AY34" s="75"/>
      <c r="AZ34" s="75"/>
      <c r="BA34" s="70">
        <f t="shared" si="8"/>
        <v>1632.26</v>
      </c>
      <c r="BB34" s="76"/>
      <c r="BC34" s="66"/>
      <c r="BD34" s="55" t="str">
        <f t="shared" si="9"/>
        <v>正确</v>
      </c>
    </row>
    <row r="35" s="1" customFormat="1" ht="33" customHeight="1" spans="1:56">
      <c r="A35" s="78">
        <f t="shared" si="1"/>
        <v>31</v>
      </c>
      <c r="B35" s="95" t="s">
        <v>483</v>
      </c>
      <c r="C35" s="59" t="s">
        <v>102</v>
      </c>
      <c r="D35" s="96">
        <v>45761</v>
      </c>
      <c r="E35" s="80" t="s">
        <v>74</v>
      </c>
      <c r="F35" s="81">
        <f t="shared" si="2"/>
        <v>31</v>
      </c>
      <c r="G35" s="62" t="s">
        <v>75</v>
      </c>
      <c r="H35" s="63"/>
      <c r="I35" s="63"/>
      <c r="J35" s="63"/>
      <c r="K35" s="63"/>
      <c r="L35" s="63"/>
      <c r="M35" s="63"/>
      <c r="N35" s="63"/>
      <c r="O35" s="89"/>
      <c r="P35" s="63"/>
      <c r="Q35" s="63"/>
      <c r="R35" s="63"/>
      <c r="S35" s="65">
        <f t="shared" si="3"/>
        <v>0</v>
      </c>
      <c r="T35" s="66"/>
      <c r="U35" s="83" t="s">
        <v>140</v>
      </c>
      <c r="V35" s="68">
        <v>800</v>
      </c>
      <c r="W35" s="69">
        <v>100</v>
      </c>
      <c r="X35" s="69">
        <v>100</v>
      </c>
      <c r="Y35" s="69">
        <v>100</v>
      </c>
      <c r="Z35" s="69">
        <v>100</v>
      </c>
      <c r="AA35" s="69">
        <v>100</v>
      </c>
      <c r="AB35" s="69">
        <v>100</v>
      </c>
      <c r="AC35" s="70">
        <f t="shared" si="4"/>
        <v>0</v>
      </c>
      <c r="AD35" s="71"/>
      <c r="AE35" s="71"/>
      <c r="AF35" s="71"/>
      <c r="AG35" s="71"/>
      <c r="AH35" s="71"/>
      <c r="AI35" s="71">
        <v>200</v>
      </c>
      <c r="AJ35" s="66"/>
      <c r="AK35" s="71"/>
      <c r="AL35" s="71"/>
      <c r="AM35" s="71"/>
      <c r="AN35" s="71"/>
      <c r="AO35" s="71"/>
      <c r="AP35" s="71"/>
      <c r="AQ35" s="71"/>
      <c r="AR35" s="71">
        <f t="shared" si="12"/>
        <v>0</v>
      </c>
      <c r="AS35" s="72">
        <f t="shared" si="5"/>
        <v>0</v>
      </c>
      <c r="AT35" s="70">
        <f t="shared" si="6"/>
        <v>0</v>
      </c>
      <c r="AU35" s="70">
        <f t="shared" si="7"/>
        <v>1600</v>
      </c>
      <c r="AV35" s="73"/>
      <c r="AW35" s="74"/>
      <c r="AX35" s="74"/>
      <c r="AY35" s="75"/>
      <c r="AZ35" s="75"/>
      <c r="BA35" s="70">
        <f t="shared" si="8"/>
        <v>1600</v>
      </c>
      <c r="BB35" s="76"/>
      <c r="BC35" s="66" t="s">
        <v>77</v>
      </c>
      <c r="BD35" s="55" t="str">
        <f t="shared" si="9"/>
        <v>正确</v>
      </c>
    </row>
    <row r="36" s="1" customFormat="1" ht="33" customHeight="1" spans="1:56">
      <c r="A36" s="78">
        <f t="shared" si="1"/>
        <v>32</v>
      </c>
      <c r="B36" s="95" t="s">
        <v>484</v>
      </c>
      <c r="C36" s="59" t="s">
        <v>102</v>
      </c>
      <c r="D36" s="96">
        <v>45809</v>
      </c>
      <c r="E36" s="59" t="s">
        <v>74</v>
      </c>
      <c r="F36" s="81">
        <f t="shared" si="2"/>
        <v>31</v>
      </c>
      <c r="G36" s="62" t="s">
        <v>75</v>
      </c>
      <c r="H36" s="63"/>
      <c r="I36" s="63"/>
      <c r="J36" s="63"/>
      <c r="K36" s="63"/>
      <c r="L36" s="63"/>
      <c r="M36" s="63"/>
      <c r="N36" s="63"/>
      <c r="O36" s="89"/>
      <c r="P36" s="63"/>
      <c r="Q36" s="63"/>
      <c r="R36" s="63"/>
      <c r="S36" s="65">
        <f t="shared" si="3"/>
        <v>0</v>
      </c>
      <c r="T36" s="66"/>
      <c r="U36" s="83" t="s">
        <v>140</v>
      </c>
      <c r="V36" s="68">
        <v>800</v>
      </c>
      <c r="W36" s="69">
        <v>100</v>
      </c>
      <c r="X36" s="69">
        <v>100</v>
      </c>
      <c r="Y36" s="69">
        <v>100</v>
      </c>
      <c r="Z36" s="69">
        <v>100</v>
      </c>
      <c r="AA36" s="69">
        <v>100</v>
      </c>
      <c r="AB36" s="69">
        <v>100</v>
      </c>
      <c r="AC36" s="70">
        <f t="shared" si="4"/>
        <v>0</v>
      </c>
      <c r="AD36" s="71"/>
      <c r="AE36" s="71"/>
      <c r="AF36" s="71"/>
      <c r="AG36" s="71"/>
      <c r="AH36" s="71"/>
      <c r="AI36" s="71">
        <v>200</v>
      </c>
      <c r="AJ36" s="66"/>
      <c r="AK36" s="71"/>
      <c r="AL36" s="71"/>
      <c r="AM36" s="71"/>
      <c r="AN36" s="71"/>
      <c r="AO36" s="71"/>
      <c r="AP36" s="71"/>
      <c r="AQ36" s="71"/>
      <c r="AR36" s="71">
        <f t="shared" si="12"/>
        <v>0</v>
      </c>
      <c r="AS36" s="72">
        <f t="shared" si="5"/>
        <v>0</v>
      </c>
      <c r="AT36" s="70">
        <f t="shared" si="6"/>
        <v>0</v>
      </c>
      <c r="AU36" s="70">
        <f t="shared" si="7"/>
        <v>1600</v>
      </c>
      <c r="AV36" s="73"/>
      <c r="AW36" s="74"/>
      <c r="AX36" s="74"/>
      <c r="AY36" s="75"/>
      <c r="AZ36" s="75"/>
      <c r="BA36" s="70">
        <f t="shared" si="8"/>
        <v>1600</v>
      </c>
      <c r="BB36" s="76"/>
      <c r="BC36" s="66" t="s">
        <v>77</v>
      </c>
      <c r="BD36" s="55" t="str">
        <f t="shared" si="9"/>
        <v>正确</v>
      </c>
    </row>
    <row r="37" s="1" customFormat="1" ht="33" customHeight="1" spans="1:56">
      <c r="A37" s="78">
        <f t="shared" si="1"/>
        <v>33</v>
      </c>
      <c r="B37" s="95" t="s">
        <v>485</v>
      </c>
      <c r="C37" s="59" t="s">
        <v>102</v>
      </c>
      <c r="D37" s="96">
        <v>45811</v>
      </c>
      <c r="E37" s="59" t="s">
        <v>74</v>
      </c>
      <c r="F37" s="81">
        <f t="shared" si="2"/>
        <v>31</v>
      </c>
      <c r="G37" s="62" t="s">
        <v>75</v>
      </c>
      <c r="H37" s="63"/>
      <c r="I37" s="63"/>
      <c r="J37" s="63"/>
      <c r="K37" s="63"/>
      <c r="L37" s="63"/>
      <c r="M37" s="63"/>
      <c r="N37" s="63"/>
      <c r="O37" s="89"/>
      <c r="P37" s="63"/>
      <c r="Q37" s="63"/>
      <c r="R37" s="63"/>
      <c r="S37" s="65">
        <f t="shared" si="3"/>
        <v>0</v>
      </c>
      <c r="T37" s="66"/>
      <c r="U37" s="83" t="s">
        <v>140</v>
      </c>
      <c r="V37" s="68">
        <v>800</v>
      </c>
      <c r="W37" s="69">
        <v>100</v>
      </c>
      <c r="X37" s="69">
        <v>100</v>
      </c>
      <c r="Y37" s="69">
        <v>100</v>
      </c>
      <c r="Z37" s="69">
        <v>100</v>
      </c>
      <c r="AA37" s="69">
        <v>100</v>
      </c>
      <c r="AB37" s="69">
        <v>100</v>
      </c>
      <c r="AC37" s="70">
        <f t="shared" si="4"/>
        <v>0</v>
      </c>
      <c r="AD37" s="71"/>
      <c r="AE37" s="71"/>
      <c r="AF37" s="71"/>
      <c r="AG37" s="71"/>
      <c r="AH37" s="71"/>
      <c r="AI37" s="71">
        <v>200</v>
      </c>
      <c r="AJ37" s="66"/>
      <c r="AK37" s="71"/>
      <c r="AL37" s="71"/>
      <c r="AM37" s="71"/>
      <c r="AN37" s="71"/>
      <c r="AO37" s="71"/>
      <c r="AP37" s="71"/>
      <c r="AQ37" s="71"/>
      <c r="AR37" s="71">
        <f t="shared" si="12"/>
        <v>0</v>
      </c>
      <c r="AS37" s="72">
        <f t="shared" si="5"/>
        <v>0</v>
      </c>
      <c r="AT37" s="70">
        <f t="shared" si="6"/>
        <v>0</v>
      </c>
      <c r="AU37" s="70">
        <f t="shared" si="7"/>
        <v>1600</v>
      </c>
      <c r="AV37" s="73"/>
      <c r="AW37" s="74"/>
      <c r="AX37" s="74"/>
      <c r="AY37" s="75"/>
      <c r="AZ37" s="75"/>
      <c r="BA37" s="70">
        <f t="shared" si="8"/>
        <v>1600</v>
      </c>
      <c r="BB37" s="76"/>
      <c r="BC37" s="66" t="s">
        <v>77</v>
      </c>
      <c r="BD37" s="55" t="str">
        <f t="shared" si="9"/>
        <v>正确</v>
      </c>
    </row>
    <row r="38" s="1" customFormat="1" ht="33" customHeight="1" spans="1:56">
      <c r="A38" s="78">
        <f t="shared" si="1"/>
        <v>34</v>
      </c>
      <c r="B38" s="95" t="s">
        <v>486</v>
      </c>
      <c r="C38" s="59" t="s">
        <v>102</v>
      </c>
      <c r="D38" s="96">
        <v>45822</v>
      </c>
      <c r="E38" s="59" t="s">
        <v>74</v>
      </c>
      <c r="F38" s="81">
        <f t="shared" si="2"/>
        <v>31</v>
      </c>
      <c r="G38" s="62" t="s">
        <v>75</v>
      </c>
      <c r="H38" s="63"/>
      <c r="I38" s="63"/>
      <c r="J38" s="63"/>
      <c r="K38" s="63"/>
      <c r="L38" s="63"/>
      <c r="M38" s="63"/>
      <c r="N38" s="63"/>
      <c r="O38" s="89"/>
      <c r="P38" s="63"/>
      <c r="Q38" s="63"/>
      <c r="R38" s="63"/>
      <c r="S38" s="65">
        <f t="shared" si="3"/>
        <v>0</v>
      </c>
      <c r="T38" s="90"/>
      <c r="U38" s="83" t="s">
        <v>140</v>
      </c>
      <c r="V38" s="68">
        <v>800</v>
      </c>
      <c r="W38" s="69">
        <v>100</v>
      </c>
      <c r="X38" s="69">
        <v>100</v>
      </c>
      <c r="Y38" s="69">
        <v>100</v>
      </c>
      <c r="Z38" s="69">
        <v>100</v>
      </c>
      <c r="AA38" s="69">
        <v>100</v>
      </c>
      <c r="AB38" s="69">
        <v>100</v>
      </c>
      <c r="AC38" s="70">
        <f t="shared" si="4"/>
        <v>0</v>
      </c>
      <c r="AD38" s="71"/>
      <c r="AE38" s="71"/>
      <c r="AF38" s="71"/>
      <c r="AG38" s="71"/>
      <c r="AH38" s="71"/>
      <c r="AI38" s="71">
        <v>200</v>
      </c>
      <c r="AJ38" s="66"/>
      <c r="AK38" s="71"/>
      <c r="AL38" s="71"/>
      <c r="AM38" s="71"/>
      <c r="AN38" s="71"/>
      <c r="AO38" s="71"/>
      <c r="AP38" s="71"/>
      <c r="AQ38" s="71"/>
      <c r="AR38" s="71">
        <f t="shared" si="12"/>
        <v>0</v>
      </c>
      <c r="AS38" s="72">
        <f t="shared" si="5"/>
        <v>0</v>
      </c>
      <c r="AT38" s="70">
        <f t="shared" si="6"/>
        <v>0</v>
      </c>
      <c r="AU38" s="70">
        <f t="shared" si="7"/>
        <v>1600</v>
      </c>
      <c r="AV38" s="73"/>
      <c r="AW38" s="74"/>
      <c r="AX38" s="74"/>
      <c r="AY38" s="75"/>
      <c r="AZ38" s="75"/>
      <c r="BA38" s="70">
        <f t="shared" si="8"/>
        <v>1600</v>
      </c>
      <c r="BB38" s="76"/>
      <c r="BC38" s="66" t="s">
        <v>77</v>
      </c>
      <c r="BD38" s="55" t="str">
        <f t="shared" si="9"/>
        <v>正确</v>
      </c>
    </row>
    <row r="39" s="1" customFormat="1" ht="33" customHeight="1" spans="1:56">
      <c r="A39" s="78">
        <f t="shared" si="1"/>
        <v>35</v>
      </c>
      <c r="B39" s="97" t="s">
        <v>487</v>
      </c>
      <c r="C39" s="59" t="s">
        <v>102</v>
      </c>
      <c r="D39" s="96">
        <v>45849</v>
      </c>
      <c r="E39" s="94" t="s">
        <v>175</v>
      </c>
      <c r="F39" s="81">
        <f t="shared" si="2"/>
        <v>31</v>
      </c>
      <c r="G39" s="62" t="s">
        <v>75</v>
      </c>
      <c r="H39" s="63"/>
      <c r="I39" s="63"/>
      <c r="J39" s="63">
        <v>10</v>
      </c>
      <c r="K39" s="63"/>
      <c r="L39" s="63"/>
      <c r="M39" s="63"/>
      <c r="N39" s="63"/>
      <c r="O39" s="89"/>
      <c r="P39" s="63"/>
      <c r="Q39" s="63"/>
      <c r="R39" s="98"/>
      <c r="S39" s="65">
        <f t="shared" si="3"/>
        <v>0</v>
      </c>
      <c r="T39" s="90" t="s">
        <v>488</v>
      </c>
      <c r="U39" s="83" t="s">
        <v>140</v>
      </c>
      <c r="V39" s="68">
        <v>800</v>
      </c>
      <c r="W39" s="69">
        <v>100</v>
      </c>
      <c r="X39" s="69">
        <v>100</v>
      </c>
      <c r="Y39" s="69">
        <v>100</v>
      </c>
      <c r="Z39" s="69">
        <v>100</v>
      </c>
      <c r="AA39" s="69">
        <v>100</v>
      </c>
      <c r="AB39" s="69">
        <v>100</v>
      </c>
      <c r="AC39" s="70">
        <f t="shared" si="4"/>
        <v>0</v>
      </c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>
        <f t="shared" si="12"/>
        <v>0</v>
      </c>
      <c r="AS39" s="72">
        <f t="shared" si="5"/>
        <v>0</v>
      </c>
      <c r="AT39" s="70">
        <f t="shared" si="6"/>
        <v>451.612903225806</v>
      </c>
      <c r="AU39" s="70">
        <f t="shared" si="7"/>
        <v>948.39</v>
      </c>
      <c r="AV39" s="73"/>
      <c r="AW39" s="74"/>
      <c r="AX39" s="74"/>
      <c r="AY39" s="75"/>
      <c r="AZ39" s="75"/>
      <c r="BA39" s="70">
        <f t="shared" si="8"/>
        <v>948.39</v>
      </c>
      <c r="BB39" s="76"/>
      <c r="BC39" s="66"/>
      <c r="BD39" s="55" t="str">
        <f t="shared" si="9"/>
        <v>正确</v>
      </c>
    </row>
    <row r="40" s="1" customFormat="1" ht="33" customHeight="1" spans="1:56">
      <c r="A40" s="78">
        <f t="shared" si="1"/>
        <v>36</v>
      </c>
      <c r="B40" s="95" t="s">
        <v>489</v>
      </c>
      <c r="C40" s="59" t="s">
        <v>102</v>
      </c>
      <c r="D40" s="96">
        <v>45884</v>
      </c>
      <c r="E40" s="80" t="s">
        <v>74</v>
      </c>
      <c r="F40" s="81">
        <f t="shared" si="2"/>
        <v>31</v>
      </c>
      <c r="G40" s="62" t="s">
        <v>75</v>
      </c>
      <c r="H40" s="63"/>
      <c r="I40" s="63"/>
      <c r="J40" s="63"/>
      <c r="K40" s="63"/>
      <c r="L40" s="63"/>
      <c r="M40" s="63"/>
      <c r="N40" s="63"/>
      <c r="O40" s="89"/>
      <c r="P40" s="63"/>
      <c r="Q40" s="63"/>
      <c r="R40" s="63"/>
      <c r="S40" s="65">
        <f t="shared" si="3"/>
        <v>0</v>
      </c>
      <c r="T40" s="66"/>
      <c r="U40" s="83" t="s">
        <v>140</v>
      </c>
      <c r="V40" s="68">
        <v>800</v>
      </c>
      <c r="W40" s="69">
        <v>100</v>
      </c>
      <c r="X40" s="69">
        <v>100</v>
      </c>
      <c r="Y40" s="69">
        <v>100</v>
      </c>
      <c r="Z40" s="69">
        <v>100</v>
      </c>
      <c r="AA40" s="69">
        <v>100</v>
      </c>
      <c r="AB40" s="69">
        <v>100</v>
      </c>
      <c r="AC40" s="70">
        <f t="shared" si="4"/>
        <v>0</v>
      </c>
      <c r="AD40" s="71"/>
      <c r="AE40" s="71"/>
      <c r="AF40" s="71"/>
      <c r="AG40" s="71"/>
      <c r="AH40" s="71"/>
      <c r="AI40" s="71">
        <v>200</v>
      </c>
      <c r="AJ40" s="71"/>
      <c r="AK40" s="71"/>
      <c r="AL40" s="71"/>
      <c r="AM40" s="71"/>
      <c r="AN40" s="71"/>
      <c r="AO40" s="71"/>
      <c r="AP40" s="71"/>
      <c r="AQ40" s="71"/>
      <c r="AR40" s="71"/>
      <c r="AS40" s="72">
        <f t="shared" si="5"/>
        <v>0</v>
      </c>
      <c r="AT40" s="70">
        <f t="shared" si="6"/>
        <v>0</v>
      </c>
      <c r="AU40" s="70">
        <f t="shared" si="7"/>
        <v>1600</v>
      </c>
      <c r="AV40" s="73"/>
      <c r="AW40" s="74"/>
      <c r="AX40" s="74"/>
      <c r="AY40" s="75"/>
      <c r="AZ40" s="75"/>
      <c r="BA40" s="70">
        <f t="shared" si="8"/>
        <v>1600</v>
      </c>
      <c r="BB40" s="76"/>
      <c r="BC40" s="66" t="s">
        <v>77</v>
      </c>
      <c r="BD40" s="55" t="str">
        <f t="shared" si="9"/>
        <v>正确</v>
      </c>
    </row>
    <row r="41" s="1" customFormat="1" ht="33" customHeight="1" spans="1:56">
      <c r="A41" s="78">
        <f t="shared" si="1"/>
        <v>37</v>
      </c>
      <c r="B41" s="95" t="s">
        <v>490</v>
      </c>
      <c r="C41" s="59" t="s">
        <v>91</v>
      </c>
      <c r="D41" s="96">
        <v>45888</v>
      </c>
      <c r="E41" s="80" t="s">
        <v>74</v>
      </c>
      <c r="F41" s="81">
        <f t="shared" si="2"/>
        <v>31</v>
      </c>
      <c r="G41" s="62" t="s">
        <v>75</v>
      </c>
      <c r="H41" s="63"/>
      <c r="I41" s="63"/>
      <c r="J41" s="63"/>
      <c r="K41" s="63"/>
      <c r="L41" s="63"/>
      <c r="M41" s="63"/>
      <c r="N41" s="63"/>
      <c r="O41" s="89"/>
      <c r="P41" s="63"/>
      <c r="Q41" s="63"/>
      <c r="R41" s="63"/>
      <c r="S41" s="65">
        <f t="shared" si="3"/>
        <v>0</v>
      </c>
      <c r="T41" s="66"/>
      <c r="U41" s="83" t="s">
        <v>159</v>
      </c>
      <c r="V41" s="68">
        <v>800</v>
      </c>
      <c r="W41" s="69">
        <v>500</v>
      </c>
      <c r="X41" s="69">
        <v>300</v>
      </c>
      <c r="Y41" s="69">
        <v>200</v>
      </c>
      <c r="Z41" s="69">
        <v>200</v>
      </c>
      <c r="AA41" s="69">
        <v>200</v>
      </c>
      <c r="AB41" s="69">
        <v>100</v>
      </c>
      <c r="AC41" s="70">
        <f t="shared" si="4"/>
        <v>0</v>
      </c>
      <c r="AD41" s="71"/>
      <c r="AE41" s="71"/>
      <c r="AF41" s="71"/>
      <c r="AG41" s="71"/>
      <c r="AH41" s="71"/>
      <c r="AI41" s="71">
        <v>200</v>
      </c>
      <c r="AJ41" s="71"/>
      <c r="AK41" s="71"/>
      <c r="AL41" s="71"/>
      <c r="AM41" s="71"/>
      <c r="AN41" s="71"/>
      <c r="AO41" s="71"/>
      <c r="AP41" s="71"/>
      <c r="AQ41" s="71"/>
      <c r="AR41" s="71"/>
      <c r="AS41" s="72">
        <f t="shared" si="5"/>
        <v>0</v>
      </c>
      <c r="AT41" s="70">
        <f t="shared" si="6"/>
        <v>0</v>
      </c>
      <c r="AU41" s="70">
        <f t="shared" si="7"/>
        <v>2500</v>
      </c>
      <c r="AV41" s="73"/>
      <c r="AW41" s="74"/>
      <c r="AX41" s="74"/>
      <c r="AY41" s="75"/>
      <c r="AZ41" s="75"/>
      <c r="BA41" s="70">
        <f t="shared" si="8"/>
        <v>2500</v>
      </c>
      <c r="BB41" s="76"/>
      <c r="BC41" s="66" t="s">
        <v>77</v>
      </c>
      <c r="BD41" s="55" t="str">
        <f t="shared" si="9"/>
        <v>正确</v>
      </c>
    </row>
    <row r="42" s="1" customFormat="1" ht="51" customHeight="1" spans="1:56">
      <c r="A42" s="78">
        <f t="shared" si="1"/>
        <v>38</v>
      </c>
      <c r="B42" s="95" t="s">
        <v>491</v>
      </c>
      <c r="C42" s="59" t="s">
        <v>91</v>
      </c>
      <c r="D42" s="96">
        <v>45887</v>
      </c>
      <c r="E42" s="80" t="s">
        <v>74</v>
      </c>
      <c r="F42" s="81">
        <f t="shared" si="2"/>
        <v>31</v>
      </c>
      <c r="G42" s="62" t="s">
        <v>75</v>
      </c>
      <c r="H42" s="63"/>
      <c r="I42" s="63"/>
      <c r="J42" s="63"/>
      <c r="K42" s="63"/>
      <c r="L42" s="63">
        <v>1</v>
      </c>
      <c r="M42" s="63"/>
      <c r="N42" s="63"/>
      <c r="O42" s="89">
        <v>4</v>
      </c>
      <c r="P42" s="63"/>
      <c r="Q42" s="63"/>
      <c r="R42" s="63"/>
      <c r="S42" s="65">
        <f t="shared" si="3"/>
        <v>0</v>
      </c>
      <c r="T42" s="66" t="s">
        <v>492</v>
      </c>
      <c r="U42" s="83" t="s">
        <v>159</v>
      </c>
      <c r="V42" s="68">
        <v>800</v>
      </c>
      <c r="W42" s="69">
        <v>500</v>
      </c>
      <c r="X42" s="69">
        <v>300</v>
      </c>
      <c r="Y42" s="69">
        <v>200</v>
      </c>
      <c r="Z42" s="69">
        <v>200</v>
      </c>
      <c r="AA42" s="69">
        <v>200</v>
      </c>
      <c r="AB42" s="69">
        <v>100</v>
      </c>
      <c r="AC42" s="70">
        <f t="shared" si="4"/>
        <v>0</v>
      </c>
      <c r="AD42" s="71"/>
      <c r="AE42" s="71"/>
      <c r="AF42" s="71"/>
      <c r="AG42" s="71"/>
      <c r="AH42" s="71"/>
      <c r="AI42" s="71">
        <v>200</v>
      </c>
      <c r="AJ42" s="71"/>
      <c r="AK42" s="71"/>
      <c r="AL42" s="71"/>
      <c r="AM42" s="71"/>
      <c r="AN42" s="71"/>
      <c r="AO42" s="71"/>
      <c r="AP42" s="71"/>
      <c r="AQ42" s="71"/>
      <c r="AR42" s="71">
        <f>2300/31*4*0.5</f>
        <v>148.387096774194</v>
      </c>
      <c r="AS42" s="72">
        <f t="shared" si="5"/>
        <v>0</v>
      </c>
      <c r="AT42" s="70">
        <f t="shared" si="6"/>
        <v>74.1935483870968</v>
      </c>
      <c r="AU42" s="70">
        <f t="shared" si="7"/>
        <v>2277.42</v>
      </c>
      <c r="AV42" s="73"/>
      <c r="AW42" s="74"/>
      <c r="AX42" s="74"/>
      <c r="AY42" s="75"/>
      <c r="AZ42" s="75"/>
      <c r="BA42" s="70">
        <f t="shared" si="8"/>
        <v>2277.42</v>
      </c>
      <c r="BB42" s="76"/>
      <c r="BC42" s="66" t="s">
        <v>77</v>
      </c>
      <c r="BD42" s="55" t="str">
        <f t="shared" si="9"/>
        <v>正确</v>
      </c>
    </row>
    <row r="43" s="1" customFormat="1" ht="33" customHeight="1" spans="1:56">
      <c r="A43" s="78">
        <f t="shared" si="1"/>
        <v>39</v>
      </c>
      <c r="B43" s="95" t="s">
        <v>493</v>
      </c>
      <c r="C43" s="59" t="s">
        <v>91</v>
      </c>
      <c r="D43" s="96">
        <v>45887</v>
      </c>
      <c r="E43" s="80" t="s">
        <v>74</v>
      </c>
      <c r="F43" s="81">
        <f t="shared" si="2"/>
        <v>31</v>
      </c>
      <c r="G43" s="62" t="s">
        <v>75</v>
      </c>
      <c r="H43" s="63"/>
      <c r="I43" s="63"/>
      <c r="J43" s="63"/>
      <c r="K43" s="63"/>
      <c r="L43" s="63"/>
      <c r="M43" s="63"/>
      <c r="N43" s="63"/>
      <c r="O43" s="89">
        <v>4</v>
      </c>
      <c r="P43" s="63"/>
      <c r="Q43" s="63"/>
      <c r="R43" s="63"/>
      <c r="S43" s="65">
        <f t="shared" si="3"/>
        <v>0</v>
      </c>
      <c r="T43" s="66" t="s">
        <v>494</v>
      </c>
      <c r="U43" s="83" t="s">
        <v>159</v>
      </c>
      <c r="V43" s="68">
        <v>800</v>
      </c>
      <c r="W43" s="69">
        <v>500</v>
      </c>
      <c r="X43" s="69">
        <v>300</v>
      </c>
      <c r="Y43" s="69">
        <v>200</v>
      </c>
      <c r="Z43" s="69">
        <v>200</v>
      </c>
      <c r="AA43" s="69">
        <v>200</v>
      </c>
      <c r="AB43" s="69">
        <v>100</v>
      </c>
      <c r="AC43" s="70">
        <f t="shared" si="4"/>
        <v>0</v>
      </c>
      <c r="AD43" s="71"/>
      <c r="AE43" s="71"/>
      <c r="AF43" s="71"/>
      <c r="AG43" s="71"/>
      <c r="AH43" s="71"/>
      <c r="AI43" s="71">
        <v>200</v>
      </c>
      <c r="AJ43" s="71"/>
      <c r="AK43" s="71"/>
      <c r="AL43" s="71"/>
      <c r="AM43" s="71"/>
      <c r="AN43" s="71"/>
      <c r="AO43" s="71"/>
      <c r="AP43" s="71"/>
      <c r="AQ43" s="71"/>
      <c r="AR43" s="71">
        <f>2300/31*4*0.5</f>
        <v>148.387096774194</v>
      </c>
      <c r="AS43" s="72">
        <f t="shared" si="5"/>
        <v>0</v>
      </c>
      <c r="AT43" s="70">
        <f t="shared" si="6"/>
        <v>0</v>
      </c>
      <c r="AU43" s="70">
        <f t="shared" si="7"/>
        <v>2351.61</v>
      </c>
      <c r="AV43" s="73"/>
      <c r="AW43" s="74"/>
      <c r="AX43" s="74"/>
      <c r="AY43" s="75"/>
      <c r="AZ43" s="75"/>
      <c r="BA43" s="70">
        <f t="shared" si="8"/>
        <v>2351.61</v>
      </c>
      <c r="BB43" s="76"/>
      <c r="BC43" s="66" t="s">
        <v>77</v>
      </c>
      <c r="BD43" s="55" t="str">
        <f t="shared" si="9"/>
        <v>正确</v>
      </c>
    </row>
    <row r="44" s="1" customFormat="1" ht="33" customHeight="1" spans="1:56">
      <c r="A44" s="78">
        <f t="shared" si="1"/>
        <v>40</v>
      </c>
      <c r="B44" s="95" t="s">
        <v>495</v>
      </c>
      <c r="C44" s="59" t="s">
        <v>91</v>
      </c>
      <c r="D44" s="96">
        <v>45887</v>
      </c>
      <c r="E44" s="80" t="s">
        <v>74</v>
      </c>
      <c r="F44" s="81">
        <f t="shared" si="2"/>
        <v>31</v>
      </c>
      <c r="G44" s="62" t="s">
        <v>75</v>
      </c>
      <c r="H44" s="63"/>
      <c r="I44" s="63"/>
      <c r="J44" s="63"/>
      <c r="K44" s="63"/>
      <c r="L44" s="63"/>
      <c r="M44" s="63"/>
      <c r="N44" s="63"/>
      <c r="O44" s="89">
        <v>5</v>
      </c>
      <c r="P44" s="63"/>
      <c r="Q44" s="63"/>
      <c r="R44" s="63"/>
      <c r="S44" s="65">
        <f t="shared" si="3"/>
        <v>0</v>
      </c>
      <c r="T44" s="66" t="s">
        <v>215</v>
      </c>
      <c r="U44" s="83" t="s">
        <v>384</v>
      </c>
      <c r="V44" s="68">
        <v>800</v>
      </c>
      <c r="W44" s="69">
        <v>500</v>
      </c>
      <c r="X44" s="69">
        <v>300</v>
      </c>
      <c r="Y44" s="69">
        <v>200</v>
      </c>
      <c r="Z44" s="69">
        <v>200</v>
      </c>
      <c r="AA44" s="69">
        <v>300</v>
      </c>
      <c r="AB44" s="69">
        <v>100</v>
      </c>
      <c r="AC44" s="70">
        <f t="shared" si="4"/>
        <v>0</v>
      </c>
      <c r="AD44" s="71"/>
      <c r="AE44" s="71"/>
      <c r="AF44" s="71"/>
      <c r="AG44" s="71"/>
      <c r="AH44" s="71"/>
      <c r="AI44" s="71">
        <v>200</v>
      </c>
      <c r="AJ44" s="71"/>
      <c r="AK44" s="71"/>
      <c r="AL44" s="71"/>
      <c r="AM44" s="71"/>
      <c r="AN44" s="71"/>
      <c r="AO44" s="71"/>
      <c r="AP44" s="71"/>
      <c r="AQ44" s="71"/>
      <c r="AR44" s="71">
        <f>2400/31*5*0.5</f>
        <v>193.548387096774</v>
      </c>
      <c r="AS44" s="72">
        <f t="shared" si="5"/>
        <v>0</v>
      </c>
      <c r="AT44" s="70">
        <f t="shared" si="6"/>
        <v>0</v>
      </c>
      <c r="AU44" s="70">
        <f t="shared" si="7"/>
        <v>2406.45</v>
      </c>
      <c r="AV44" s="73"/>
      <c r="AW44" s="74"/>
      <c r="AX44" s="74"/>
      <c r="AY44" s="75"/>
      <c r="AZ44" s="75"/>
      <c r="BA44" s="70">
        <f t="shared" si="8"/>
        <v>2406.45</v>
      </c>
      <c r="BB44" s="76"/>
      <c r="BC44" s="66" t="s">
        <v>77</v>
      </c>
      <c r="BD44" s="55" t="str">
        <f t="shared" si="9"/>
        <v>正确</v>
      </c>
    </row>
    <row r="45" s="1" customFormat="1" ht="33" customHeight="1" spans="1:56">
      <c r="A45" s="78">
        <f t="shared" si="1"/>
        <v>41</v>
      </c>
      <c r="B45" s="95" t="s">
        <v>496</v>
      </c>
      <c r="C45" s="59" t="s">
        <v>91</v>
      </c>
      <c r="D45" s="96">
        <v>45887</v>
      </c>
      <c r="E45" s="80" t="s">
        <v>74</v>
      </c>
      <c r="F45" s="81">
        <f t="shared" si="2"/>
        <v>31</v>
      </c>
      <c r="G45" s="62" t="s">
        <v>75</v>
      </c>
      <c r="H45" s="63"/>
      <c r="I45" s="63"/>
      <c r="J45" s="63"/>
      <c r="K45" s="63"/>
      <c r="L45" s="63"/>
      <c r="M45" s="63"/>
      <c r="N45" s="63"/>
      <c r="O45" s="89">
        <v>5</v>
      </c>
      <c r="P45" s="63"/>
      <c r="Q45" s="63"/>
      <c r="R45" s="63"/>
      <c r="S45" s="65">
        <f t="shared" si="3"/>
        <v>0</v>
      </c>
      <c r="T45" s="66" t="s">
        <v>497</v>
      </c>
      <c r="U45" s="83" t="s">
        <v>498</v>
      </c>
      <c r="V45" s="68">
        <f>2300/31*22+2400/31*9</f>
        <v>2329.03225806452</v>
      </c>
      <c r="W45" s="69"/>
      <c r="X45" s="69"/>
      <c r="Y45" s="69"/>
      <c r="Z45" s="69"/>
      <c r="AA45" s="69"/>
      <c r="AB45" s="69"/>
      <c r="AC45" s="70">
        <f t="shared" si="4"/>
        <v>0</v>
      </c>
      <c r="AD45" s="71"/>
      <c r="AE45" s="71"/>
      <c r="AF45" s="71"/>
      <c r="AG45" s="71"/>
      <c r="AH45" s="71"/>
      <c r="AI45" s="71">
        <v>200</v>
      </c>
      <c r="AJ45" s="71"/>
      <c r="AK45" s="71"/>
      <c r="AL45" s="71"/>
      <c r="AM45" s="71"/>
      <c r="AN45" s="71"/>
      <c r="AO45" s="71"/>
      <c r="AP45" s="71"/>
      <c r="AQ45" s="71"/>
      <c r="AR45" s="71">
        <f>2400/31*5*0.5</f>
        <v>193.548387096774</v>
      </c>
      <c r="AS45" s="72">
        <f t="shared" si="5"/>
        <v>0</v>
      </c>
      <c r="AT45" s="70">
        <f t="shared" si="6"/>
        <v>0</v>
      </c>
      <c r="AU45" s="70">
        <f t="shared" si="7"/>
        <v>2335.48</v>
      </c>
      <c r="AV45" s="73"/>
      <c r="AW45" s="74"/>
      <c r="AX45" s="74"/>
      <c r="AY45" s="75"/>
      <c r="AZ45" s="75"/>
      <c r="BA45" s="70">
        <f t="shared" si="8"/>
        <v>2335.48</v>
      </c>
      <c r="BB45" s="76"/>
      <c r="BC45" s="66" t="s">
        <v>499</v>
      </c>
      <c r="BD45" s="55" t="e">
        <f t="shared" si="9"/>
        <v>#VALUE!</v>
      </c>
    </row>
    <row r="46" s="1" customFormat="1" ht="33" customHeight="1" spans="1:56">
      <c r="A46" s="78">
        <f t="shared" si="1"/>
        <v>42</v>
      </c>
      <c r="B46" s="95" t="s">
        <v>500</v>
      </c>
      <c r="C46" s="59" t="s">
        <v>98</v>
      </c>
      <c r="D46" s="96">
        <v>45901</v>
      </c>
      <c r="E46" s="80" t="s">
        <v>74</v>
      </c>
      <c r="F46" s="81">
        <f t="shared" si="2"/>
        <v>31</v>
      </c>
      <c r="G46" s="62" t="s">
        <v>75</v>
      </c>
      <c r="H46" s="63"/>
      <c r="I46" s="63"/>
      <c r="J46" s="63"/>
      <c r="K46" s="63"/>
      <c r="L46" s="63"/>
      <c r="M46" s="63"/>
      <c r="N46" s="63"/>
      <c r="O46" s="89"/>
      <c r="P46" s="63"/>
      <c r="Q46" s="63"/>
      <c r="R46" s="63"/>
      <c r="S46" s="65">
        <f t="shared" si="3"/>
        <v>0</v>
      </c>
      <c r="T46" s="66"/>
      <c r="U46" s="83" t="s">
        <v>393</v>
      </c>
      <c r="V46" s="68">
        <v>500</v>
      </c>
      <c r="W46" s="69">
        <v>300</v>
      </c>
      <c r="X46" s="69">
        <v>100</v>
      </c>
      <c r="Y46" s="69">
        <v>200</v>
      </c>
      <c r="Z46" s="69">
        <v>200</v>
      </c>
      <c r="AA46" s="69">
        <v>200</v>
      </c>
      <c r="AB46" s="69">
        <v>100</v>
      </c>
      <c r="AC46" s="70">
        <f t="shared" si="4"/>
        <v>0</v>
      </c>
      <c r="AD46" s="71"/>
      <c r="AE46" s="71"/>
      <c r="AF46" s="71"/>
      <c r="AG46" s="71"/>
      <c r="AH46" s="71"/>
      <c r="AI46" s="71">
        <v>200</v>
      </c>
      <c r="AJ46" s="71"/>
      <c r="AK46" s="71"/>
      <c r="AL46" s="71"/>
      <c r="AM46" s="71"/>
      <c r="AN46" s="71"/>
      <c r="AO46" s="71"/>
      <c r="AP46" s="71"/>
      <c r="AQ46" s="71"/>
      <c r="AR46" s="71"/>
      <c r="AS46" s="72">
        <f t="shared" si="5"/>
        <v>0</v>
      </c>
      <c r="AT46" s="70">
        <f t="shared" si="6"/>
        <v>0</v>
      </c>
      <c r="AU46" s="70">
        <f t="shared" si="7"/>
        <v>1800</v>
      </c>
      <c r="AV46" s="73"/>
      <c r="AW46" s="74"/>
      <c r="AX46" s="74"/>
      <c r="AY46" s="75"/>
      <c r="AZ46" s="75"/>
      <c r="BA46" s="70">
        <f t="shared" si="8"/>
        <v>1800</v>
      </c>
      <c r="BB46" s="76"/>
      <c r="BC46" s="66" t="s">
        <v>77</v>
      </c>
      <c r="BD46" s="55" t="str">
        <f t="shared" si="9"/>
        <v>正确</v>
      </c>
    </row>
    <row r="47" s="1" customFormat="1" ht="33" customHeight="1" spans="1:56">
      <c r="A47" s="78">
        <f t="shared" si="1"/>
        <v>43</v>
      </c>
      <c r="B47" s="95" t="s">
        <v>501</v>
      </c>
      <c r="C47" s="59" t="s">
        <v>102</v>
      </c>
      <c r="D47" s="96">
        <v>45901</v>
      </c>
      <c r="E47" s="80" t="s">
        <v>74</v>
      </c>
      <c r="F47" s="81">
        <f t="shared" si="2"/>
        <v>31</v>
      </c>
      <c r="G47" s="62" t="s">
        <v>75</v>
      </c>
      <c r="H47" s="63"/>
      <c r="I47" s="63"/>
      <c r="J47" s="63"/>
      <c r="K47" s="63"/>
      <c r="L47" s="63"/>
      <c r="M47" s="63"/>
      <c r="N47" s="63"/>
      <c r="O47" s="89"/>
      <c r="P47" s="63"/>
      <c r="Q47" s="63"/>
      <c r="R47" s="63"/>
      <c r="S47" s="65">
        <f t="shared" si="3"/>
        <v>0</v>
      </c>
      <c r="T47" s="66"/>
      <c r="U47" s="83" t="s">
        <v>140</v>
      </c>
      <c r="V47" s="68">
        <v>800</v>
      </c>
      <c r="W47" s="69">
        <v>100</v>
      </c>
      <c r="X47" s="69">
        <v>100</v>
      </c>
      <c r="Y47" s="69">
        <v>100</v>
      </c>
      <c r="Z47" s="69">
        <v>100</v>
      </c>
      <c r="AA47" s="69">
        <v>100</v>
      </c>
      <c r="AB47" s="69">
        <v>100</v>
      </c>
      <c r="AC47" s="70">
        <f t="shared" si="4"/>
        <v>0</v>
      </c>
      <c r="AD47" s="71"/>
      <c r="AE47" s="71"/>
      <c r="AF47" s="71"/>
      <c r="AG47" s="71"/>
      <c r="AH47" s="71"/>
      <c r="AI47" s="71">
        <v>200</v>
      </c>
      <c r="AJ47" s="71"/>
      <c r="AK47" s="71"/>
      <c r="AL47" s="71"/>
      <c r="AM47" s="71"/>
      <c r="AN47" s="71"/>
      <c r="AO47" s="71"/>
      <c r="AP47" s="71"/>
      <c r="AQ47" s="71"/>
      <c r="AR47" s="71"/>
      <c r="AS47" s="72">
        <f t="shared" si="5"/>
        <v>0</v>
      </c>
      <c r="AT47" s="70">
        <f t="shared" si="6"/>
        <v>0</v>
      </c>
      <c r="AU47" s="70">
        <f t="shared" si="7"/>
        <v>1600</v>
      </c>
      <c r="AV47" s="73"/>
      <c r="AW47" s="74"/>
      <c r="AX47" s="74"/>
      <c r="AY47" s="75"/>
      <c r="AZ47" s="75"/>
      <c r="BA47" s="70">
        <f t="shared" si="8"/>
        <v>1600</v>
      </c>
      <c r="BB47" s="76"/>
      <c r="BC47" s="66" t="s">
        <v>77</v>
      </c>
      <c r="BD47" s="55" t="str">
        <f t="shared" si="9"/>
        <v>正确</v>
      </c>
    </row>
    <row r="48" s="1" customFormat="1" ht="33" customHeight="1" spans="1:56">
      <c r="A48" s="78">
        <f t="shared" si="1"/>
        <v>44</v>
      </c>
      <c r="B48" s="95" t="s">
        <v>502</v>
      </c>
      <c r="C48" s="99" t="s">
        <v>102</v>
      </c>
      <c r="D48" s="96">
        <v>45901</v>
      </c>
      <c r="E48" s="80" t="s">
        <v>74</v>
      </c>
      <c r="F48" s="81">
        <f t="shared" si="2"/>
        <v>31</v>
      </c>
      <c r="G48" s="62" t="s">
        <v>75</v>
      </c>
      <c r="H48" s="63"/>
      <c r="I48" s="63"/>
      <c r="J48" s="63"/>
      <c r="K48" s="63"/>
      <c r="L48" s="63"/>
      <c r="M48" s="63"/>
      <c r="N48" s="63"/>
      <c r="O48" s="89"/>
      <c r="P48" s="63"/>
      <c r="Q48" s="63"/>
      <c r="R48" s="63"/>
      <c r="S48" s="65">
        <f t="shared" si="3"/>
        <v>0</v>
      </c>
      <c r="T48" s="90"/>
      <c r="U48" s="83" t="s">
        <v>140</v>
      </c>
      <c r="V48" s="68">
        <v>800</v>
      </c>
      <c r="W48" s="69">
        <v>100</v>
      </c>
      <c r="X48" s="69">
        <v>100</v>
      </c>
      <c r="Y48" s="69">
        <v>100</v>
      </c>
      <c r="Z48" s="69">
        <v>100</v>
      </c>
      <c r="AA48" s="69">
        <v>100</v>
      </c>
      <c r="AB48" s="69">
        <v>100</v>
      </c>
      <c r="AC48" s="70">
        <f t="shared" si="4"/>
        <v>0</v>
      </c>
      <c r="AD48" s="71"/>
      <c r="AE48" s="71"/>
      <c r="AF48" s="71"/>
      <c r="AG48" s="71"/>
      <c r="AH48" s="71"/>
      <c r="AI48" s="71">
        <v>200</v>
      </c>
      <c r="AJ48" s="71"/>
      <c r="AK48" s="71"/>
      <c r="AL48" s="71"/>
      <c r="AM48" s="71"/>
      <c r="AN48" s="71"/>
      <c r="AO48" s="71"/>
      <c r="AP48" s="71"/>
      <c r="AQ48" s="71"/>
      <c r="AR48" s="71"/>
      <c r="AS48" s="72">
        <f t="shared" si="5"/>
        <v>0</v>
      </c>
      <c r="AT48" s="70">
        <f t="shared" si="6"/>
        <v>0</v>
      </c>
      <c r="AU48" s="70">
        <f t="shared" si="7"/>
        <v>1600</v>
      </c>
      <c r="AV48" s="73"/>
      <c r="AW48" s="74"/>
      <c r="AX48" s="74"/>
      <c r="AY48" s="75"/>
      <c r="AZ48" s="75"/>
      <c r="BA48" s="70">
        <f t="shared" si="8"/>
        <v>1600</v>
      </c>
      <c r="BB48" s="76"/>
      <c r="BC48" s="66" t="s">
        <v>77</v>
      </c>
      <c r="BD48" s="55" t="str">
        <f t="shared" si="9"/>
        <v>正确</v>
      </c>
    </row>
    <row r="49" s="1" customFormat="1" ht="33" customHeight="1" spans="1:56">
      <c r="A49" s="78">
        <f t="shared" si="1"/>
        <v>45</v>
      </c>
      <c r="B49" s="97" t="s">
        <v>503</v>
      </c>
      <c r="C49" s="99" t="s">
        <v>98</v>
      </c>
      <c r="D49" s="96">
        <v>45926</v>
      </c>
      <c r="E49" s="94" t="s">
        <v>175</v>
      </c>
      <c r="F49" s="81">
        <f t="shared" si="2"/>
        <v>31</v>
      </c>
      <c r="G49" s="62" t="s">
        <v>75</v>
      </c>
      <c r="H49" s="63"/>
      <c r="I49" s="63"/>
      <c r="J49" s="63">
        <v>13</v>
      </c>
      <c r="K49" s="63"/>
      <c r="L49" s="63"/>
      <c r="M49" s="63"/>
      <c r="N49" s="63"/>
      <c r="O49" s="89"/>
      <c r="P49" s="63"/>
      <c r="Q49" s="63"/>
      <c r="R49" s="63"/>
      <c r="S49" s="65">
        <f t="shared" si="3"/>
        <v>0</v>
      </c>
      <c r="T49" s="66" t="s">
        <v>504</v>
      </c>
      <c r="U49" s="83" t="s">
        <v>393</v>
      </c>
      <c r="V49" s="68">
        <v>500</v>
      </c>
      <c r="W49" s="69">
        <v>300</v>
      </c>
      <c r="X49" s="69">
        <v>100</v>
      </c>
      <c r="Y49" s="69">
        <v>200</v>
      </c>
      <c r="Z49" s="69">
        <v>200</v>
      </c>
      <c r="AA49" s="69">
        <v>200</v>
      </c>
      <c r="AB49" s="69">
        <v>100</v>
      </c>
      <c r="AC49" s="70">
        <f t="shared" si="4"/>
        <v>0</v>
      </c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2">
        <f t="shared" si="5"/>
        <v>0</v>
      </c>
      <c r="AT49" s="70">
        <f t="shared" si="6"/>
        <v>670.967741935484</v>
      </c>
      <c r="AU49" s="70">
        <f t="shared" si="7"/>
        <v>929.03</v>
      </c>
      <c r="AV49" s="73"/>
      <c r="AW49" s="74"/>
      <c r="AX49" s="74"/>
      <c r="AY49" s="75"/>
      <c r="AZ49" s="75"/>
      <c r="BA49" s="70">
        <f t="shared" si="8"/>
        <v>929.03</v>
      </c>
      <c r="BB49" s="76"/>
      <c r="BC49" s="66"/>
      <c r="BD49" s="55" t="str">
        <f t="shared" si="9"/>
        <v>正确</v>
      </c>
    </row>
    <row r="50" s="1" customFormat="1" ht="33" customHeight="1" spans="1:56">
      <c r="A50" s="78">
        <f t="shared" si="1"/>
        <v>46</v>
      </c>
      <c r="B50" s="95" t="s">
        <v>505</v>
      </c>
      <c r="C50" s="99" t="s">
        <v>91</v>
      </c>
      <c r="D50" s="96">
        <v>45916</v>
      </c>
      <c r="E50" s="80" t="s">
        <v>74</v>
      </c>
      <c r="F50" s="81">
        <f t="shared" si="2"/>
        <v>31</v>
      </c>
      <c r="G50" s="100" t="s">
        <v>75</v>
      </c>
      <c r="H50" s="63"/>
      <c r="I50" s="63"/>
      <c r="J50" s="63"/>
      <c r="K50" s="63"/>
      <c r="L50" s="63"/>
      <c r="M50" s="63"/>
      <c r="N50" s="63"/>
      <c r="O50" s="89">
        <v>4.5</v>
      </c>
      <c r="P50" s="63"/>
      <c r="Q50" s="63"/>
      <c r="R50" s="63"/>
      <c r="S50" s="65">
        <f t="shared" si="3"/>
        <v>0</v>
      </c>
      <c r="T50" s="66" t="s">
        <v>506</v>
      </c>
      <c r="U50" s="83" t="s">
        <v>159</v>
      </c>
      <c r="V50" s="68">
        <v>800</v>
      </c>
      <c r="W50" s="69">
        <v>500</v>
      </c>
      <c r="X50" s="69">
        <v>300</v>
      </c>
      <c r="Y50" s="69">
        <v>200</v>
      </c>
      <c r="Z50" s="69">
        <v>200</v>
      </c>
      <c r="AA50" s="69">
        <v>200</v>
      </c>
      <c r="AB50" s="69">
        <v>100</v>
      </c>
      <c r="AC50" s="70">
        <f t="shared" si="4"/>
        <v>0</v>
      </c>
      <c r="AD50" s="71"/>
      <c r="AE50" s="71"/>
      <c r="AF50" s="71"/>
      <c r="AG50" s="71"/>
      <c r="AH50" s="71"/>
      <c r="AI50" s="71">
        <v>200</v>
      </c>
      <c r="AJ50" s="71"/>
      <c r="AK50" s="71"/>
      <c r="AL50" s="71"/>
      <c r="AM50" s="71"/>
      <c r="AN50" s="71"/>
      <c r="AO50" s="71"/>
      <c r="AP50" s="71"/>
      <c r="AQ50" s="71"/>
      <c r="AR50" s="71">
        <f>2300/31*4.5*0.5</f>
        <v>166.935483870968</v>
      </c>
      <c r="AS50" s="72">
        <f t="shared" si="5"/>
        <v>0</v>
      </c>
      <c r="AT50" s="70">
        <f t="shared" si="6"/>
        <v>0</v>
      </c>
      <c r="AU50" s="70">
        <f t="shared" si="7"/>
        <v>2333.06</v>
      </c>
      <c r="AV50" s="73"/>
      <c r="AW50" s="74"/>
      <c r="AX50" s="74"/>
      <c r="AY50" s="75"/>
      <c r="AZ50" s="75"/>
      <c r="BA50" s="70">
        <f t="shared" si="8"/>
        <v>2333.06</v>
      </c>
      <c r="BB50" s="76"/>
      <c r="BC50" s="66" t="s">
        <v>77</v>
      </c>
      <c r="BD50" s="55" t="str">
        <f t="shared" si="9"/>
        <v>正确</v>
      </c>
    </row>
    <row r="51" s="1" customFormat="1" ht="33" customHeight="1" spans="1:56">
      <c r="A51" s="78">
        <f t="shared" si="1"/>
        <v>47</v>
      </c>
      <c r="B51" s="68" t="s">
        <v>507</v>
      </c>
      <c r="C51" s="59" t="s">
        <v>102</v>
      </c>
      <c r="D51" s="101">
        <v>45945</v>
      </c>
      <c r="E51" s="80" t="s">
        <v>74</v>
      </c>
      <c r="F51" s="81">
        <f t="shared" si="2"/>
        <v>31</v>
      </c>
      <c r="G51" s="62" t="s">
        <v>75</v>
      </c>
      <c r="H51" s="63"/>
      <c r="I51" s="63"/>
      <c r="J51" s="63"/>
      <c r="K51" s="63"/>
      <c r="L51" s="63"/>
      <c r="M51" s="63"/>
      <c r="N51" s="63"/>
      <c r="O51" s="89"/>
      <c r="P51" s="63"/>
      <c r="Q51" s="63"/>
      <c r="R51" s="63"/>
      <c r="S51" s="65">
        <f t="shared" si="3"/>
        <v>0</v>
      </c>
      <c r="T51" s="66"/>
      <c r="U51" s="83" t="s">
        <v>140</v>
      </c>
      <c r="V51" s="68">
        <v>800</v>
      </c>
      <c r="W51" s="69">
        <v>100</v>
      </c>
      <c r="X51" s="69">
        <v>100</v>
      </c>
      <c r="Y51" s="69">
        <v>100</v>
      </c>
      <c r="Z51" s="69">
        <v>100</v>
      </c>
      <c r="AA51" s="69">
        <v>100</v>
      </c>
      <c r="AB51" s="69">
        <v>100</v>
      </c>
      <c r="AC51" s="70">
        <f t="shared" si="4"/>
        <v>0</v>
      </c>
      <c r="AD51" s="71"/>
      <c r="AE51" s="71"/>
      <c r="AF51" s="71"/>
      <c r="AG51" s="71"/>
      <c r="AH51" s="71"/>
      <c r="AI51" s="71">
        <v>200</v>
      </c>
      <c r="AJ51" s="71"/>
      <c r="AK51" s="71"/>
      <c r="AL51" s="71"/>
      <c r="AM51" s="71"/>
      <c r="AN51" s="71"/>
      <c r="AO51" s="71"/>
      <c r="AP51" s="71"/>
      <c r="AQ51" s="71"/>
      <c r="AR51" s="71"/>
      <c r="AS51" s="72">
        <f t="shared" si="5"/>
        <v>0</v>
      </c>
      <c r="AT51" s="70">
        <f t="shared" si="6"/>
        <v>0</v>
      </c>
      <c r="AU51" s="70">
        <f t="shared" si="7"/>
        <v>1600</v>
      </c>
      <c r="AV51" s="73"/>
      <c r="AW51" s="74"/>
      <c r="AX51" s="74"/>
      <c r="AY51" s="75"/>
      <c r="AZ51" s="75"/>
      <c r="BA51" s="70">
        <f t="shared" si="8"/>
        <v>1600</v>
      </c>
      <c r="BB51" s="76"/>
      <c r="BC51" s="66" t="s">
        <v>77</v>
      </c>
      <c r="BD51" s="55" t="str">
        <f t="shared" si="9"/>
        <v>正确</v>
      </c>
    </row>
    <row r="52" s="1" customFormat="1" ht="33" customHeight="1" spans="1:56">
      <c r="A52" s="78">
        <f t="shared" si="1"/>
        <v>48</v>
      </c>
      <c r="B52" s="68" t="s">
        <v>508</v>
      </c>
      <c r="C52" s="59" t="s">
        <v>91</v>
      </c>
      <c r="D52" s="96">
        <v>45959</v>
      </c>
      <c r="E52" s="80" t="s">
        <v>74</v>
      </c>
      <c r="F52" s="81">
        <f t="shared" si="2"/>
        <v>31</v>
      </c>
      <c r="G52" s="62" t="s">
        <v>75</v>
      </c>
      <c r="H52" s="63"/>
      <c r="I52" s="63"/>
      <c r="J52" s="63"/>
      <c r="K52" s="63"/>
      <c r="L52" s="63"/>
      <c r="M52" s="63"/>
      <c r="N52" s="63"/>
      <c r="O52" s="89">
        <v>5</v>
      </c>
      <c r="P52" s="63">
        <v>0.5</v>
      </c>
      <c r="Q52" s="102"/>
      <c r="R52" s="63">
        <v>0.5</v>
      </c>
      <c r="S52" s="65">
        <f t="shared" si="3"/>
        <v>0</v>
      </c>
      <c r="T52" s="90" t="s">
        <v>509</v>
      </c>
      <c r="U52" s="83" t="s">
        <v>185</v>
      </c>
      <c r="V52" s="68">
        <v>900</v>
      </c>
      <c r="W52" s="69">
        <v>500</v>
      </c>
      <c r="X52" s="69">
        <v>300</v>
      </c>
      <c r="Y52" s="69">
        <v>200</v>
      </c>
      <c r="Z52" s="69">
        <v>200</v>
      </c>
      <c r="AA52" s="69">
        <v>300</v>
      </c>
      <c r="AB52" s="69">
        <v>100</v>
      </c>
      <c r="AC52" s="70">
        <f t="shared" si="4"/>
        <v>0</v>
      </c>
      <c r="AD52" s="71"/>
      <c r="AE52" s="71"/>
      <c r="AF52" s="71"/>
      <c r="AG52" s="71"/>
      <c r="AH52" s="71"/>
      <c r="AI52" s="71">
        <v>200</v>
      </c>
      <c r="AJ52" s="71"/>
      <c r="AK52" s="71"/>
      <c r="AL52" s="71"/>
      <c r="AM52" s="71"/>
      <c r="AN52" s="71"/>
      <c r="AO52" s="71"/>
      <c r="AP52" s="71"/>
      <c r="AQ52" s="71"/>
      <c r="AR52" s="71">
        <f>2500/31*5*0.5</f>
        <v>201.612903225806</v>
      </c>
      <c r="AS52" s="72">
        <f t="shared" si="5"/>
        <v>0</v>
      </c>
      <c r="AT52" s="70">
        <f t="shared" si="6"/>
        <v>0</v>
      </c>
      <c r="AU52" s="70">
        <f t="shared" si="7"/>
        <v>2498.39</v>
      </c>
      <c r="AV52" s="73"/>
      <c r="AW52" s="74"/>
      <c r="AX52" s="74"/>
      <c r="AY52" s="75"/>
      <c r="AZ52" s="75"/>
      <c r="BA52" s="70">
        <f t="shared" si="8"/>
        <v>2498.39</v>
      </c>
      <c r="BB52" s="76"/>
      <c r="BC52" s="66" t="s">
        <v>77</v>
      </c>
      <c r="BD52" s="55" t="str">
        <f t="shared" si="9"/>
        <v>正确</v>
      </c>
    </row>
    <row r="53" s="1" customFormat="1" ht="33" customHeight="1" spans="1:56">
      <c r="A53" s="78">
        <f t="shared" si="1"/>
        <v>49</v>
      </c>
      <c r="B53" s="68" t="s">
        <v>510</v>
      </c>
      <c r="C53" s="99" t="s">
        <v>98</v>
      </c>
      <c r="D53" s="60">
        <v>45941</v>
      </c>
      <c r="E53" s="80" t="s">
        <v>74</v>
      </c>
      <c r="F53" s="81">
        <f t="shared" si="2"/>
        <v>31</v>
      </c>
      <c r="G53" s="62" t="s">
        <v>75</v>
      </c>
      <c r="H53" s="63"/>
      <c r="I53" s="63"/>
      <c r="J53" s="63"/>
      <c r="K53" s="63"/>
      <c r="L53" s="63"/>
      <c r="M53" s="63"/>
      <c r="N53" s="63"/>
      <c r="O53" s="89"/>
      <c r="P53" s="63"/>
      <c r="Q53" s="63"/>
      <c r="R53" s="63"/>
      <c r="S53" s="65">
        <f t="shared" si="3"/>
        <v>0</v>
      </c>
      <c r="T53" s="66"/>
      <c r="U53" s="83" t="s">
        <v>153</v>
      </c>
      <c r="V53" s="68">
        <v>600</v>
      </c>
      <c r="W53" s="69">
        <v>300</v>
      </c>
      <c r="X53" s="69">
        <v>100</v>
      </c>
      <c r="Y53" s="69">
        <v>200</v>
      </c>
      <c r="Z53" s="69">
        <v>200</v>
      </c>
      <c r="AA53" s="69">
        <v>200</v>
      </c>
      <c r="AB53" s="69">
        <v>100</v>
      </c>
      <c r="AC53" s="70">
        <f t="shared" si="4"/>
        <v>0</v>
      </c>
      <c r="AD53" s="71"/>
      <c r="AE53" s="71"/>
      <c r="AF53" s="71"/>
      <c r="AG53" s="71"/>
      <c r="AH53" s="71"/>
      <c r="AI53" s="71">
        <v>200</v>
      </c>
      <c r="AJ53" s="71"/>
      <c r="AK53" s="71"/>
      <c r="AL53" s="71"/>
      <c r="AM53" s="71"/>
      <c r="AN53" s="71"/>
      <c r="AO53" s="71"/>
      <c r="AP53" s="71"/>
      <c r="AQ53" s="71"/>
      <c r="AR53" s="71"/>
      <c r="AS53" s="72">
        <f t="shared" si="5"/>
        <v>0</v>
      </c>
      <c r="AT53" s="70">
        <f t="shared" si="6"/>
        <v>0</v>
      </c>
      <c r="AU53" s="70">
        <f t="shared" si="7"/>
        <v>1900</v>
      </c>
      <c r="AV53" s="73"/>
      <c r="AW53" s="74"/>
      <c r="AX53" s="74"/>
      <c r="AY53" s="75"/>
      <c r="AZ53" s="75"/>
      <c r="BA53" s="70">
        <f t="shared" si="8"/>
        <v>1900</v>
      </c>
      <c r="BB53" s="76"/>
      <c r="BC53" s="66" t="s">
        <v>77</v>
      </c>
      <c r="BD53" s="55" t="str">
        <f t="shared" si="9"/>
        <v>正确</v>
      </c>
    </row>
    <row r="54" s="1" customFormat="1" ht="33" customHeight="1" spans="1:56">
      <c r="A54" s="78">
        <f t="shared" si="1"/>
        <v>50</v>
      </c>
      <c r="B54" s="68" t="s">
        <v>511</v>
      </c>
      <c r="C54" s="99" t="s">
        <v>98</v>
      </c>
      <c r="D54" s="60">
        <v>45931</v>
      </c>
      <c r="E54" s="80" t="s">
        <v>74</v>
      </c>
      <c r="F54" s="81">
        <f t="shared" si="2"/>
        <v>31</v>
      </c>
      <c r="G54" s="62" t="s">
        <v>75</v>
      </c>
      <c r="H54" s="63"/>
      <c r="I54" s="63"/>
      <c r="J54" s="63"/>
      <c r="K54" s="63"/>
      <c r="L54" s="63"/>
      <c r="M54" s="63"/>
      <c r="N54" s="63"/>
      <c r="O54" s="89"/>
      <c r="P54" s="63"/>
      <c r="Q54" s="63"/>
      <c r="R54" s="63"/>
      <c r="S54" s="65">
        <f t="shared" si="3"/>
        <v>0</v>
      </c>
      <c r="T54" s="66"/>
      <c r="U54" s="83" t="s">
        <v>393</v>
      </c>
      <c r="V54" s="68">
        <v>500</v>
      </c>
      <c r="W54" s="69">
        <v>300</v>
      </c>
      <c r="X54" s="69">
        <v>100</v>
      </c>
      <c r="Y54" s="69">
        <v>200</v>
      </c>
      <c r="Z54" s="69">
        <v>200</v>
      </c>
      <c r="AA54" s="69">
        <v>200</v>
      </c>
      <c r="AB54" s="69">
        <v>100</v>
      </c>
      <c r="AC54" s="70">
        <f t="shared" si="4"/>
        <v>0</v>
      </c>
      <c r="AD54" s="71"/>
      <c r="AE54" s="71"/>
      <c r="AF54" s="71"/>
      <c r="AG54" s="71"/>
      <c r="AH54" s="71"/>
      <c r="AI54" s="71">
        <v>200</v>
      </c>
      <c r="AJ54" s="71"/>
      <c r="AK54" s="71"/>
      <c r="AL54" s="71"/>
      <c r="AM54" s="71"/>
      <c r="AN54" s="71"/>
      <c r="AO54" s="71"/>
      <c r="AP54" s="71"/>
      <c r="AQ54" s="71"/>
      <c r="AR54" s="71"/>
      <c r="AS54" s="72">
        <f t="shared" si="5"/>
        <v>0</v>
      </c>
      <c r="AT54" s="70">
        <f t="shared" si="6"/>
        <v>0</v>
      </c>
      <c r="AU54" s="70">
        <f t="shared" si="7"/>
        <v>1800</v>
      </c>
      <c r="AV54" s="73"/>
      <c r="AW54" s="74"/>
      <c r="AX54" s="74"/>
      <c r="AY54" s="75"/>
      <c r="AZ54" s="75"/>
      <c r="BA54" s="70">
        <f t="shared" si="8"/>
        <v>1800</v>
      </c>
      <c r="BB54" s="76"/>
      <c r="BC54" s="66" t="s">
        <v>77</v>
      </c>
      <c r="BD54" s="55" t="str">
        <f t="shared" si="9"/>
        <v>正确</v>
      </c>
    </row>
    <row r="55" s="1" customFormat="1" ht="33" customHeight="1" spans="1:56">
      <c r="A55" s="78">
        <f t="shared" si="1"/>
        <v>51</v>
      </c>
      <c r="B55" s="68" t="s">
        <v>512</v>
      </c>
      <c r="C55" s="99" t="s">
        <v>98</v>
      </c>
      <c r="D55" s="60">
        <v>45932</v>
      </c>
      <c r="E55" s="80" t="s">
        <v>74</v>
      </c>
      <c r="F55" s="81">
        <f t="shared" si="2"/>
        <v>31</v>
      </c>
      <c r="G55" s="62" t="s">
        <v>75</v>
      </c>
      <c r="H55" s="63"/>
      <c r="I55" s="63"/>
      <c r="J55" s="63"/>
      <c r="K55" s="63"/>
      <c r="L55" s="63"/>
      <c r="M55" s="63"/>
      <c r="N55" s="63"/>
      <c r="O55" s="89"/>
      <c r="P55" s="63"/>
      <c r="Q55" s="63"/>
      <c r="R55" s="63"/>
      <c r="S55" s="65">
        <f t="shared" si="3"/>
        <v>0</v>
      </c>
      <c r="T55" s="66"/>
      <c r="U55" s="83" t="s">
        <v>140</v>
      </c>
      <c r="V55" s="68">
        <v>800</v>
      </c>
      <c r="W55" s="69">
        <v>100</v>
      </c>
      <c r="X55" s="69">
        <v>100</v>
      </c>
      <c r="Y55" s="69">
        <v>100</v>
      </c>
      <c r="Z55" s="69">
        <v>100</v>
      </c>
      <c r="AA55" s="69">
        <v>100</v>
      </c>
      <c r="AB55" s="69">
        <v>100</v>
      </c>
      <c r="AC55" s="70">
        <f t="shared" si="4"/>
        <v>0</v>
      </c>
      <c r="AD55" s="71"/>
      <c r="AE55" s="71"/>
      <c r="AF55" s="71"/>
      <c r="AG55" s="71"/>
      <c r="AH55" s="71"/>
      <c r="AI55" s="71">
        <v>200</v>
      </c>
      <c r="AJ55" s="71"/>
      <c r="AK55" s="71"/>
      <c r="AL55" s="71"/>
      <c r="AM55" s="71"/>
      <c r="AN55" s="71"/>
      <c r="AO55" s="71"/>
      <c r="AP55" s="71"/>
      <c r="AQ55" s="71"/>
      <c r="AR55" s="71"/>
      <c r="AS55" s="72">
        <f t="shared" si="5"/>
        <v>0</v>
      </c>
      <c r="AT55" s="70">
        <f t="shared" si="6"/>
        <v>0</v>
      </c>
      <c r="AU55" s="70">
        <f t="shared" si="7"/>
        <v>1600</v>
      </c>
      <c r="AV55" s="73"/>
      <c r="AW55" s="74"/>
      <c r="AX55" s="74"/>
      <c r="AY55" s="75"/>
      <c r="AZ55" s="75"/>
      <c r="BA55" s="70">
        <f t="shared" si="8"/>
        <v>1600</v>
      </c>
      <c r="BB55" s="76"/>
      <c r="BC55" s="66" t="s">
        <v>77</v>
      </c>
      <c r="BD55" s="55" t="str">
        <f t="shared" si="9"/>
        <v>正确</v>
      </c>
    </row>
    <row r="56" s="1" customFormat="1" ht="33" customHeight="1" spans="1:56">
      <c r="A56" s="78">
        <f t="shared" si="1"/>
        <v>52</v>
      </c>
      <c r="B56" s="97" t="s">
        <v>513</v>
      </c>
      <c r="C56" s="59" t="s">
        <v>91</v>
      </c>
      <c r="D56" s="60">
        <v>45962</v>
      </c>
      <c r="E56" s="94" t="s">
        <v>175</v>
      </c>
      <c r="F56" s="81">
        <f t="shared" si="2"/>
        <v>31</v>
      </c>
      <c r="G56" s="62" t="s">
        <v>75</v>
      </c>
      <c r="H56" s="63"/>
      <c r="I56" s="63"/>
      <c r="J56" s="63">
        <v>9</v>
      </c>
      <c r="K56" s="63"/>
      <c r="L56" s="63"/>
      <c r="M56" s="63"/>
      <c r="N56" s="63"/>
      <c r="O56" s="89"/>
      <c r="P56" s="63"/>
      <c r="Q56" s="63"/>
      <c r="R56" s="63"/>
      <c r="S56" s="65">
        <f t="shared" si="3"/>
        <v>0</v>
      </c>
      <c r="T56" s="90" t="s">
        <v>482</v>
      </c>
      <c r="U56" s="83" t="s">
        <v>384</v>
      </c>
      <c r="V56" s="68">
        <v>800</v>
      </c>
      <c r="W56" s="69">
        <v>500</v>
      </c>
      <c r="X56" s="69">
        <v>300</v>
      </c>
      <c r="Y56" s="69">
        <v>200</v>
      </c>
      <c r="Z56" s="69">
        <v>200</v>
      </c>
      <c r="AA56" s="69">
        <v>300</v>
      </c>
      <c r="AB56" s="69">
        <v>100</v>
      </c>
      <c r="AC56" s="70">
        <f t="shared" si="4"/>
        <v>0</v>
      </c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2">
        <f t="shared" si="5"/>
        <v>0</v>
      </c>
      <c r="AT56" s="70">
        <f t="shared" si="6"/>
        <v>696.774193548387</v>
      </c>
      <c r="AU56" s="70">
        <f t="shared" si="7"/>
        <v>1703.23</v>
      </c>
      <c r="AV56" s="73"/>
      <c r="AW56" s="74"/>
      <c r="AX56" s="74"/>
      <c r="AY56" s="75"/>
      <c r="AZ56" s="75"/>
      <c r="BA56" s="70">
        <f t="shared" si="8"/>
        <v>1703.23</v>
      </c>
      <c r="BB56" s="76"/>
      <c r="BC56" s="66"/>
      <c r="BD56" s="55" t="str">
        <f t="shared" si="9"/>
        <v>正确</v>
      </c>
    </row>
    <row r="57" s="1" customFormat="1" ht="33" customHeight="1" spans="1:56">
      <c r="A57" s="78">
        <f t="shared" si="1"/>
        <v>53</v>
      </c>
      <c r="B57" s="68" t="s">
        <v>514</v>
      </c>
      <c r="C57" s="59" t="s">
        <v>91</v>
      </c>
      <c r="D57" s="60">
        <v>45988</v>
      </c>
      <c r="E57" s="80" t="s">
        <v>74</v>
      </c>
      <c r="F57" s="81">
        <f t="shared" si="2"/>
        <v>31</v>
      </c>
      <c r="G57" s="62" t="s">
        <v>75</v>
      </c>
      <c r="H57" s="63"/>
      <c r="I57" s="63"/>
      <c r="J57" s="63"/>
      <c r="K57" s="63"/>
      <c r="L57" s="63"/>
      <c r="M57" s="63"/>
      <c r="N57" s="63"/>
      <c r="O57" s="89">
        <v>4</v>
      </c>
      <c r="P57" s="63"/>
      <c r="Q57" s="63"/>
      <c r="R57" s="63"/>
      <c r="S57" s="65">
        <f t="shared" si="3"/>
        <v>0</v>
      </c>
      <c r="T57" s="66" t="s">
        <v>231</v>
      </c>
      <c r="U57" s="83" t="s">
        <v>185</v>
      </c>
      <c r="V57" s="68">
        <v>800</v>
      </c>
      <c r="W57" s="69">
        <v>500</v>
      </c>
      <c r="X57" s="69">
        <v>300</v>
      </c>
      <c r="Y57" s="69">
        <v>200</v>
      </c>
      <c r="Z57" s="69">
        <v>200</v>
      </c>
      <c r="AA57" s="69">
        <v>300</v>
      </c>
      <c r="AB57" s="69">
        <v>200</v>
      </c>
      <c r="AC57" s="70">
        <f t="shared" si="4"/>
        <v>0</v>
      </c>
      <c r="AD57" s="71"/>
      <c r="AE57" s="71"/>
      <c r="AF57" s="71"/>
      <c r="AG57" s="71"/>
      <c r="AH57" s="71"/>
      <c r="AI57" s="71">
        <v>200</v>
      </c>
      <c r="AJ57" s="71"/>
      <c r="AK57" s="71"/>
      <c r="AL57" s="71"/>
      <c r="AM57" s="71"/>
      <c r="AN57" s="71"/>
      <c r="AO57" s="71"/>
      <c r="AP57" s="71"/>
      <c r="AQ57" s="71"/>
      <c r="AR57" s="71">
        <f>2500/31*4*0.5</f>
        <v>161.290322580645</v>
      </c>
      <c r="AS57" s="72">
        <f t="shared" si="5"/>
        <v>0</v>
      </c>
      <c r="AT57" s="70">
        <f t="shared" si="6"/>
        <v>0</v>
      </c>
      <c r="AU57" s="70">
        <f t="shared" si="7"/>
        <v>2538.71</v>
      </c>
      <c r="AV57" s="73"/>
      <c r="AW57" s="74"/>
      <c r="AX57" s="74"/>
      <c r="AY57" s="75"/>
      <c r="AZ57" s="75"/>
      <c r="BA57" s="70">
        <f t="shared" si="8"/>
        <v>2538.71</v>
      </c>
      <c r="BB57" s="76"/>
      <c r="BC57" s="66" t="s">
        <v>77</v>
      </c>
      <c r="BD57" s="55" t="str">
        <f t="shared" si="9"/>
        <v>正确</v>
      </c>
    </row>
    <row r="58" s="1" customFormat="1" ht="33" customHeight="1" spans="1:56">
      <c r="A58" s="78">
        <f t="shared" si="1"/>
        <v>54</v>
      </c>
      <c r="B58" s="103" t="s">
        <v>515</v>
      </c>
      <c r="C58" s="59" t="s">
        <v>91</v>
      </c>
      <c r="D58" s="104">
        <v>45992</v>
      </c>
      <c r="E58" s="80" t="s">
        <v>74</v>
      </c>
      <c r="F58" s="81">
        <f t="shared" si="2"/>
        <v>31</v>
      </c>
      <c r="G58" s="62" t="s">
        <v>75</v>
      </c>
      <c r="H58" s="105"/>
      <c r="I58" s="105"/>
      <c r="J58" s="105"/>
      <c r="K58" s="105"/>
      <c r="L58" s="105"/>
      <c r="M58" s="105"/>
      <c r="N58" s="105"/>
      <c r="O58" s="106">
        <v>4</v>
      </c>
      <c r="P58" s="105"/>
      <c r="Q58" s="105"/>
      <c r="R58" s="105"/>
      <c r="S58" s="65">
        <f t="shared" si="3"/>
        <v>0</v>
      </c>
      <c r="T58" s="66" t="s">
        <v>231</v>
      </c>
      <c r="U58" s="83" t="s">
        <v>159</v>
      </c>
      <c r="V58" s="68">
        <v>700</v>
      </c>
      <c r="W58" s="69">
        <v>500</v>
      </c>
      <c r="X58" s="69">
        <v>300</v>
      </c>
      <c r="Y58" s="69">
        <v>200</v>
      </c>
      <c r="Z58" s="69">
        <v>200</v>
      </c>
      <c r="AA58" s="69">
        <v>300</v>
      </c>
      <c r="AB58" s="69">
        <v>100</v>
      </c>
      <c r="AC58" s="70">
        <f t="shared" si="4"/>
        <v>0</v>
      </c>
      <c r="AD58" s="107"/>
      <c r="AE58" s="107"/>
      <c r="AF58" s="107"/>
      <c r="AG58" s="107"/>
      <c r="AH58" s="107"/>
      <c r="AI58" s="71">
        <v>200</v>
      </c>
      <c r="AJ58" s="107"/>
      <c r="AK58" s="107"/>
      <c r="AL58" s="107"/>
      <c r="AM58" s="107"/>
      <c r="AN58" s="107"/>
      <c r="AO58" s="107"/>
      <c r="AP58" s="107"/>
      <c r="AQ58" s="107"/>
      <c r="AR58" s="107">
        <f>2300/31*4*0.5</f>
        <v>148.387096774194</v>
      </c>
      <c r="AS58" s="72">
        <f t="shared" si="5"/>
        <v>0</v>
      </c>
      <c r="AT58" s="70">
        <f t="shared" si="6"/>
        <v>0</v>
      </c>
      <c r="AU58" s="70">
        <f t="shared" si="7"/>
        <v>2351.61</v>
      </c>
      <c r="AV58" s="73"/>
      <c r="AW58" s="74"/>
      <c r="AX58" s="74"/>
      <c r="AY58" s="108"/>
      <c r="AZ58" s="108"/>
      <c r="BA58" s="70">
        <f t="shared" si="8"/>
        <v>2351.61</v>
      </c>
      <c r="BB58" s="76"/>
      <c r="BC58" s="66" t="s">
        <v>77</v>
      </c>
      <c r="BD58" s="55" t="str">
        <f t="shared" si="9"/>
        <v>正确</v>
      </c>
    </row>
    <row r="59" s="1" customFormat="1" ht="33" customHeight="1" spans="1:56">
      <c r="A59" s="78">
        <f t="shared" si="1"/>
        <v>55</v>
      </c>
      <c r="B59" s="94" t="s">
        <v>516</v>
      </c>
      <c r="C59" s="59" t="s">
        <v>102</v>
      </c>
      <c r="D59" s="104">
        <v>46007</v>
      </c>
      <c r="E59" s="94" t="s">
        <v>175</v>
      </c>
      <c r="F59" s="81">
        <f t="shared" si="2"/>
        <v>31</v>
      </c>
      <c r="G59" s="62" t="s">
        <v>75</v>
      </c>
      <c r="H59" s="105"/>
      <c r="I59" s="105"/>
      <c r="J59" s="105"/>
      <c r="K59" s="105"/>
      <c r="L59" s="105"/>
      <c r="M59" s="105"/>
      <c r="N59" s="105"/>
      <c r="O59" s="106"/>
      <c r="P59" s="105"/>
      <c r="Q59" s="105"/>
      <c r="R59" s="105"/>
      <c r="S59" s="65">
        <f t="shared" si="3"/>
        <v>0</v>
      </c>
      <c r="T59" s="109" t="s">
        <v>284</v>
      </c>
      <c r="U59" s="110" t="s">
        <v>140</v>
      </c>
      <c r="V59" s="68">
        <v>800</v>
      </c>
      <c r="W59" s="69">
        <v>100</v>
      </c>
      <c r="X59" s="69">
        <v>100</v>
      </c>
      <c r="Y59" s="69">
        <v>100</v>
      </c>
      <c r="Z59" s="69">
        <v>100</v>
      </c>
      <c r="AA59" s="69">
        <v>100</v>
      </c>
      <c r="AB59" s="69">
        <v>100</v>
      </c>
      <c r="AC59" s="70">
        <f t="shared" si="4"/>
        <v>0</v>
      </c>
      <c r="AD59" s="107"/>
      <c r="AE59" s="107"/>
      <c r="AF59" s="107"/>
      <c r="AG59" s="107"/>
      <c r="AH59" s="107"/>
      <c r="AI59" s="71"/>
      <c r="AJ59" s="107"/>
      <c r="AK59" s="107"/>
      <c r="AL59" s="107"/>
      <c r="AM59" s="107"/>
      <c r="AN59" s="107"/>
      <c r="AO59" s="107"/>
      <c r="AP59" s="107"/>
      <c r="AQ59" s="107"/>
      <c r="AR59" s="107"/>
      <c r="AS59" s="72">
        <f t="shared" si="5"/>
        <v>0</v>
      </c>
      <c r="AT59" s="70">
        <f t="shared" si="6"/>
        <v>0</v>
      </c>
      <c r="AU59" s="70">
        <f t="shared" si="7"/>
        <v>1400</v>
      </c>
      <c r="AV59" s="73"/>
      <c r="AW59" s="74"/>
      <c r="AX59" s="74"/>
      <c r="AY59" s="108"/>
      <c r="AZ59" s="108"/>
      <c r="BA59" s="70">
        <f t="shared" si="8"/>
        <v>1400</v>
      </c>
      <c r="BB59" s="76"/>
      <c r="BC59" s="66" t="s">
        <v>77</v>
      </c>
      <c r="BD59" s="55" t="str">
        <f t="shared" si="9"/>
        <v>正确</v>
      </c>
    </row>
    <row r="60" s="1" customFormat="1" ht="33" customHeight="1" spans="1:56">
      <c r="A60" s="78">
        <f t="shared" si="1"/>
        <v>56</v>
      </c>
      <c r="B60" s="111" t="s">
        <v>517</v>
      </c>
      <c r="C60" s="99" t="s">
        <v>98</v>
      </c>
      <c r="D60" s="104">
        <v>46023</v>
      </c>
      <c r="E60" s="111" t="s">
        <v>190</v>
      </c>
      <c r="F60" s="81">
        <f t="shared" si="2"/>
        <v>31</v>
      </c>
      <c r="G60" s="62" t="s">
        <v>75</v>
      </c>
      <c r="H60" s="105"/>
      <c r="I60" s="105"/>
      <c r="J60" s="105"/>
      <c r="K60" s="105"/>
      <c r="L60" s="105"/>
      <c r="M60" s="105"/>
      <c r="N60" s="105"/>
      <c r="O60" s="106"/>
      <c r="P60" s="105"/>
      <c r="Q60" s="105"/>
      <c r="R60" s="105"/>
      <c r="S60" s="65">
        <f t="shared" si="3"/>
        <v>0</v>
      </c>
      <c r="T60" s="109" t="s">
        <v>518</v>
      </c>
      <c r="U60" s="110" t="s">
        <v>393</v>
      </c>
      <c r="V60" s="68">
        <v>800</v>
      </c>
      <c r="W60" s="69">
        <v>300</v>
      </c>
      <c r="X60" s="69">
        <v>100</v>
      </c>
      <c r="Y60" s="69">
        <v>100</v>
      </c>
      <c r="Z60" s="69">
        <v>100</v>
      </c>
      <c r="AA60" s="69">
        <v>100</v>
      </c>
      <c r="AB60" s="69">
        <v>100</v>
      </c>
      <c r="AC60" s="70">
        <f t="shared" si="4"/>
        <v>0</v>
      </c>
      <c r="AD60" s="107"/>
      <c r="AE60" s="107"/>
      <c r="AF60" s="107"/>
      <c r="AG60" s="107"/>
      <c r="AH60" s="107"/>
      <c r="AI60" s="71">
        <v>200</v>
      </c>
      <c r="AJ60" s="107"/>
      <c r="AK60" s="107"/>
      <c r="AL60" s="107"/>
      <c r="AM60" s="107"/>
      <c r="AN60" s="107"/>
      <c r="AO60" s="107"/>
      <c r="AP60" s="107"/>
      <c r="AQ60" s="107"/>
      <c r="AR60" s="107"/>
      <c r="AS60" s="72">
        <f t="shared" si="5"/>
        <v>0</v>
      </c>
      <c r="AT60" s="70">
        <f t="shared" si="6"/>
        <v>0</v>
      </c>
      <c r="AU60" s="70">
        <f t="shared" si="7"/>
        <v>1800</v>
      </c>
      <c r="AV60" s="73"/>
      <c r="AW60" s="74"/>
      <c r="AX60" s="74"/>
      <c r="AY60" s="108"/>
      <c r="AZ60" s="108"/>
      <c r="BA60" s="70">
        <f t="shared" si="8"/>
        <v>1800</v>
      </c>
      <c r="BB60" s="76"/>
      <c r="BC60" s="66" t="s">
        <v>77</v>
      </c>
      <c r="BD60" s="55" t="str">
        <f t="shared" si="9"/>
        <v>正确</v>
      </c>
    </row>
    <row r="61" s="1" customFormat="1" ht="33" customHeight="1" spans="1:56">
      <c r="A61" s="78">
        <f t="shared" si="1"/>
        <v>57</v>
      </c>
      <c r="B61" s="111" t="s">
        <v>519</v>
      </c>
      <c r="C61" s="99" t="s">
        <v>98</v>
      </c>
      <c r="D61" s="104">
        <v>46041</v>
      </c>
      <c r="E61" s="111" t="s">
        <v>190</v>
      </c>
      <c r="F61" s="81">
        <f t="shared" si="2"/>
        <v>13</v>
      </c>
      <c r="G61" s="62" t="s">
        <v>75</v>
      </c>
      <c r="H61" s="105"/>
      <c r="I61" s="105"/>
      <c r="J61" s="105"/>
      <c r="K61" s="105"/>
      <c r="L61" s="105"/>
      <c r="M61" s="105"/>
      <c r="N61" s="105"/>
      <c r="O61" s="106"/>
      <c r="P61" s="105"/>
      <c r="Q61" s="105"/>
      <c r="R61" s="105"/>
      <c r="S61" s="65">
        <f t="shared" si="3"/>
        <v>0</v>
      </c>
      <c r="T61" s="112" t="s">
        <v>520</v>
      </c>
      <c r="U61" s="110" t="s">
        <v>393</v>
      </c>
      <c r="V61" s="68">
        <f>1600/31*13</f>
        <v>670.967741935484</v>
      </c>
      <c r="W61" s="69"/>
      <c r="X61" s="69"/>
      <c r="Y61" s="69"/>
      <c r="Z61" s="69"/>
      <c r="AA61" s="69"/>
      <c r="AB61" s="69"/>
      <c r="AC61" s="70">
        <f t="shared" si="4"/>
        <v>0</v>
      </c>
      <c r="AD61" s="107"/>
      <c r="AE61" s="107"/>
      <c r="AF61" s="107"/>
      <c r="AG61" s="107"/>
      <c r="AH61" s="107"/>
      <c r="AI61" s="71">
        <v>200</v>
      </c>
      <c r="AJ61" s="107"/>
      <c r="AK61" s="107"/>
      <c r="AL61" s="107"/>
      <c r="AM61" s="107"/>
      <c r="AN61" s="107"/>
      <c r="AO61" s="107"/>
      <c r="AP61" s="107"/>
      <c r="AQ61" s="107"/>
      <c r="AR61" s="107"/>
      <c r="AS61" s="72">
        <f t="shared" si="5"/>
        <v>0</v>
      </c>
      <c r="AT61" s="70">
        <f t="shared" si="6"/>
        <v>0</v>
      </c>
      <c r="AU61" s="70">
        <f t="shared" si="7"/>
        <v>870.97</v>
      </c>
      <c r="AV61" s="73"/>
      <c r="AW61" s="74"/>
      <c r="AX61" s="74"/>
      <c r="AY61" s="108"/>
      <c r="AZ61" s="108"/>
      <c r="BA61" s="70">
        <f t="shared" si="8"/>
        <v>870.97</v>
      </c>
      <c r="BB61" s="76"/>
      <c r="BC61" s="66" t="s">
        <v>77</v>
      </c>
      <c r="BD61" s="55" t="str">
        <f t="shared" si="9"/>
        <v>错误</v>
      </c>
    </row>
    <row r="62" s="1" customFormat="1" ht="33" customHeight="1" spans="1:56">
      <c r="A62" s="78">
        <f t="shared" si="1"/>
        <v>58</v>
      </c>
      <c r="B62" s="113" t="s">
        <v>521</v>
      </c>
      <c r="C62" s="59" t="s">
        <v>102</v>
      </c>
      <c r="D62" s="104">
        <v>46047</v>
      </c>
      <c r="E62" s="113" t="s">
        <v>190</v>
      </c>
      <c r="F62" s="81">
        <f t="shared" si="2"/>
        <v>7</v>
      </c>
      <c r="G62" s="62" t="s">
        <v>75</v>
      </c>
      <c r="H62" s="105"/>
      <c r="I62" s="105"/>
      <c r="J62" s="105"/>
      <c r="K62" s="105"/>
      <c r="L62" s="105"/>
      <c r="M62" s="105"/>
      <c r="N62" s="105"/>
      <c r="O62" s="106"/>
      <c r="P62" s="105"/>
      <c r="Q62" s="105"/>
      <c r="R62" s="105"/>
      <c r="S62" s="65">
        <f t="shared" si="3"/>
        <v>0</v>
      </c>
      <c r="T62" s="112" t="s">
        <v>522</v>
      </c>
      <c r="U62" s="110" t="s">
        <v>140</v>
      </c>
      <c r="V62" s="114">
        <f>1400/31*7</f>
        <v>316.129032258065</v>
      </c>
      <c r="W62" s="115"/>
      <c r="X62" s="115"/>
      <c r="Y62" s="115"/>
      <c r="Z62" s="115"/>
      <c r="AA62" s="115"/>
      <c r="AB62" s="115"/>
      <c r="AC62" s="70">
        <f t="shared" si="4"/>
        <v>0</v>
      </c>
      <c r="AD62" s="107"/>
      <c r="AE62" s="107"/>
      <c r="AF62" s="107"/>
      <c r="AG62" s="107"/>
      <c r="AH62" s="107"/>
      <c r="AI62" s="107">
        <v>200</v>
      </c>
      <c r="AJ62" s="107"/>
      <c r="AK62" s="107"/>
      <c r="AL62" s="107"/>
      <c r="AM62" s="107"/>
      <c r="AN62" s="107"/>
      <c r="AO62" s="107"/>
      <c r="AP62" s="107"/>
      <c r="AQ62" s="107"/>
      <c r="AR62" s="107"/>
      <c r="AS62" s="72">
        <f t="shared" si="5"/>
        <v>0</v>
      </c>
      <c r="AT62" s="70">
        <f t="shared" si="6"/>
        <v>0</v>
      </c>
      <c r="AU62" s="70">
        <f t="shared" si="7"/>
        <v>516.13</v>
      </c>
      <c r="AV62" s="73"/>
      <c r="AW62" s="74"/>
      <c r="AX62" s="74"/>
      <c r="AY62" s="108"/>
      <c r="AZ62" s="108"/>
      <c r="BA62" s="70">
        <f t="shared" si="8"/>
        <v>516.13</v>
      </c>
      <c r="BB62" s="76"/>
      <c r="BC62" s="66" t="s">
        <v>77</v>
      </c>
      <c r="BD62" s="55" t="str">
        <f t="shared" si="9"/>
        <v>错误</v>
      </c>
    </row>
    <row r="63" s="1" customFormat="1" ht="33" customHeight="1" spans="1:56">
      <c r="A63" s="78">
        <f t="shared" si="1"/>
        <v>59</v>
      </c>
      <c r="B63" s="103"/>
      <c r="C63" s="116"/>
      <c r="D63" s="104"/>
      <c r="E63" s="103"/>
      <c r="F63" s="81">
        <f t="shared" si="2"/>
        <v>31</v>
      </c>
      <c r="G63" s="117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65">
        <f t="shared" si="3"/>
        <v>0</v>
      </c>
      <c r="T63" s="118"/>
      <c r="U63" s="110"/>
      <c r="V63" s="119"/>
      <c r="W63" s="120"/>
      <c r="X63" s="120"/>
      <c r="Y63" s="120"/>
      <c r="Z63" s="120"/>
      <c r="AA63" s="120"/>
      <c r="AB63" s="107"/>
      <c r="AC63" s="70">
        <f t="shared" si="4"/>
        <v>0</v>
      </c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72">
        <f t="shared" si="5"/>
        <v>0</v>
      </c>
      <c r="AT63" s="70">
        <f t="shared" si="6"/>
        <v>0</v>
      </c>
      <c r="AU63" s="70">
        <f t="shared" si="7"/>
        <v>0</v>
      </c>
      <c r="AV63" s="73"/>
      <c r="AW63" s="74"/>
      <c r="AX63" s="74"/>
      <c r="AY63" s="108"/>
      <c r="AZ63" s="108"/>
      <c r="BA63" s="70">
        <f t="shared" si="8"/>
        <v>0</v>
      </c>
      <c r="BB63" s="76"/>
      <c r="BC63" s="121"/>
      <c r="BD63" s="55" t="str">
        <f t="shared" si="9"/>
        <v>正确</v>
      </c>
    </row>
    <row r="64" s="1" customFormat="1" ht="33" customHeight="1" spans="1:56">
      <c r="A64" s="78">
        <f t="shared" si="1"/>
        <v>60</v>
      </c>
      <c r="B64" s="103"/>
      <c r="C64" s="116"/>
      <c r="D64" s="104"/>
      <c r="E64" s="103"/>
      <c r="F64" s="81">
        <f t="shared" si="2"/>
        <v>31</v>
      </c>
      <c r="G64" s="117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65">
        <f t="shared" si="3"/>
        <v>0</v>
      </c>
      <c r="T64" s="118"/>
      <c r="U64" s="110"/>
      <c r="V64" s="119"/>
      <c r="W64" s="120"/>
      <c r="X64" s="120"/>
      <c r="Y64" s="120"/>
      <c r="Z64" s="120"/>
      <c r="AA64" s="120"/>
      <c r="AB64" s="107"/>
      <c r="AC64" s="70">
        <f t="shared" si="4"/>
        <v>0</v>
      </c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72">
        <f t="shared" si="5"/>
        <v>0</v>
      </c>
      <c r="AT64" s="70">
        <f t="shared" si="6"/>
        <v>0</v>
      </c>
      <c r="AU64" s="70">
        <f t="shared" si="7"/>
        <v>0</v>
      </c>
      <c r="AV64" s="122"/>
      <c r="AW64" s="108"/>
      <c r="AX64" s="108"/>
      <c r="AY64" s="108"/>
      <c r="AZ64" s="108"/>
      <c r="BA64" s="70">
        <f t="shared" si="8"/>
        <v>0</v>
      </c>
      <c r="BB64" s="76"/>
      <c r="BC64" s="121"/>
      <c r="BD64" s="55" t="str">
        <f t="shared" si="9"/>
        <v>正确</v>
      </c>
    </row>
    <row r="65" s="1" customFormat="1" ht="33" customHeight="1" spans="1:56">
      <c r="A65" s="78">
        <f t="shared" si="1"/>
        <v>61</v>
      </c>
      <c r="B65" s="103"/>
      <c r="C65" s="116"/>
      <c r="D65" s="104"/>
      <c r="E65" s="103"/>
      <c r="F65" s="81">
        <f t="shared" si="2"/>
        <v>31</v>
      </c>
      <c r="G65" s="117"/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65">
        <f t="shared" si="3"/>
        <v>0</v>
      </c>
      <c r="T65" s="118"/>
      <c r="U65" s="110"/>
      <c r="V65" s="119"/>
      <c r="W65" s="120"/>
      <c r="X65" s="120"/>
      <c r="Y65" s="120"/>
      <c r="Z65" s="120"/>
      <c r="AA65" s="120"/>
      <c r="AB65" s="107"/>
      <c r="AC65" s="70">
        <f t="shared" si="4"/>
        <v>0</v>
      </c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72">
        <f t="shared" si="5"/>
        <v>0</v>
      </c>
      <c r="AT65" s="70">
        <f t="shared" si="6"/>
        <v>0</v>
      </c>
      <c r="AU65" s="70">
        <f t="shared" si="7"/>
        <v>0</v>
      </c>
      <c r="AV65" s="122"/>
      <c r="AW65" s="108"/>
      <c r="AX65" s="108"/>
      <c r="AY65" s="108"/>
      <c r="AZ65" s="108"/>
      <c r="BA65" s="70">
        <f t="shared" si="8"/>
        <v>0</v>
      </c>
      <c r="BB65" s="76"/>
      <c r="BC65" s="121"/>
      <c r="BD65" s="55" t="str">
        <f t="shared" si="9"/>
        <v>正确</v>
      </c>
    </row>
    <row r="66" s="1" customFormat="1" ht="33" customHeight="1" spans="1:56">
      <c r="A66" s="78">
        <f t="shared" si="1"/>
        <v>62</v>
      </c>
      <c r="B66" s="103"/>
      <c r="C66" s="116"/>
      <c r="D66" s="104"/>
      <c r="E66" s="103"/>
      <c r="F66" s="81">
        <f t="shared" si="2"/>
        <v>31</v>
      </c>
      <c r="G66" s="117"/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65">
        <f t="shared" si="3"/>
        <v>0</v>
      </c>
      <c r="T66" s="118"/>
      <c r="U66" s="110"/>
      <c r="V66" s="119"/>
      <c r="W66" s="120"/>
      <c r="X66" s="120"/>
      <c r="Y66" s="120"/>
      <c r="Z66" s="120"/>
      <c r="AA66" s="120"/>
      <c r="AB66" s="107"/>
      <c r="AC66" s="70">
        <f t="shared" si="4"/>
        <v>0</v>
      </c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72">
        <f t="shared" si="5"/>
        <v>0</v>
      </c>
      <c r="AT66" s="70">
        <f t="shared" si="6"/>
        <v>0</v>
      </c>
      <c r="AU66" s="70">
        <f t="shared" si="7"/>
        <v>0</v>
      </c>
      <c r="AV66" s="122"/>
      <c r="AW66" s="108"/>
      <c r="AX66" s="108"/>
      <c r="AY66" s="108"/>
      <c r="AZ66" s="108"/>
      <c r="BA66" s="70">
        <f t="shared" si="8"/>
        <v>0</v>
      </c>
      <c r="BB66" s="76"/>
      <c r="BC66" s="121"/>
      <c r="BD66" s="55" t="str">
        <f t="shared" si="9"/>
        <v>正确</v>
      </c>
    </row>
    <row r="67" s="1" customFormat="1" ht="33" customHeight="1" spans="1:56">
      <c r="A67" s="78">
        <f t="shared" si="1"/>
        <v>63</v>
      </c>
      <c r="B67" s="103"/>
      <c r="C67" s="116"/>
      <c r="D67" s="104"/>
      <c r="E67" s="103"/>
      <c r="F67" s="81">
        <f t="shared" si="2"/>
        <v>31</v>
      </c>
      <c r="G67" s="117"/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65">
        <f t="shared" si="3"/>
        <v>0</v>
      </c>
      <c r="T67" s="118"/>
      <c r="U67" s="110"/>
      <c r="V67" s="119"/>
      <c r="W67" s="120"/>
      <c r="X67" s="120"/>
      <c r="Y67" s="120"/>
      <c r="Z67" s="120"/>
      <c r="AA67" s="120"/>
      <c r="AB67" s="107"/>
      <c r="AC67" s="70">
        <f t="shared" si="4"/>
        <v>0</v>
      </c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72">
        <f t="shared" si="5"/>
        <v>0</v>
      </c>
      <c r="AT67" s="70">
        <f t="shared" si="6"/>
        <v>0</v>
      </c>
      <c r="AU67" s="70">
        <f t="shared" si="7"/>
        <v>0</v>
      </c>
      <c r="AV67" s="122"/>
      <c r="AW67" s="108"/>
      <c r="AX67" s="108"/>
      <c r="AY67" s="108"/>
      <c r="AZ67" s="108"/>
      <c r="BA67" s="70">
        <f t="shared" si="8"/>
        <v>0</v>
      </c>
      <c r="BB67" s="76"/>
      <c r="BC67" s="121"/>
      <c r="BD67" s="55" t="str">
        <f t="shared" si="9"/>
        <v>正确</v>
      </c>
    </row>
    <row r="68" s="1" customFormat="1" ht="33" customHeight="1" spans="1:56">
      <c r="A68" s="78">
        <f t="shared" si="1"/>
        <v>64</v>
      </c>
      <c r="B68" s="103"/>
      <c r="C68" s="116"/>
      <c r="D68" s="104"/>
      <c r="E68" s="103"/>
      <c r="F68" s="81">
        <f t="shared" si="2"/>
        <v>31</v>
      </c>
      <c r="G68" s="117"/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65">
        <f t="shared" si="3"/>
        <v>0</v>
      </c>
      <c r="T68" s="118"/>
      <c r="U68" s="110"/>
      <c r="V68" s="119"/>
      <c r="W68" s="120"/>
      <c r="X68" s="120"/>
      <c r="Y68" s="120"/>
      <c r="Z68" s="120"/>
      <c r="AA68" s="120"/>
      <c r="AB68" s="107"/>
      <c r="AC68" s="70">
        <f t="shared" si="4"/>
        <v>0</v>
      </c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72">
        <f t="shared" si="5"/>
        <v>0</v>
      </c>
      <c r="AT68" s="70">
        <f t="shared" si="6"/>
        <v>0</v>
      </c>
      <c r="AU68" s="70">
        <f t="shared" si="7"/>
        <v>0</v>
      </c>
      <c r="AV68" s="122"/>
      <c r="AW68" s="108"/>
      <c r="AX68" s="108"/>
      <c r="AY68" s="108"/>
      <c r="AZ68" s="108"/>
      <c r="BA68" s="70">
        <f t="shared" si="8"/>
        <v>0</v>
      </c>
      <c r="BB68" s="76"/>
      <c r="BC68" s="121"/>
      <c r="BD68" s="55" t="str">
        <f t="shared" si="9"/>
        <v>正确</v>
      </c>
    </row>
    <row r="69" s="1" customFormat="1" ht="33" customHeight="1" spans="1:56">
      <c r="A69" s="78">
        <f t="shared" ref="A69:A132" si="13">ROW()-4</f>
        <v>65</v>
      </c>
      <c r="B69" s="103"/>
      <c r="C69" s="116"/>
      <c r="D69" s="104"/>
      <c r="E69" s="103"/>
      <c r="F69" s="81">
        <f t="shared" ref="F69:F132" si="14">IF($C$2-D69+1&lt;$E$2,$C$2-D69+1,$E$2)</f>
        <v>31</v>
      </c>
      <c r="G69" s="117"/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65">
        <f t="shared" ref="S69:S132" si="15">P69+Q69-R69</f>
        <v>0</v>
      </c>
      <c r="T69" s="118"/>
      <c r="U69" s="110"/>
      <c r="V69" s="119"/>
      <c r="W69" s="120"/>
      <c r="X69" s="120"/>
      <c r="Y69" s="120"/>
      <c r="Z69" s="120"/>
      <c r="AA69" s="120"/>
      <c r="AB69" s="107"/>
      <c r="AC69" s="70">
        <f t="shared" ref="AC69:AC132" si="16">IF(G69="是",30,0)</f>
        <v>0</v>
      </c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72">
        <f t="shared" ref="AS69:AS132" si="17">IFERROR(U69/$E$2*2*H69+I69*2,0)</f>
        <v>0</v>
      </c>
      <c r="AT69" s="70">
        <f t="shared" ref="AT69:AT132" si="18">IFERROR(U69/$E$2*(J69+K69*0.2+L69+M69*0.5),0)</f>
        <v>0</v>
      </c>
      <c r="AU69" s="70">
        <f t="shared" ref="AU69:AU132" si="19">ROUND(SUM(V69:AP69)-SUM(AQ69:AT69),2)</f>
        <v>0</v>
      </c>
      <c r="AV69" s="122"/>
      <c r="AW69" s="108"/>
      <c r="AX69" s="108"/>
      <c r="AY69" s="108"/>
      <c r="AZ69" s="108"/>
      <c r="BA69" s="70">
        <f t="shared" ref="BA69:BA132" si="20">ROUND(AU69-SUM(AV69:AZ69),2)</f>
        <v>0</v>
      </c>
      <c r="BB69" s="76"/>
      <c r="BC69" s="121"/>
      <c r="BD69" s="55" t="str">
        <f t="shared" ref="BD69:BD132" si="21">IF(U69-SUM(V69:AB69)=0,"正确","错误")</f>
        <v>正确</v>
      </c>
    </row>
    <row r="70" s="1" customFormat="1" ht="33" customHeight="1" spans="1:56">
      <c r="A70" s="78">
        <f t="shared" si="13"/>
        <v>66</v>
      </c>
      <c r="B70" s="103"/>
      <c r="C70" s="116"/>
      <c r="D70" s="104"/>
      <c r="E70" s="103"/>
      <c r="F70" s="81">
        <f t="shared" si="14"/>
        <v>31</v>
      </c>
      <c r="G70" s="117"/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65">
        <f t="shared" si="15"/>
        <v>0</v>
      </c>
      <c r="T70" s="118"/>
      <c r="U70" s="110"/>
      <c r="V70" s="119"/>
      <c r="W70" s="120"/>
      <c r="X70" s="120"/>
      <c r="Y70" s="120"/>
      <c r="Z70" s="120"/>
      <c r="AA70" s="120"/>
      <c r="AB70" s="107"/>
      <c r="AC70" s="70">
        <f t="shared" si="16"/>
        <v>0</v>
      </c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72">
        <f t="shared" si="17"/>
        <v>0</v>
      </c>
      <c r="AT70" s="70">
        <f t="shared" si="18"/>
        <v>0</v>
      </c>
      <c r="AU70" s="70">
        <f t="shared" si="19"/>
        <v>0</v>
      </c>
      <c r="AV70" s="122"/>
      <c r="AW70" s="108"/>
      <c r="AX70" s="108"/>
      <c r="AY70" s="108"/>
      <c r="AZ70" s="108"/>
      <c r="BA70" s="70">
        <f t="shared" si="20"/>
        <v>0</v>
      </c>
      <c r="BB70" s="76"/>
      <c r="BC70" s="121"/>
      <c r="BD70" s="55" t="str">
        <f t="shared" si="21"/>
        <v>正确</v>
      </c>
    </row>
    <row r="71" s="1" customFormat="1" ht="33" customHeight="1" spans="1:56">
      <c r="A71" s="78">
        <f t="shared" si="13"/>
        <v>67</v>
      </c>
      <c r="B71" s="103"/>
      <c r="C71" s="116"/>
      <c r="D71" s="104"/>
      <c r="E71" s="103"/>
      <c r="F71" s="81">
        <f t="shared" si="14"/>
        <v>31</v>
      </c>
      <c r="G71" s="117"/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65">
        <f t="shared" si="15"/>
        <v>0</v>
      </c>
      <c r="T71" s="118"/>
      <c r="U71" s="110"/>
      <c r="V71" s="119"/>
      <c r="W71" s="120"/>
      <c r="X71" s="120"/>
      <c r="Y71" s="120"/>
      <c r="Z71" s="120"/>
      <c r="AA71" s="120"/>
      <c r="AB71" s="107"/>
      <c r="AC71" s="70">
        <f t="shared" si="16"/>
        <v>0</v>
      </c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72">
        <f t="shared" si="17"/>
        <v>0</v>
      </c>
      <c r="AT71" s="70">
        <f t="shared" si="18"/>
        <v>0</v>
      </c>
      <c r="AU71" s="70">
        <f t="shared" si="19"/>
        <v>0</v>
      </c>
      <c r="AV71" s="122"/>
      <c r="AW71" s="108"/>
      <c r="AX71" s="108"/>
      <c r="AY71" s="108"/>
      <c r="AZ71" s="108"/>
      <c r="BA71" s="70">
        <f t="shared" si="20"/>
        <v>0</v>
      </c>
      <c r="BB71" s="76"/>
      <c r="BC71" s="121"/>
      <c r="BD71" s="55" t="str">
        <f t="shared" si="21"/>
        <v>正确</v>
      </c>
    </row>
    <row r="72" s="1" customFormat="1" ht="33" customHeight="1" spans="1:56">
      <c r="A72" s="78">
        <f t="shared" si="13"/>
        <v>68</v>
      </c>
      <c r="B72" s="103"/>
      <c r="C72" s="116"/>
      <c r="D72" s="104"/>
      <c r="E72" s="103"/>
      <c r="F72" s="81">
        <f t="shared" si="14"/>
        <v>31</v>
      </c>
      <c r="G72" s="117"/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65">
        <f t="shared" si="15"/>
        <v>0</v>
      </c>
      <c r="T72" s="118"/>
      <c r="U72" s="110"/>
      <c r="V72" s="119"/>
      <c r="W72" s="120"/>
      <c r="X72" s="120"/>
      <c r="Y72" s="120"/>
      <c r="Z72" s="120"/>
      <c r="AA72" s="120"/>
      <c r="AB72" s="107"/>
      <c r="AC72" s="70">
        <f t="shared" si="16"/>
        <v>0</v>
      </c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72">
        <f t="shared" si="17"/>
        <v>0</v>
      </c>
      <c r="AT72" s="70">
        <f t="shared" si="18"/>
        <v>0</v>
      </c>
      <c r="AU72" s="70">
        <f t="shared" si="19"/>
        <v>0</v>
      </c>
      <c r="AV72" s="122"/>
      <c r="AW72" s="108"/>
      <c r="AX72" s="108"/>
      <c r="AY72" s="108"/>
      <c r="AZ72" s="108"/>
      <c r="BA72" s="70">
        <f t="shared" si="20"/>
        <v>0</v>
      </c>
      <c r="BB72" s="76"/>
      <c r="BC72" s="121"/>
      <c r="BD72" s="55" t="str">
        <f t="shared" si="21"/>
        <v>正确</v>
      </c>
    </row>
    <row r="73" s="1" customFormat="1" ht="33" customHeight="1" spans="1:56">
      <c r="A73" s="78">
        <f t="shared" si="13"/>
        <v>69</v>
      </c>
      <c r="B73" s="103"/>
      <c r="C73" s="116"/>
      <c r="D73" s="104"/>
      <c r="E73" s="103"/>
      <c r="F73" s="81">
        <f t="shared" si="14"/>
        <v>31</v>
      </c>
      <c r="G73" s="117"/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65">
        <f t="shared" si="15"/>
        <v>0</v>
      </c>
      <c r="T73" s="118"/>
      <c r="U73" s="110"/>
      <c r="V73" s="119"/>
      <c r="W73" s="120"/>
      <c r="X73" s="120"/>
      <c r="Y73" s="120"/>
      <c r="Z73" s="120"/>
      <c r="AA73" s="120"/>
      <c r="AB73" s="107"/>
      <c r="AC73" s="70">
        <f t="shared" si="16"/>
        <v>0</v>
      </c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72">
        <f t="shared" si="17"/>
        <v>0</v>
      </c>
      <c r="AT73" s="70">
        <f t="shared" si="18"/>
        <v>0</v>
      </c>
      <c r="AU73" s="70">
        <f t="shared" si="19"/>
        <v>0</v>
      </c>
      <c r="AV73" s="122"/>
      <c r="AW73" s="108"/>
      <c r="AX73" s="108"/>
      <c r="AY73" s="108"/>
      <c r="AZ73" s="108"/>
      <c r="BA73" s="70">
        <f t="shared" si="20"/>
        <v>0</v>
      </c>
      <c r="BB73" s="76"/>
      <c r="BC73" s="121"/>
      <c r="BD73" s="55" t="str">
        <f t="shared" si="21"/>
        <v>正确</v>
      </c>
    </row>
    <row r="74" s="1" customFormat="1" ht="33" customHeight="1" spans="1:56">
      <c r="A74" s="78">
        <f t="shared" si="13"/>
        <v>70</v>
      </c>
      <c r="B74" s="103"/>
      <c r="C74" s="116"/>
      <c r="D74" s="104"/>
      <c r="E74" s="103"/>
      <c r="F74" s="81">
        <f t="shared" si="14"/>
        <v>31</v>
      </c>
      <c r="G74" s="117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65">
        <f t="shared" si="15"/>
        <v>0</v>
      </c>
      <c r="T74" s="118"/>
      <c r="U74" s="110"/>
      <c r="V74" s="119"/>
      <c r="W74" s="120"/>
      <c r="X74" s="120"/>
      <c r="Y74" s="120"/>
      <c r="Z74" s="120"/>
      <c r="AA74" s="120"/>
      <c r="AB74" s="107"/>
      <c r="AC74" s="70">
        <f t="shared" si="16"/>
        <v>0</v>
      </c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72">
        <f t="shared" si="17"/>
        <v>0</v>
      </c>
      <c r="AT74" s="70">
        <f t="shared" si="18"/>
        <v>0</v>
      </c>
      <c r="AU74" s="70">
        <f t="shared" si="19"/>
        <v>0</v>
      </c>
      <c r="AV74" s="122"/>
      <c r="AW74" s="108"/>
      <c r="AX74" s="108"/>
      <c r="AY74" s="108"/>
      <c r="AZ74" s="108"/>
      <c r="BA74" s="70">
        <f t="shared" si="20"/>
        <v>0</v>
      </c>
      <c r="BB74" s="76"/>
      <c r="BC74" s="121"/>
      <c r="BD74" s="55" t="str">
        <f t="shared" si="21"/>
        <v>正确</v>
      </c>
    </row>
    <row r="75" s="1" customFormat="1" ht="33" customHeight="1" spans="1:56">
      <c r="A75" s="78">
        <f t="shared" si="13"/>
        <v>71</v>
      </c>
      <c r="B75" s="103"/>
      <c r="C75" s="116"/>
      <c r="D75" s="104"/>
      <c r="E75" s="103"/>
      <c r="F75" s="81">
        <f t="shared" si="14"/>
        <v>31</v>
      </c>
      <c r="G75" s="117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65">
        <f t="shared" si="15"/>
        <v>0</v>
      </c>
      <c r="T75" s="118"/>
      <c r="U75" s="110"/>
      <c r="V75" s="119"/>
      <c r="W75" s="120"/>
      <c r="X75" s="120"/>
      <c r="Y75" s="120"/>
      <c r="Z75" s="120"/>
      <c r="AA75" s="120"/>
      <c r="AB75" s="107"/>
      <c r="AC75" s="70">
        <f t="shared" si="16"/>
        <v>0</v>
      </c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72">
        <f t="shared" si="17"/>
        <v>0</v>
      </c>
      <c r="AT75" s="70">
        <f t="shared" si="18"/>
        <v>0</v>
      </c>
      <c r="AU75" s="70">
        <f t="shared" si="19"/>
        <v>0</v>
      </c>
      <c r="AV75" s="122"/>
      <c r="AW75" s="108"/>
      <c r="AX75" s="108"/>
      <c r="AY75" s="108"/>
      <c r="AZ75" s="108"/>
      <c r="BA75" s="70">
        <f t="shared" si="20"/>
        <v>0</v>
      </c>
      <c r="BB75" s="76"/>
      <c r="BC75" s="121"/>
      <c r="BD75" s="55" t="str">
        <f t="shared" si="21"/>
        <v>正确</v>
      </c>
    </row>
    <row r="76" s="1" customFormat="1" ht="33" customHeight="1" spans="1:56">
      <c r="A76" s="78">
        <f t="shared" si="13"/>
        <v>72</v>
      </c>
      <c r="B76" s="103"/>
      <c r="C76" s="116"/>
      <c r="D76" s="104"/>
      <c r="E76" s="103"/>
      <c r="F76" s="81">
        <f t="shared" si="14"/>
        <v>31</v>
      </c>
      <c r="G76" s="117"/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65">
        <f t="shared" si="15"/>
        <v>0</v>
      </c>
      <c r="T76" s="118"/>
      <c r="U76" s="110"/>
      <c r="V76" s="119"/>
      <c r="W76" s="120"/>
      <c r="X76" s="120"/>
      <c r="Y76" s="120"/>
      <c r="Z76" s="120"/>
      <c r="AA76" s="120"/>
      <c r="AB76" s="107"/>
      <c r="AC76" s="70">
        <f t="shared" si="16"/>
        <v>0</v>
      </c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72">
        <f t="shared" si="17"/>
        <v>0</v>
      </c>
      <c r="AT76" s="70">
        <f t="shared" si="18"/>
        <v>0</v>
      </c>
      <c r="AU76" s="70">
        <f t="shared" si="19"/>
        <v>0</v>
      </c>
      <c r="AV76" s="122"/>
      <c r="AW76" s="108"/>
      <c r="AX76" s="108"/>
      <c r="AY76" s="108"/>
      <c r="AZ76" s="108"/>
      <c r="BA76" s="70">
        <f t="shared" si="20"/>
        <v>0</v>
      </c>
      <c r="BB76" s="76"/>
      <c r="BC76" s="121"/>
      <c r="BD76" s="55" t="str">
        <f t="shared" si="21"/>
        <v>正确</v>
      </c>
    </row>
    <row r="77" s="1" customFormat="1" ht="33" customHeight="1" spans="1:56">
      <c r="A77" s="78">
        <f t="shared" si="13"/>
        <v>73</v>
      </c>
      <c r="B77" s="103"/>
      <c r="C77" s="116"/>
      <c r="D77" s="104"/>
      <c r="E77" s="103"/>
      <c r="F77" s="81">
        <f t="shared" si="14"/>
        <v>31</v>
      </c>
      <c r="G77" s="117"/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65">
        <f t="shared" si="15"/>
        <v>0</v>
      </c>
      <c r="T77" s="118"/>
      <c r="U77" s="110"/>
      <c r="V77" s="119"/>
      <c r="W77" s="120"/>
      <c r="X77" s="120"/>
      <c r="Y77" s="120"/>
      <c r="Z77" s="120"/>
      <c r="AA77" s="120"/>
      <c r="AB77" s="107"/>
      <c r="AC77" s="70">
        <f t="shared" si="16"/>
        <v>0</v>
      </c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72">
        <f t="shared" si="17"/>
        <v>0</v>
      </c>
      <c r="AT77" s="70">
        <f t="shared" si="18"/>
        <v>0</v>
      </c>
      <c r="AU77" s="70">
        <f t="shared" si="19"/>
        <v>0</v>
      </c>
      <c r="AV77" s="122"/>
      <c r="AW77" s="108"/>
      <c r="AX77" s="108"/>
      <c r="AY77" s="108"/>
      <c r="AZ77" s="108"/>
      <c r="BA77" s="70">
        <f t="shared" si="20"/>
        <v>0</v>
      </c>
      <c r="BB77" s="76"/>
      <c r="BC77" s="121"/>
      <c r="BD77" s="55" t="str">
        <f t="shared" si="21"/>
        <v>正确</v>
      </c>
    </row>
    <row r="78" s="1" customFormat="1" ht="33" customHeight="1" spans="1:56">
      <c r="A78" s="78">
        <f t="shared" si="13"/>
        <v>74</v>
      </c>
      <c r="B78" s="103"/>
      <c r="C78" s="116"/>
      <c r="D78" s="104"/>
      <c r="E78" s="103"/>
      <c r="F78" s="81">
        <f t="shared" si="14"/>
        <v>31</v>
      </c>
      <c r="G78" s="117"/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65">
        <f t="shared" si="15"/>
        <v>0</v>
      </c>
      <c r="T78" s="118"/>
      <c r="U78" s="110"/>
      <c r="V78" s="119"/>
      <c r="W78" s="120"/>
      <c r="X78" s="120"/>
      <c r="Y78" s="120"/>
      <c r="Z78" s="120"/>
      <c r="AA78" s="120"/>
      <c r="AB78" s="107"/>
      <c r="AC78" s="70">
        <f t="shared" si="16"/>
        <v>0</v>
      </c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72">
        <f t="shared" si="17"/>
        <v>0</v>
      </c>
      <c r="AT78" s="70">
        <f t="shared" si="18"/>
        <v>0</v>
      </c>
      <c r="AU78" s="70">
        <f t="shared" si="19"/>
        <v>0</v>
      </c>
      <c r="AV78" s="122"/>
      <c r="AW78" s="108"/>
      <c r="AX78" s="108"/>
      <c r="AY78" s="108"/>
      <c r="AZ78" s="108"/>
      <c r="BA78" s="70">
        <f t="shared" si="20"/>
        <v>0</v>
      </c>
      <c r="BB78" s="76"/>
      <c r="BC78" s="121"/>
      <c r="BD78" s="55" t="str">
        <f t="shared" si="21"/>
        <v>正确</v>
      </c>
    </row>
    <row r="79" s="1" customFormat="1" ht="33" customHeight="1" spans="1:56">
      <c r="A79" s="78">
        <f t="shared" si="13"/>
        <v>75</v>
      </c>
      <c r="B79" s="103"/>
      <c r="C79" s="116"/>
      <c r="D79" s="104"/>
      <c r="E79" s="103"/>
      <c r="F79" s="81">
        <f t="shared" si="14"/>
        <v>31</v>
      </c>
      <c r="G79" s="117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65">
        <f t="shared" si="15"/>
        <v>0</v>
      </c>
      <c r="T79" s="118"/>
      <c r="U79" s="110"/>
      <c r="V79" s="119"/>
      <c r="W79" s="120"/>
      <c r="X79" s="120"/>
      <c r="Y79" s="120"/>
      <c r="Z79" s="120"/>
      <c r="AA79" s="120"/>
      <c r="AB79" s="107"/>
      <c r="AC79" s="70">
        <f t="shared" si="16"/>
        <v>0</v>
      </c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72">
        <f t="shared" si="17"/>
        <v>0</v>
      </c>
      <c r="AT79" s="70">
        <f t="shared" si="18"/>
        <v>0</v>
      </c>
      <c r="AU79" s="70">
        <f t="shared" si="19"/>
        <v>0</v>
      </c>
      <c r="AV79" s="122"/>
      <c r="AW79" s="108"/>
      <c r="AX79" s="108"/>
      <c r="AY79" s="108"/>
      <c r="AZ79" s="108"/>
      <c r="BA79" s="70">
        <f t="shared" si="20"/>
        <v>0</v>
      </c>
      <c r="BB79" s="76"/>
      <c r="BC79" s="121"/>
      <c r="BD79" s="55" t="str">
        <f t="shared" si="21"/>
        <v>正确</v>
      </c>
    </row>
    <row r="80" s="1" customFormat="1" ht="33" customHeight="1" spans="1:56">
      <c r="A80" s="78">
        <f t="shared" si="13"/>
        <v>76</v>
      </c>
      <c r="B80" s="103"/>
      <c r="C80" s="116"/>
      <c r="D80" s="104"/>
      <c r="E80" s="103"/>
      <c r="F80" s="81">
        <f t="shared" si="14"/>
        <v>31</v>
      </c>
      <c r="G80" s="117"/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65">
        <f t="shared" si="15"/>
        <v>0</v>
      </c>
      <c r="T80" s="118"/>
      <c r="U80" s="110"/>
      <c r="V80" s="119"/>
      <c r="W80" s="120"/>
      <c r="X80" s="120"/>
      <c r="Y80" s="120"/>
      <c r="Z80" s="120"/>
      <c r="AA80" s="120"/>
      <c r="AB80" s="107"/>
      <c r="AC80" s="70">
        <f t="shared" si="16"/>
        <v>0</v>
      </c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72">
        <f t="shared" si="17"/>
        <v>0</v>
      </c>
      <c r="AT80" s="70">
        <f t="shared" si="18"/>
        <v>0</v>
      </c>
      <c r="AU80" s="70">
        <f t="shared" si="19"/>
        <v>0</v>
      </c>
      <c r="AV80" s="122"/>
      <c r="AW80" s="108"/>
      <c r="AX80" s="108"/>
      <c r="AY80" s="108"/>
      <c r="AZ80" s="108"/>
      <c r="BA80" s="70">
        <f t="shared" si="20"/>
        <v>0</v>
      </c>
      <c r="BB80" s="76"/>
      <c r="BC80" s="121"/>
      <c r="BD80" s="55" t="str">
        <f t="shared" si="21"/>
        <v>正确</v>
      </c>
    </row>
    <row r="81" s="1" customFormat="1" ht="33" customHeight="1" spans="1:56">
      <c r="A81" s="78">
        <f t="shared" si="13"/>
        <v>77</v>
      </c>
      <c r="B81" s="103"/>
      <c r="C81" s="116"/>
      <c r="D81" s="104"/>
      <c r="E81" s="103"/>
      <c r="F81" s="81">
        <f t="shared" si="14"/>
        <v>31</v>
      </c>
      <c r="G81" s="117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65">
        <f t="shared" si="15"/>
        <v>0</v>
      </c>
      <c r="T81" s="118"/>
      <c r="U81" s="110"/>
      <c r="V81" s="119"/>
      <c r="W81" s="120"/>
      <c r="X81" s="120"/>
      <c r="Y81" s="120"/>
      <c r="Z81" s="120"/>
      <c r="AA81" s="120"/>
      <c r="AB81" s="107"/>
      <c r="AC81" s="70">
        <f t="shared" si="16"/>
        <v>0</v>
      </c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72">
        <f t="shared" si="17"/>
        <v>0</v>
      </c>
      <c r="AT81" s="70">
        <f t="shared" si="18"/>
        <v>0</v>
      </c>
      <c r="AU81" s="70">
        <f t="shared" si="19"/>
        <v>0</v>
      </c>
      <c r="AV81" s="122"/>
      <c r="AW81" s="108"/>
      <c r="AX81" s="108"/>
      <c r="AY81" s="108"/>
      <c r="AZ81" s="108"/>
      <c r="BA81" s="70">
        <f t="shared" si="20"/>
        <v>0</v>
      </c>
      <c r="BB81" s="76"/>
      <c r="BC81" s="121"/>
      <c r="BD81" s="55" t="str">
        <f t="shared" si="21"/>
        <v>正确</v>
      </c>
    </row>
    <row r="82" s="1" customFormat="1" ht="33" customHeight="1" spans="1:56">
      <c r="A82" s="78">
        <f t="shared" si="13"/>
        <v>78</v>
      </c>
      <c r="B82" s="103"/>
      <c r="C82" s="116"/>
      <c r="D82" s="104"/>
      <c r="E82" s="103"/>
      <c r="F82" s="81">
        <f t="shared" si="14"/>
        <v>31</v>
      </c>
      <c r="G82" s="117"/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65">
        <f t="shared" si="15"/>
        <v>0</v>
      </c>
      <c r="T82" s="118"/>
      <c r="U82" s="110"/>
      <c r="V82" s="119"/>
      <c r="W82" s="120"/>
      <c r="X82" s="120"/>
      <c r="Y82" s="120"/>
      <c r="Z82" s="120"/>
      <c r="AA82" s="120"/>
      <c r="AB82" s="107"/>
      <c r="AC82" s="70">
        <f t="shared" si="16"/>
        <v>0</v>
      </c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72">
        <f t="shared" si="17"/>
        <v>0</v>
      </c>
      <c r="AT82" s="70">
        <f t="shared" si="18"/>
        <v>0</v>
      </c>
      <c r="AU82" s="70">
        <f t="shared" si="19"/>
        <v>0</v>
      </c>
      <c r="AV82" s="122"/>
      <c r="AW82" s="108"/>
      <c r="AX82" s="108"/>
      <c r="AY82" s="108"/>
      <c r="AZ82" s="108"/>
      <c r="BA82" s="70">
        <f t="shared" si="20"/>
        <v>0</v>
      </c>
      <c r="BB82" s="76"/>
      <c r="BC82" s="121"/>
      <c r="BD82" s="55" t="str">
        <f t="shared" si="21"/>
        <v>正确</v>
      </c>
    </row>
    <row r="83" s="1" customFormat="1" ht="33" customHeight="1" spans="1:56">
      <c r="A83" s="78">
        <f t="shared" si="13"/>
        <v>79</v>
      </c>
      <c r="B83" s="103"/>
      <c r="C83" s="116"/>
      <c r="D83" s="104"/>
      <c r="E83" s="103"/>
      <c r="F83" s="81">
        <f t="shared" si="14"/>
        <v>31</v>
      </c>
      <c r="G83" s="117"/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65">
        <f t="shared" si="15"/>
        <v>0</v>
      </c>
      <c r="T83" s="118"/>
      <c r="U83" s="110"/>
      <c r="V83" s="119"/>
      <c r="W83" s="120"/>
      <c r="X83" s="120"/>
      <c r="Y83" s="120"/>
      <c r="Z83" s="120"/>
      <c r="AA83" s="120"/>
      <c r="AB83" s="107"/>
      <c r="AC83" s="70">
        <f t="shared" si="16"/>
        <v>0</v>
      </c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72">
        <f t="shared" si="17"/>
        <v>0</v>
      </c>
      <c r="AT83" s="70">
        <f t="shared" si="18"/>
        <v>0</v>
      </c>
      <c r="AU83" s="70">
        <f t="shared" si="19"/>
        <v>0</v>
      </c>
      <c r="AV83" s="122"/>
      <c r="AW83" s="108"/>
      <c r="AX83" s="108"/>
      <c r="AY83" s="108"/>
      <c r="AZ83" s="108"/>
      <c r="BA83" s="70">
        <f t="shared" si="20"/>
        <v>0</v>
      </c>
      <c r="BB83" s="76"/>
      <c r="BC83" s="121"/>
      <c r="BD83" s="55" t="str">
        <f t="shared" si="21"/>
        <v>正确</v>
      </c>
    </row>
    <row r="84" s="1" customFormat="1" ht="33" customHeight="1" spans="1:56">
      <c r="A84" s="78">
        <f t="shared" si="13"/>
        <v>80</v>
      </c>
      <c r="B84" s="103"/>
      <c r="C84" s="116"/>
      <c r="D84" s="104"/>
      <c r="E84" s="103"/>
      <c r="F84" s="81">
        <f t="shared" si="14"/>
        <v>31</v>
      </c>
      <c r="G84" s="117"/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65">
        <f t="shared" si="15"/>
        <v>0</v>
      </c>
      <c r="T84" s="118"/>
      <c r="U84" s="110"/>
      <c r="V84" s="119"/>
      <c r="W84" s="120"/>
      <c r="X84" s="120"/>
      <c r="Y84" s="120"/>
      <c r="Z84" s="120"/>
      <c r="AA84" s="120"/>
      <c r="AB84" s="107"/>
      <c r="AC84" s="70">
        <f t="shared" si="16"/>
        <v>0</v>
      </c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72">
        <f t="shared" si="17"/>
        <v>0</v>
      </c>
      <c r="AT84" s="70">
        <f t="shared" si="18"/>
        <v>0</v>
      </c>
      <c r="AU84" s="70">
        <f t="shared" si="19"/>
        <v>0</v>
      </c>
      <c r="AV84" s="122"/>
      <c r="AW84" s="108"/>
      <c r="AX84" s="108"/>
      <c r="AY84" s="108"/>
      <c r="AZ84" s="108"/>
      <c r="BA84" s="70">
        <f t="shared" si="20"/>
        <v>0</v>
      </c>
      <c r="BB84" s="76"/>
      <c r="BC84" s="121"/>
      <c r="BD84" s="55" t="str">
        <f t="shared" si="21"/>
        <v>正确</v>
      </c>
    </row>
    <row r="85" s="1" customFormat="1" ht="33" customHeight="1" spans="1:56">
      <c r="A85" s="78">
        <f t="shared" si="13"/>
        <v>81</v>
      </c>
      <c r="B85" s="103"/>
      <c r="C85" s="116"/>
      <c r="D85" s="104"/>
      <c r="E85" s="103"/>
      <c r="F85" s="81">
        <f t="shared" si="14"/>
        <v>31</v>
      </c>
      <c r="G85" s="117"/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65">
        <f t="shared" si="15"/>
        <v>0</v>
      </c>
      <c r="T85" s="118"/>
      <c r="U85" s="110"/>
      <c r="V85" s="119"/>
      <c r="W85" s="120"/>
      <c r="X85" s="120"/>
      <c r="Y85" s="120"/>
      <c r="Z85" s="120"/>
      <c r="AA85" s="120"/>
      <c r="AB85" s="107"/>
      <c r="AC85" s="70">
        <f t="shared" si="16"/>
        <v>0</v>
      </c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72">
        <f t="shared" si="17"/>
        <v>0</v>
      </c>
      <c r="AT85" s="70">
        <f t="shared" si="18"/>
        <v>0</v>
      </c>
      <c r="AU85" s="70">
        <f t="shared" si="19"/>
        <v>0</v>
      </c>
      <c r="AV85" s="122"/>
      <c r="AW85" s="108"/>
      <c r="AX85" s="108"/>
      <c r="AY85" s="108"/>
      <c r="AZ85" s="108"/>
      <c r="BA85" s="70">
        <f t="shared" si="20"/>
        <v>0</v>
      </c>
      <c r="BB85" s="76"/>
      <c r="BC85" s="121"/>
      <c r="BD85" s="55" t="str">
        <f t="shared" si="21"/>
        <v>正确</v>
      </c>
    </row>
    <row r="86" s="1" customFormat="1" ht="33" customHeight="1" spans="1:56">
      <c r="A86" s="78">
        <f t="shared" si="13"/>
        <v>82</v>
      </c>
      <c r="B86" s="103"/>
      <c r="C86" s="116"/>
      <c r="D86" s="104"/>
      <c r="E86" s="103"/>
      <c r="F86" s="81">
        <f t="shared" si="14"/>
        <v>31</v>
      </c>
      <c r="G86" s="117"/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65">
        <f t="shared" si="15"/>
        <v>0</v>
      </c>
      <c r="T86" s="118"/>
      <c r="U86" s="110"/>
      <c r="V86" s="119"/>
      <c r="W86" s="120"/>
      <c r="X86" s="120"/>
      <c r="Y86" s="120"/>
      <c r="Z86" s="120"/>
      <c r="AA86" s="120"/>
      <c r="AB86" s="107"/>
      <c r="AC86" s="70">
        <f t="shared" si="16"/>
        <v>0</v>
      </c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72">
        <f t="shared" si="17"/>
        <v>0</v>
      </c>
      <c r="AT86" s="70">
        <f t="shared" si="18"/>
        <v>0</v>
      </c>
      <c r="AU86" s="70">
        <f t="shared" si="19"/>
        <v>0</v>
      </c>
      <c r="AV86" s="122"/>
      <c r="AW86" s="108"/>
      <c r="AX86" s="108"/>
      <c r="AY86" s="108"/>
      <c r="AZ86" s="108"/>
      <c r="BA86" s="70">
        <f t="shared" si="20"/>
        <v>0</v>
      </c>
      <c r="BB86" s="76"/>
      <c r="BC86" s="121"/>
      <c r="BD86" s="55" t="str">
        <f t="shared" si="21"/>
        <v>正确</v>
      </c>
    </row>
    <row r="87" s="1" customFormat="1" ht="33" customHeight="1" spans="1:56">
      <c r="A87" s="78">
        <f t="shared" si="13"/>
        <v>83</v>
      </c>
      <c r="B87" s="103"/>
      <c r="C87" s="116"/>
      <c r="D87" s="104"/>
      <c r="E87" s="103"/>
      <c r="F87" s="81">
        <f t="shared" si="14"/>
        <v>31</v>
      </c>
      <c r="G87" s="117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65">
        <f t="shared" si="15"/>
        <v>0</v>
      </c>
      <c r="T87" s="118"/>
      <c r="U87" s="110"/>
      <c r="V87" s="119"/>
      <c r="W87" s="120"/>
      <c r="X87" s="120"/>
      <c r="Y87" s="120"/>
      <c r="Z87" s="120"/>
      <c r="AA87" s="120"/>
      <c r="AB87" s="107"/>
      <c r="AC87" s="70">
        <f t="shared" si="16"/>
        <v>0</v>
      </c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72">
        <f t="shared" si="17"/>
        <v>0</v>
      </c>
      <c r="AT87" s="70">
        <f t="shared" si="18"/>
        <v>0</v>
      </c>
      <c r="AU87" s="70">
        <f t="shared" si="19"/>
        <v>0</v>
      </c>
      <c r="AV87" s="122"/>
      <c r="AW87" s="108"/>
      <c r="AX87" s="108"/>
      <c r="AY87" s="108"/>
      <c r="AZ87" s="108"/>
      <c r="BA87" s="70">
        <f t="shared" si="20"/>
        <v>0</v>
      </c>
      <c r="BB87" s="76"/>
      <c r="BC87" s="121"/>
      <c r="BD87" s="55" t="str">
        <f t="shared" si="21"/>
        <v>正确</v>
      </c>
    </row>
    <row r="88" s="1" customFormat="1" ht="33" customHeight="1" spans="1:56">
      <c r="A88" s="78">
        <f t="shared" si="13"/>
        <v>84</v>
      </c>
      <c r="B88" s="103"/>
      <c r="C88" s="116"/>
      <c r="D88" s="104"/>
      <c r="E88" s="103"/>
      <c r="F88" s="81">
        <f t="shared" si="14"/>
        <v>31</v>
      </c>
      <c r="G88" s="117"/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65">
        <f t="shared" si="15"/>
        <v>0</v>
      </c>
      <c r="T88" s="118"/>
      <c r="U88" s="110"/>
      <c r="V88" s="119"/>
      <c r="W88" s="120"/>
      <c r="X88" s="120"/>
      <c r="Y88" s="120"/>
      <c r="Z88" s="120"/>
      <c r="AA88" s="120"/>
      <c r="AB88" s="107"/>
      <c r="AC88" s="70">
        <f t="shared" si="16"/>
        <v>0</v>
      </c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72">
        <f t="shared" si="17"/>
        <v>0</v>
      </c>
      <c r="AT88" s="70">
        <f t="shared" si="18"/>
        <v>0</v>
      </c>
      <c r="AU88" s="70">
        <f t="shared" si="19"/>
        <v>0</v>
      </c>
      <c r="AV88" s="122"/>
      <c r="AW88" s="108"/>
      <c r="AX88" s="108"/>
      <c r="AY88" s="108"/>
      <c r="AZ88" s="108"/>
      <c r="BA88" s="70">
        <f t="shared" si="20"/>
        <v>0</v>
      </c>
      <c r="BB88" s="76"/>
      <c r="BC88" s="121"/>
      <c r="BD88" s="55" t="str">
        <f t="shared" si="21"/>
        <v>正确</v>
      </c>
    </row>
    <row r="89" s="1" customFormat="1" ht="33" customHeight="1" spans="1:56">
      <c r="A89" s="78">
        <f t="shared" si="13"/>
        <v>85</v>
      </c>
      <c r="B89" s="103"/>
      <c r="C89" s="116"/>
      <c r="D89" s="104"/>
      <c r="E89" s="103"/>
      <c r="F89" s="81">
        <f t="shared" si="14"/>
        <v>31</v>
      </c>
      <c r="G89" s="117"/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65">
        <f t="shared" si="15"/>
        <v>0</v>
      </c>
      <c r="T89" s="118"/>
      <c r="U89" s="110"/>
      <c r="V89" s="119"/>
      <c r="W89" s="120"/>
      <c r="X89" s="120"/>
      <c r="Y89" s="120"/>
      <c r="Z89" s="120"/>
      <c r="AA89" s="120"/>
      <c r="AB89" s="107"/>
      <c r="AC89" s="70">
        <f t="shared" si="16"/>
        <v>0</v>
      </c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72">
        <f t="shared" si="17"/>
        <v>0</v>
      </c>
      <c r="AT89" s="70">
        <f t="shared" si="18"/>
        <v>0</v>
      </c>
      <c r="AU89" s="70">
        <f t="shared" si="19"/>
        <v>0</v>
      </c>
      <c r="AV89" s="122"/>
      <c r="AW89" s="108"/>
      <c r="AX89" s="108"/>
      <c r="AY89" s="108"/>
      <c r="AZ89" s="108"/>
      <c r="BA89" s="70">
        <f t="shared" si="20"/>
        <v>0</v>
      </c>
      <c r="BB89" s="76"/>
      <c r="BC89" s="121"/>
      <c r="BD89" s="55" t="str">
        <f t="shared" si="21"/>
        <v>正确</v>
      </c>
    </row>
    <row r="90" s="1" customFormat="1" ht="33" customHeight="1" spans="1:56">
      <c r="A90" s="78">
        <f t="shared" si="13"/>
        <v>86</v>
      </c>
      <c r="B90" s="103"/>
      <c r="C90" s="116"/>
      <c r="D90" s="104"/>
      <c r="E90" s="103"/>
      <c r="F90" s="81">
        <f t="shared" si="14"/>
        <v>31</v>
      </c>
      <c r="G90" s="117"/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65">
        <f t="shared" si="15"/>
        <v>0</v>
      </c>
      <c r="T90" s="118"/>
      <c r="U90" s="110"/>
      <c r="V90" s="119"/>
      <c r="W90" s="120"/>
      <c r="X90" s="120"/>
      <c r="Y90" s="120"/>
      <c r="Z90" s="120"/>
      <c r="AA90" s="120"/>
      <c r="AB90" s="107"/>
      <c r="AC90" s="70">
        <f t="shared" si="16"/>
        <v>0</v>
      </c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72">
        <f t="shared" si="17"/>
        <v>0</v>
      </c>
      <c r="AT90" s="70">
        <f t="shared" si="18"/>
        <v>0</v>
      </c>
      <c r="AU90" s="70">
        <f t="shared" si="19"/>
        <v>0</v>
      </c>
      <c r="AV90" s="122"/>
      <c r="AW90" s="108"/>
      <c r="AX90" s="108"/>
      <c r="AY90" s="108"/>
      <c r="AZ90" s="108"/>
      <c r="BA90" s="70">
        <f t="shared" si="20"/>
        <v>0</v>
      </c>
      <c r="BB90" s="76"/>
      <c r="BC90" s="121"/>
      <c r="BD90" s="55" t="str">
        <f t="shared" si="21"/>
        <v>正确</v>
      </c>
    </row>
    <row r="91" s="1" customFormat="1" ht="33" customHeight="1" spans="1:56">
      <c r="A91" s="78">
        <f t="shared" si="13"/>
        <v>87</v>
      </c>
      <c r="B91" s="103"/>
      <c r="C91" s="116"/>
      <c r="D91" s="104"/>
      <c r="E91" s="103"/>
      <c r="F91" s="81">
        <f t="shared" si="14"/>
        <v>31</v>
      </c>
      <c r="G91" s="117"/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65">
        <f t="shared" si="15"/>
        <v>0</v>
      </c>
      <c r="T91" s="118"/>
      <c r="U91" s="110"/>
      <c r="V91" s="119"/>
      <c r="W91" s="120"/>
      <c r="X91" s="120"/>
      <c r="Y91" s="120"/>
      <c r="Z91" s="120"/>
      <c r="AA91" s="120"/>
      <c r="AB91" s="107"/>
      <c r="AC91" s="70">
        <f t="shared" si="16"/>
        <v>0</v>
      </c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72">
        <f t="shared" si="17"/>
        <v>0</v>
      </c>
      <c r="AT91" s="70">
        <f t="shared" si="18"/>
        <v>0</v>
      </c>
      <c r="AU91" s="70">
        <f t="shared" si="19"/>
        <v>0</v>
      </c>
      <c r="AV91" s="122"/>
      <c r="AW91" s="108"/>
      <c r="AX91" s="108"/>
      <c r="AY91" s="108"/>
      <c r="AZ91" s="108"/>
      <c r="BA91" s="70">
        <f t="shared" si="20"/>
        <v>0</v>
      </c>
      <c r="BB91" s="76"/>
      <c r="BC91" s="121"/>
      <c r="BD91" s="55" t="str">
        <f t="shared" si="21"/>
        <v>正确</v>
      </c>
    </row>
    <row r="92" s="1" customFormat="1" ht="33" customHeight="1" spans="1:56">
      <c r="A92" s="78">
        <f t="shared" si="13"/>
        <v>88</v>
      </c>
      <c r="B92" s="103"/>
      <c r="C92" s="116"/>
      <c r="D92" s="104"/>
      <c r="E92" s="103"/>
      <c r="F92" s="81">
        <f t="shared" si="14"/>
        <v>31</v>
      </c>
      <c r="G92" s="117"/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65">
        <f t="shared" si="15"/>
        <v>0</v>
      </c>
      <c r="T92" s="118"/>
      <c r="U92" s="110"/>
      <c r="V92" s="119"/>
      <c r="W92" s="120"/>
      <c r="X92" s="120"/>
      <c r="Y92" s="120"/>
      <c r="Z92" s="120"/>
      <c r="AA92" s="120"/>
      <c r="AB92" s="107"/>
      <c r="AC92" s="70">
        <f t="shared" si="16"/>
        <v>0</v>
      </c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72">
        <f t="shared" si="17"/>
        <v>0</v>
      </c>
      <c r="AT92" s="70">
        <f t="shared" si="18"/>
        <v>0</v>
      </c>
      <c r="AU92" s="70">
        <f t="shared" si="19"/>
        <v>0</v>
      </c>
      <c r="AV92" s="122"/>
      <c r="AW92" s="108"/>
      <c r="AX92" s="108"/>
      <c r="AY92" s="108"/>
      <c r="AZ92" s="108"/>
      <c r="BA92" s="70">
        <f t="shared" si="20"/>
        <v>0</v>
      </c>
      <c r="BB92" s="76"/>
      <c r="BC92" s="121"/>
      <c r="BD92" s="55" t="str">
        <f t="shared" si="21"/>
        <v>正确</v>
      </c>
    </row>
    <row r="93" s="1" customFormat="1" ht="33" customHeight="1" spans="1:56">
      <c r="A93" s="78">
        <f t="shared" si="13"/>
        <v>89</v>
      </c>
      <c r="B93" s="103"/>
      <c r="C93" s="116"/>
      <c r="D93" s="104"/>
      <c r="E93" s="103"/>
      <c r="F93" s="81">
        <f t="shared" si="14"/>
        <v>31</v>
      </c>
      <c r="G93" s="117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65">
        <f t="shared" si="15"/>
        <v>0</v>
      </c>
      <c r="T93" s="118"/>
      <c r="U93" s="110"/>
      <c r="V93" s="119"/>
      <c r="W93" s="120"/>
      <c r="X93" s="120"/>
      <c r="Y93" s="120"/>
      <c r="Z93" s="120"/>
      <c r="AA93" s="120"/>
      <c r="AB93" s="107"/>
      <c r="AC93" s="70">
        <f t="shared" si="16"/>
        <v>0</v>
      </c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72">
        <f t="shared" si="17"/>
        <v>0</v>
      </c>
      <c r="AT93" s="70">
        <f t="shared" si="18"/>
        <v>0</v>
      </c>
      <c r="AU93" s="70">
        <f t="shared" si="19"/>
        <v>0</v>
      </c>
      <c r="AV93" s="122"/>
      <c r="AW93" s="108"/>
      <c r="AX93" s="108"/>
      <c r="AY93" s="108"/>
      <c r="AZ93" s="108"/>
      <c r="BA93" s="70">
        <f t="shared" si="20"/>
        <v>0</v>
      </c>
      <c r="BB93" s="76"/>
      <c r="BC93" s="121"/>
      <c r="BD93" s="55" t="str">
        <f t="shared" si="21"/>
        <v>正确</v>
      </c>
    </row>
    <row r="94" s="1" customFormat="1" ht="33" customHeight="1" spans="1:56">
      <c r="A94" s="78">
        <f t="shared" si="13"/>
        <v>90</v>
      </c>
      <c r="B94" s="103"/>
      <c r="C94" s="116"/>
      <c r="D94" s="104"/>
      <c r="E94" s="103"/>
      <c r="F94" s="81">
        <f t="shared" si="14"/>
        <v>31</v>
      </c>
      <c r="G94" s="117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65">
        <f t="shared" si="15"/>
        <v>0</v>
      </c>
      <c r="T94" s="118"/>
      <c r="U94" s="110"/>
      <c r="V94" s="119"/>
      <c r="W94" s="120"/>
      <c r="X94" s="120"/>
      <c r="Y94" s="120"/>
      <c r="Z94" s="120"/>
      <c r="AA94" s="120"/>
      <c r="AB94" s="107"/>
      <c r="AC94" s="70">
        <f t="shared" si="16"/>
        <v>0</v>
      </c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72">
        <f t="shared" si="17"/>
        <v>0</v>
      </c>
      <c r="AT94" s="70">
        <f t="shared" si="18"/>
        <v>0</v>
      </c>
      <c r="AU94" s="70">
        <f t="shared" si="19"/>
        <v>0</v>
      </c>
      <c r="AV94" s="122"/>
      <c r="AW94" s="108"/>
      <c r="AX94" s="108"/>
      <c r="AY94" s="108"/>
      <c r="AZ94" s="108"/>
      <c r="BA94" s="70">
        <f t="shared" si="20"/>
        <v>0</v>
      </c>
      <c r="BB94" s="76"/>
      <c r="BC94" s="121"/>
      <c r="BD94" s="55" t="str">
        <f t="shared" si="21"/>
        <v>正确</v>
      </c>
    </row>
    <row r="95" s="1" customFormat="1" ht="33" customHeight="1" spans="1:56">
      <c r="A95" s="78">
        <f t="shared" si="13"/>
        <v>91</v>
      </c>
      <c r="B95" s="103"/>
      <c r="C95" s="116"/>
      <c r="D95" s="104"/>
      <c r="E95" s="103"/>
      <c r="F95" s="81">
        <f t="shared" si="14"/>
        <v>31</v>
      </c>
      <c r="G95" s="117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65">
        <f t="shared" si="15"/>
        <v>0</v>
      </c>
      <c r="T95" s="118"/>
      <c r="U95" s="110"/>
      <c r="V95" s="119"/>
      <c r="W95" s="120"/>
      <c r="X95" s="120"/>
      <c r="Y95" s="120"/>
      <c r="Z95" s="120"/>
      <c r="AA95" s="120"/>
      <c r="AB95" s="107"/>
      <c r="AC95" s="70">
        <f t="shared" si="16"/>
        <v>0</v>
      </c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72">
        <f t="shared" si="17"/>
        <v>0</v>
      </c>
      <c r="AT95" s="70">
        <f t="shared" si="18"/>
        <v>0</v>
      </c>
      <c r="AU95" s="70">
        <f t="shared" si="19"/>
        <v>0</v>
      </c>
      <c r="AV95" s="122"/>
      <c r="AW95" s="108"/>
      <c r="AX95" s="108"/>
      <c r="AY95" s="108"/>
      <c r="AZ95" s="108"/>
      <c r="BA95" s="70">
        <f t="shared" si="20"/>
        <v>0</v>
      </c>
      <c r="BB95" s="76"/>
      <c r="BC95" s="121"/>
      <c r="BD95" s="55" t="str">
        <f t="shared" si="21"/>
        <v>正确</v>
      </c>
    </row>
    <row r="96" s="1" customFormat="1" ht="33" customHeight="1" spans="1:56">
      <c r="A96" s="78">
        <f t="shared" si="13"/>
        <v>92</v>
      </c>
      <c r="B96" s="103"/>
      <c r="C96" s="116"/>
      <c r="D96" s="104"/>
      <c r="E96" s="103"/>
      <c r="F96" s="81">
        <f t="shared" si="14"/>
        <v>31</v>
      </c>
      <c r="G96" s="117"/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65">
        <f t="shared" si="15"/>
        <v>0</v>
      </c>
      <c r="T96" s="118"/>
      <c r="U96" s="110"/>
      <c r="V96" s="119"/>
      <c r="W96" s="120"/>
      <c r="X96" s="120"/>
      <c r="Y96" s="120"/>
      <c r="Z96" s="120"/>
      <c r="AA96" s="120"/>
      <c r="AB96" s="107"/>
      <c r="AC96" s="70">
        <f t="shared" si="16"/>
        <v>0</v>
      </c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72">
        <f t="shared" si="17"/>
        <v>0</v>
      </c>
      <c r="AT96" s="70">
        <f t="shared" si="18"/>
        <v>0</v>
      </c>
      <c r="AU96" s="70">
        <f t="shared" si="19"/>
        <v>0</v>
      </c>
      <c r="AV96" s="122"/>
      <c r="AW96" s="108"/>
      <c r="AX96" s="108"/>
      <c r="AY96" s="108"/>
      <c r="AZ96" s="108"/>
      <c r="BA96" s="70">
        <f t="shared" si="20"/>
        <v>0</v>
      </c>
      <c r="BB96" s="76"/>
      <c r="BC96" s="121"/>
      <c r="BD96" s="55" t="str">
        <f t="shared" si="21"/>
        <v>正确</v>
      </c>
    </row>
    <row r="97" s="1" customFormat="1" ht="33" customHeight="1" spans="1:56">
      <c r="A97" s="78">
        <f t="shared" si="13"/>
        <v>93</v>
      </c>
      <c r="B97" s="103"/>
      <c r="C97" s="116"/>
      <c r="D97" s="104"/>
      <c r="E97" s="103"/>
      <c r="F97" s="81">
        <f t="shared" si="14"/>
        <v>31</v>
      </c>
      <c r="G97" s="117"/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65">
        <f t="shared" si="15"/>
        <v>0</v>
      </c>
      <c r="T97" s="118"/>
      <c r="U97" s="110"/>
      <c r="V97" s="119"/>
      <c r="W97" s="120"/>
      <c r="X97" s="120"/>
      <c r="Y97" s="120"/>
      <c r="Z97" s="120"/>
      <c r="AA97" s="120"/>
      <c r="AB97" s="107"/>
      <c r="AC97" s="70">
        <f t="shared" si="16"/>
        <v>0</v>
      </c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72">
        <f t="shared" si="17"/>
        <v>0</v>
      </c>
      <c r="AT97" s="70">
        <f t="shared" si="18"/>
        <v>0</v>
      </c>
      <c r="AU97" s="70">
        <f t="shared" si="19"/>
        <v>0</v>
      </c>
      <c r="AV97" s="122"/>
      <c r="AW97" s="108"/>
      <c r="AX97" s="108"/>
      <c r="AY97" s="108"/>
      <c r="AZ97" s="108"/>
      <c r="BA97" s="70">
        <f t="shared" si="20"/>
        <v>0</v>
      </c>
      <c r="BB97" s="76"/>
      <c r="BC97" s="121"/>
      <c r="BD97" s="55" t="str">
        <f t="shared" si="21"/>
        <v>正确</v>
      </c>
    </row>
    <row r="98" s="1" customFormat="1" ht="33" customHeight="1" spans="1:56">
      <c r="A98" s="78">
        <f t="shared" si="13"/>
        <v>94</v>
      </c>
      <c r="B98" s="103"/>
      <c r="C98" s="116"/>
      <c r="D98" s="104"/>
      <c r="E98" s="103"/>
      <c r="F98" s="81">
        <f t="shared" si="14"/>
        <v>31</v>
      </c>
      <c r="G98" s="117"/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65">
        <f t="shared" si="15"/>
        <v>0</v>
      </c>
      <c r="T98" s="118"/>
      <c r="U98" s="110"/>
      <c r="V98" s="119"/>
      <c r="W98" s="120"/>
      <c r="X98" s="120"/>
      <c r="Y98" s="120"/>
      <c r="Z98" s="120"/>
      <c r="AA98" s="120"/>
      <c r="AB98" s="107"/>
      <c r="AC98" s="70">
        <f t="shared" si="16"/>
        <v>0</v>
      </c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72">
        <f t="shared" si="17"/>
        <v>0</v>
      </c>
      <c r="AT98" s="70">
        <f t="shared" si="18"/>
        <v>0</v>
      </c>
      <c r="AU98" s="70">
        <f t="shared" si="19"/>
        <v>0</v>
      </c>
      <c r="AV98" s="122"/>
      <c r="AW98" s="108"/>
      <c r="AX98" s="108"/>
      <c r="AY98" s="108"/>
      <c r="AZ98" s="108"/>
      <c r="BA98" s="70">
        <f t="shared" si="20"/>
        <v>0</v>
      </c>
      <c r="BB98" s="76"/>
      <c r="BC98" s="121"/>
      <c r="BD98" s="55" t="str">
        <f t="shared" si="21"/>
        <v>正确</v>
      </c>
    </row>
    <row r="99" s="1" customFormat="1" ht="33" customHeight="1" spans="1:56">
      <c r="A99" s="78">
        <f t="shared" si="13"/>
        <v>95</v>
      </c>
      <c r="B99" s="103"/>
      <c r="C99" s="116"/>
      <c r="D99" s="104"/>
      <c r="E99" s="103"/>
      <c r="F99" s="81">
        <f t="shared" si="14"/>
        <v>31</v>
      </c>
      <c r="G99" s="117"/>
      <c r="H99" s="105"/>
      <c r="I99" s="105"/>
      <c r="J99" s="105"/>
      <c r="K99" s="105"/>
      <c r="L99" s="105"/>
      <c r="M99" s="105"/>
      <c r="N99" s="105"/>
      <c r="O99" s="105"/>
      <c r="P99" s="105"/>
      <c r="Q99" s="105"/>
      <c r="R99" s="105"/>
      <c r="S99" s="65">
        <f t="shared" si="15"/>
        <v>0</v>
      </c>
      <c r="T99" s="118"/>
      <c r="U99" s="110"/>
      <c r="V99" s="119"/>
      <c r="W99" s="120"/>
      <c r="X99" s="120"/>
      <c r="Y99" s="120"/>
      <c r="Z99" s="120"/>
      <c r="AA99" s="120"/>
      <c r="AB99" s="107"/>
      <c r="AC99" s="70">
        <f t="shared" si="16"/>
        <v>0</v>
      </c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72">
        <f t="shared" si="17"/>
        <v>0</v>
      </c>
      <c r="AT99" s="70">
        <f t="shared" si="18"/>
        <v>0</v>
      </c>
      <c r="AU99" s="70">
        <f t="shared" si="19"/>
        <v>0</v>
      </c>
      <c r="AV99" s="122"/>
      <c r="AW99" s="108"/>
      <c r="AX99" s="108"/>
      <c r="AY99" s="108"/>
      <c r="AZ99" s="108"/>
      <c r="BA99" s="70">
        <f t="shared" si="20"/>
        <v>0</v>
      </c>
      <c r="BB99" s="76"/>
      <c r="BC99" s="121"/>
      <c r="BD99" s="55" t="str">
        <f t="shared" si="21"/>
        <v>正确</v>
      </c>
    </row>
    <row r="100" s="1" customFormat="1" ht="33" customHeight="1" spans="1:56">
      <c r="A100" s="78">
        <f t="shared" si="13"/>
        <v>96</v>
      </c>
      <c r="B100" s="103"/>
      <c r="C100" s="116"/>
      <c r="D100" s="104"/>
      <c r="E100" s="103"/>
      <c r="F100" s="81">
        <f t="shared" si="14"/>
        <v>31</v>
      </c>
      <c r="G100" s="117"/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65">
        <f t="shared" si="15"/>
        <v>0</v>
      </c>
      <c r="T100" s="118"/>
      <c r="U100" s="110"/>
      <c r="V100" s="119"/>
      <c r="W100" s="120"/>
      <c r="X100" s="120"/>
      <c r="Y100" s="120"/>
      <c r="Z100" s="120"/>
      <c r="AA100" s="120"/>
      <c r="AB100" s="107"/>
      <c r="AC100" s="70">
        <f t="shared" si="16"/>
        <v>0</v>
      </c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72">
        <f t="shared" si="17"/>
        <v>0</v>
      </c>
      <c r="AT100" s="70">
        <f t="shared" si="18"/>
        <v>0</v>
      </c>
      <c r="AU100" s="70">
        <f t="shared" si="19"/>
        <v>0</v>
      </c>
      <c r="AV100" s="122"/>
      <c r="AW100" s="108"/>
      <c r="AX100" s="108"/>
      <c r="AY100" s="108"/>
      <c r="AZ100" s="108"/>
      <c r="BA100" s="70">
        <f t="shared" si="20"/>
        <v>0</v>
      </c>
      <c r="BB100" s="76"/>
      <c r="BC100" s="121"/>
      <c r="BD100" s="55" t="str">
        <f t="shared" si="21"/>
        <v>正确</v>
      </c>
    </row>
    <row r="101" s="1" customFormat="1" ht="33" customHeight="1" spans="1:56">
      <c r="A101" s="78">
        <f t="shared" si="13"/>
        <v>97</v>
      </c>
      <c r="B101" s="103"/>
      <c r="C101" s="116"/>
      <c r="D101" s="104"/>
      <c r="E101" s="103"/>
      <c r="F101" s="81">
        <f t="shared" si="14"/>
        <v>31</v>
      </c>
      <c r="G101" s="117"/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65">
        <f t="shared" si="15"/>
        <v>0</v>
      </c>
      <c r="T101" s="118"/>
      <c r="U101" s="110"/>
      <c r="V101" s="119"/>
      <c r="W101" s="120"/>
      <c r="X101" s="120"/>
      <c r="Y101" s="120"/>
      <c r="Z101" s="120"/>
      <c r="AA101" s="120"/>
      <c r="AB101" s="107"/>
      <c r="AC101" s="70">
        <f t="shared" si="16"/>
        <v>0</v>
      </c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72">
        <f t="shared" si="17"/>
        <v>0</v>
      </c>
      <c r="AT101" s="70">
        <f t="shared" si="18"/>
        <v>0</v>
      </c>
      <c r="AU101" s="70">
        <f t="shared" si="19"/>
        <v>0</v>
      </c>
      <c r="AV101" s="122"/>
      <c r="AW101" s="108"/>
      <c r="AX101" s="108"/>
      <c r="AY101" s="108"/>
      <c r="AZ101" s="108"/>
      <c r="BA101" s="70">
        <f t="shared" si="20"/>
        <v>0</v>
      </c>
      <c r="BB101" s="76"/>
      <c r="BC101" s="121"/>
      <c r="BD101" s="55" t="str">
        <f t="shared" si="21"/>
        <v>正确</v>
      </c>
    </row>
    <row r="102" s="1" customFormat="1" ht="33" customHeight="1" spans="1:56">
      <c r="A102" s="78">
        <f t="shared" si="13"/>
        <v>98</v>
      </c>
      <c r="B102" s="103"/>
      <c r="C102" s="116"/>
      <c r="D102" s="104"/>
      <c r="E102" s="103"/>
      <c r="F102" s="81">
        <f t="shared" si="14"/>
        <v>31</v>
      </c>
      <c r="G102" s="117"/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65">
        <f t="shared" si="15"/>
        <v>0</v>
      </c>
      <c r="T102" s="118"/>
      <c r="U102" s="110"/>
      <c r="V102" s="119"/>
      <c r="W102" s="120"/>
      <c r="X102" s="120"/>
      <c r="Y102" s="120"/>
      <c r="Z102" s="120"/>
      <c r="AA102" s="120"/>
      <c r="AB102" s="107"/>
      <c r="AC102" s="70">
        <f t="shared" si="16"/>
        <v>0</v>
      </c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72">
        <f t="shared" si="17"/>
        <v>0</v>
      </c>
      <c r="AT102" s="70">
        <f t="shared" si="18"/>
        <v>0</v>
      </c>
      <c r="AU102" s="70">
        <f t="shared" si="19"/>
        <v>0</v>
      </c>
      <c r="AV102" s="122"/>
      <c r="AW102" s="108"/>
      <c r="AX102" s="108"/>
      <c r="AY102" s="108"/>
      <c r="AZ102" s="108"/>
      <c r="BA102" s="70">
        <f t="shared" si="20"/>
        <v>0</v>
      </c>
      <c r="BB102" s="76"/>
      <c r="BC102" s="121"/>
      <c r="BD102" s="55" t="str">
        <f t="shared" si="21"/>
        <v>正确</v>
      </c>
    </row>
    <row r="103" s="1" customFormat="1" ht="33" customHeight="1" spans="1:56">
      <c r="A103" s="78">
        <f t="shared" si="13"/>
        <v>99</v>
      </c>
      <c r="B103" s="103"/>
      <c r="C103" s="116"/>
      <c r="D103" s="104"/>
      <c r="E103" s="103"/>
      <c r="F103" s="81">
        <f t="shared" si="14"/>
        <v>31</v>
      </c>
      <c r="G103" s="117"/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65">
        <f t="shared" si="15"/>
        <v>0</v>
      </c>
      <c r="T103" s="118"/>
      <c r="U103" s="110"/>
      <c r="V103" s="119"/>
      <c r="W103" s="120"/>
      <c r="X103" s="120"/>
      <c r="Y103" s="120"/>
      <c r="Z103" s="120"/>
      <c r="AA103" s="120"/>
      <c r="AB103" s="107"/>
      <c r="AC103" s="70">
        <f t="shared" si="16"/>
        <v>0</v>
      </c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72">
        <f t="shared" si="17"/>
        <v>0</v>
      </c>
      <c r="AT103" s="70">
        <f t="shared" si="18"/>
        <v>0</v>
      </c>
      <c r="AU103" s="70">
        <f t="shared" si="19"/>
        <v>0</v>
      </c>
      <c r="AV103" s="122"/>
      <c r="AW103" s="108"/>
      <c r="AX103" s="108"/>
      <c r="AY103" s="108"/>
      <c r="AZ103" s="108"/>
      <c r="BA103" s="70">
        <f t="shared" si="20"/>
        <v>0</v>
      </c>
      <c r="BB103" s="76"/>
      <c r="BC103" s="121"/>
      <c r="BD103" s="55" t="str">
        <f t="shared" si="21"/>
        <v>正确</v>
      </c>
    </row>
    <row r="104" s="1" customFormat="1" ht="33" customHeight="1" spans="1:56">
      <c r="A104" s="78">
        <f t="shared" si="13"/>
        <v>100</v>
      </c>
      <c r="B104" s="103"/>
      <c r="C104" s="116"/>
      <c r="D104" s="104"/>
      <c r="E104" s="103"/>
      <c r="F104" s="81">
        <f t="shared" si="14"/>
        <v>31</v>
      </c>
      <c r="G104" s="117"/>
      <c r="H104" s="105"/>
      <c r="I104" s="105"/>
      <c r="J104" s="105"/>
      <c r="K104" s="105"/>
      <c r="L104" s="105"/>
      <c r="M104" s="105"/>
      <c r="N104" s="105"/>
      <c r="O104" s="105"/>
      <c r="P104" s="105"/>
      <c r="Q104" s="105"/>
      <c r="R104" s="105"/>
      <c r="S104" s="65">
        <f t="shared" si="15"/>
        <v>0</v>
      </c>
      <c r="T104" s="118"/>
      <c r="U104" s="110"/>
      <c r="V104" s="119"/>
      <c r="W104" s="120"/>
      <c r="X104" s="120"/>
      <c r="Y104" s="120"/>
      <c r="Z104" s="120"/>
      <c r="AA104" s="120"/>
      <c r="AB104" s="107"/>
      <c r="AC104" s="70">
        <f t="shared" si="16"/>
        <v>0</v>
      </c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72">
        <f t="shared" si="17"/>
        <v>0</v>
      </c>
      <c r="AT104" s="70">
        <f t="shared" si="18"/>
        <v>0</v>
      </c>
      <c r="AU104" s="70">
        <f t="shared" si="19"/>
        <v>0</v>
      </c>
      <c r="AV104" s="122"/>
      <c r="AW104" s="108"/>
      <c r="AX104" s="108"/>
      <c r="AY104" s="108"/>
      <c r="AZ104" s="108"/>
      <c r="BA104" s="70">
        <f t="shared" si="20"/>
        <v>0</v>
      </c>
      <c r="BB104" s="76"/>
      <c r="BC104" s="121"/>
      <c r="BD104" s="55" t="str">
        <f t="shared" si="21"/>
        <v>正确</v>
      </c>
    </row>
    <row r="105" s="1" customFormat="1" ht="33" customHeight="1" spans="1:56">
      <c r="A105" s="78">
        <f t="shared" si="13"/>
        <v>101</v>
      </c>
      <c r="B105" s="103"/>
      <c r="C105" s="116"/>
      <c r="D105" s="104"/>
      <c r="E105" s="103"/>
      <c r="F105" s="81">
        <f t="shared" si="14"/>
        <v>31</v>
      </c>
      <c r="G105" s="117"/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65">
        <f t="shared" si="15"/>
        <v>0</v>
      </c>
      <c r="T105" s="118"/>
      <c r="U105" s="110"/>
      <c r="V105" s="119"/>
      <c r="W105" s="120"/>
      <c r="X105" s="120"/>
      <c r="Y105" s="120"/>
      <c r="Z105" s="120"/>
      <c r="AA105" s="120"/>
      <c r="AB105" s="107"/>
      <c r="AC105" s="70">
        <f t="shared" si="16"/>
        <v>0</v>
      </c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72">
        <f t="shared" si="17"/>
        <v>0</v>
      </c>
      <c r="AT105" s="70">
        <f t="shared" si="18"/>
        <v>0</v>
      </c>
      <c r="AU105" s="70">
        <f t="shared" si="19"/>
        <v>0</v>
      </c>
      <c r="AV105" s="122"/>
      <c r="AW105" s="108"/>
      <c r="AX105" s="108"/>
      <c r="AY105" s="108"/>
      <c r="AZ105" s="108"/>
      <c r="BA105" s="70">
        <f t="shared" si="20"/>
        <v>0</v>
      </c>
      <c r="BB105" s="76"/>
      <c r="BC105" s="121"/>
      <c r="BD105" s="55" t="str">
        <f t="shared" si="21"/>
        <v>正确</v>
      </c>
    </row>
    <row r="106" s="1" customFormat="1" ht="33" customHeight="1" spans="1:56">
      <c r="A106" s="78">
        <f t="shared" si="13"/>
        <v>102</v>
      </c>
      <c r="B106" s="103"/>
      <c r="C106" s="116"/>
      <c r="D106" s="104"/>
      <c r="E106" s="103"/>
      <c r="F106" s="81">
        <f t="shared" si="14"/>
        <v>31</v>
      </c>
      <c r="G106" s="117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65">
        <f t="shared" si="15"/>
        <v>0</v>
      </c>
      <c r="T106" s="118"/>
      <c r="U106" s="110"/>
      <c r="V106" s="119"/>
      <c r="W106" s="120"/>
      <c r="X106" s="120"/>
      <c r="Y106" s="120"/>
      <c r="Z106" s="120"/>
      <c r="AA106" s="120"/>
      <c r="AB106" s="107"/>
      <c r="AC106" s="70">
        <f t="shared" si="16"/>
        <v>0</v>
      </c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72">
        <f t="shared" si="17"/>
        <v>0</v>
      </c>
      <c r="AT106" s="70">
        <f t="shared" si="18"/>
        <v>0</v>
      </c>
      <c r="AU106" s="70">
        <f t="shared" si="19"/>
        <v>0</v>
      </c>
      <c r="AV106" s="122"/>
      <c r="AW106" s="108"/>
      <c r="AX106" s="108"/>
      <c r="AY106" s="108"/>
      <c r="AZ106" s="108"/>
      <c r="BA106" s="70">
        <f t="shared" si="20"/>
        <v>0</v>
      </c>
      <c r="BB106" s="76"/>
      <c r="BC106" s="121"/>
      <c r="BD106" s="55" t="str">
        <f t="shared" si="21"/>
        <v>正确</v>
      </c>
    </row>
    <row r="107" s="1" customFormat="1" ht="33" customHeight="1" spans="1:56">
      <c r="A107" s="78">
        <f t="shared" si="13"/>
        <v>103</v>
      </c>
      <c r="B107" s="103"/>
      <c r="C107" s="116"/>
      <c r="D107" s="104"/>
      <c r="E107" s="103"/>
      <c r="F107" s="81">
        <f t="shared" si="14"/>
        <v>31</v>
      </c>
      <c r="G107" s="117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65">
        <f t="shared" si="15"/>
        <v>0</v>
      </c>
      <c r="T107" s="118"/>
      <c r="U107" s="110"/>
      <c r="V107" s="119"/>
      <c r="W107" s="120"/>
      <c r="X107" s="120"/>
      <c r="Y107" s="120"/>
      <c r="Z107" s="120"/>
      <c r="AA107" s="120"/>
      <c r="AB107" s="107"/>
      <c r="AC107" s="70">
        <f t="shared" si="16"/>
        <v>0</v>
      </c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72">
        <f t="shared" si="17"/>
        <v>0</v>
      </c>
      <c r="AT107" s="70">
        <f t="shared" si="18"/>
        <v>0</v>
      </c>
      <c r="AU107" s="70">
        <f t="shared" si="19"/>
        <v>0</v>
      </c>
      <c r="AV107" s="122"/>
      <c r="AW107" s="108"/>
      <c r="AX107" s="108"/>
      <c r="AY107" s="108"/>
      <c r="AZ107" s="108"/>
      <c r="BA107" s="70">
        <f t="shared" si="20"/>
        <v>0</v>
      </c>
      <c r="BB107" s="76"/>
      <c r="BC107" s="121"/>
      <c r="BD107" s="55" t="str">
        <f t="shared" si="21"/>
        <v>正确</v>
      </c>
    </row>
    <row r="108" s="1" customFormat="1" ht="33" customHeight="1" spans="1:56">
      <c r="A108" s="78">
        <f t="shared" si="13"/>
        <v>104</v>
      </c>
      <c r="B108" s="103"/>
      <c r="C108" s="116"/>
      <c r="D108" s="104"/>
      <c r="E108" s="103"/>
      <c r="F108" s="81">
        <f t="shared" si="14"/>
        <v>31</v>
      </c>
      <c r="G108" s="117"/>
      <c r="H108" s="105"/>
      <c r="I108" s="105"/>
      <c r="J108" s="105"/>
      <c r="K108" s="105"/>
      <c r="L108" s="105"/>
      <c r="M108" s="105"/>
      <c r="N108" s="105"/>
      <c r="O108" s="105"/>
      <c r="P108" s="105"/>
      <c r="Q108" s="105"/>
      <c r="R108" s="105"/>
      <c r="S108" s="65">
        <f t="shared" si="15"/>
        <v>0</v>
      </c>
      <c r="T108" s="118"/>
      <c r="U108" s="110"/>
      <c r="V108" s="119"/>
      <c r="W108" s="120"/>
      <c r="X108" s="120"/>
      <c r="Y108" s="120"/>
      <c r="Z108" s="120"/>
      <c r="AA108" s="120"/>
      <c r="AB108" s="107"/>
      <c r="AC108" s="70">
        <f t="shared" si="16"/>
        <v>0</v>
      </c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72">
        <f t="shared" si="17"/>
        <v>0</v>
      </c>
      <c r="AT108" s="70">
        <f t="shared" si="18"/>
        <v>0</v>
      </c>
      <c r="AU108" s="70">
        <f t="shared" si="19"/>
        <v>0</v>
      </c>
      <c r="AV108" s="122"/>
      <c r="AW108" s="108"/>
      <c r="AX108" s="108"/>
      <c r="AY108" s="108"/>
      <c r="AZ108" s="108"/>
      <c r="BA108" s="70">
        <f t="shared" si="20"/>
        <v>0</v>
      </c>
      <c r="BB108" s="76"/>
      <c r="BC108" s="121"/>
      <c r="BD108" s="55" t="str">
        <f t="shared" si="21"/>
        <v>正确</v>
      </c>
    </row>
    <row r="109" s="1" customFormat="1" ht="33" customHeight="1" spans="1:56">
      <c r="A109" s="78">
        <f t="shared" si="13"/>
        <v>105</v>
      </c>
      <c r="B109" s="103"/>
      <c r="C109" s="116"/>
      <c r="D109" s="104"/>
      <c r="E109" s="103"/>
      <c r="F109" s="81">
        <f t="shared" si="14"/>
        <v>31</v>
      </c>
      <c r="G109" s="117"/>
      <c r="H109" s="105"/>
      <c r="I109" s="105"/>
      <c r="J109" s="105"/>
      <c r="K109" s="105"/>
      <c r="L109" s="105"/>
      <c r="M109" s="105"/>
      <c r="N109" s="105"/>
      <c r="O109" s="105"/>
      <c r="P109" s="105"/>
      <c r="Q109" s="105"/>
      <c r="R109" s="105"/>
      <c r="S109" s="65">
        <f t="shared" si="15"/>
        <v>0</v>
      </c>
      <c r="T109" s="118"/>
      <c r="U109" s="110"/>
      <c r="V109" s="119"/>
      <c r="W109" s="120"/>
      <c r="X109" s="120"/>
      <c r="Y109" s="120"/>
      <c r="Z109" s="120"/>
      <c r="AA109" s="120"/>
      <c r="AB109" s="107"/>
      <c r="AC109" s="70">
        <f t="shared" si="16"/>
        <v>0</v>
      </c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72">
        <f t="shared" si="17"/>
        <v>0</v>
      </c>
      <c r="AT109" s="70">
        <f t="shared" si="18"/>
        <v>0</v>
      </c>
      <c r="AU109" s="70">
        <f t="shared" si="19"/>
        <v>0</v>
      </c>
      <c r="AV109" s="122"/>
      <c r="AW109" s="108"/>
      <c r="AX109" s="108"/>
      <c r="AY109" s="108"/>
      <c r="AZ109" s="108"/>
      <c r="BA109" s="70">
        <f t="shared" si="20"/>
        <v>0</v>
      </c>
      <c r="BB109" s="76"/>
      <c r="BC109" s="121"/>
      <c r="BD109" s="55" t="str">
        <f t="shared" si="21"/>
        <v>正确</v>
      </c>
    </row>
    <row r="110" s="1" customFormat="1" ht="33" customHeight="1" spans="1:56">
      <c r="A110" s="78">
        <f t="shared" si="13"/>
        <v>106</v>
      </c>
      <c r="B110" s="103"/>
      <c r="C110" s="116"/>
      <c r="D110" s="104"/>
      <c r="E110" s="103"/>
      <c r="F110" s="81">
        <f t="shared" si="14"/>
        <v>31</v>
      </c>
      <c r="G110" s="117"/>
      <c r="H110" s="105"/>
      <c r="I110" s="105"/>
      <c r="J110" s="105"/>
      <c r="K110" s="105"/>
      <c r="L110" s="105"/>
      <c r="M110" s="105"/>
      <c r="N110" s="105"/>
      <c r="O110" s="105"/>
      <c r="P110" s="105"/>
      <c r="Q110" s="105"/>
      <c r="R110" s="105"/>
      <c r="S110" s="65">
        <f t="shared" si="15"/>
        <v>0</v>
      </c>
      <c r="T110" s="118"/>
      <c r="U110" s="110"/>
      <c r="V110" s="119"/>
      <c r="W110" s="120"/>
      <c r="X110" s="120"/>
      <c r="Y110" s="120"/>
      <c r="Z110" s="120"/>
      <c r="AA110" s="120"/>
      <c r="AB110" s="107"/>
      <c r="AC110" s="70">
        <f t="shared" si="16"/>
        <v>0</v>
      </c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72">
        <f t="shared" si="17"/>
        <v>0</v>
      </c>
      <c r="AT110" s="70">
        <f t="shared" si="18"/>
        <v>0</v>
      </c>
      <c r="AU110" s="70">
        <f t="shared" si="19"/>
        <v>0</v>
      </c>
      <c r="AV110" s="122"/>
      <c r="AW110" s="108"/>
      <c r="AX110" s="108"/>
      <c r="AY110" s="108"/>
      <c r="AZ110" s="108"/>
      <c r="BA110" s="70">
        <f t="shared" si="20"/>
        <v>0</v>
      </c>
      <c r="BB110" s="76"/>
      <c r="BC110" s="121"/>
      <c r="BD110" s="55" t="str">
        <f t="shared" si="21"/>
        <v>正确</v>
      </c>
    </row>
    <row r="111" s="1" customFormat="1" ht="33" customHeight="1" spans="1:56">
      <c r="A111" s="78">
        <f t="shared" si="13"/>
        <v>107</v>
      </c>
      <c r="B111" s="103"/>
      <c r="C111" s="116"/>
      <c r="D111" s="104"/>
      <c r="E111" s="103"/>
      <c r="F111" s="81">
        <f t="shared" si="14"/>
        <v>31</v>
      </c>
      <c r="G111" s="117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65">
        <f t="shared" si="15"/>
        <v>0</v>
      </c>
      <c r="T111" s="118"/>
      <c r="U111" s="110"/>
      <c r="V111" s="119"/>
      <c r="W111" s="120"/>
      <c r="X111" s="120"/>
      <c r="Y111" s="120"/>
      <c r="Z111" s="120"/>
      <c r="AA111" s="120"/>
      <c r="AB111" s="107"/>
      <c r="AC111" s="70">
        <f t="shared" si="16"/>
        <v>0</v>
      </c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72">
        <f t="shared" si="17"/>
        <v>0</v>
      </c>
      <c r="AT111" s="70">
        <f t="shared" si="18"/>
        <v>0</v>
      </c>
      <c r="AU111" s="70">
        <f t="shared" si="19"/>
        <v>0</v>
      </c>
      <c r="AV111" s="122"/>
      <c r="AW111" s="108"/>
      <c r="AX111" s="108"/>
      <c r="AY111" s="108"/>
      <c r="AZ111" s="108"/>
      <c r="BA111" s="70">
        <f t="shared" si="20"/>
        <v>0</v>
      </c>
      <c r="BB111" s="76"/>
      <c r="BC111" s="121"/>
      <c r="BD111" s="55" t="str">
        <f t="shared" si="21"/>
        <v>正确</v>
      </c>
    </row>
    <row r="112" s="1" customFormat="1" ht="33" customHeight="1" spans="1:56">
      <c r="A112" s="78">
        <f t="shared" si="13"/>
        <v>108</v>
      </c>
      <c r="B112" s="103"/>
      <c r="C112" s="116"/>
      <c r="D112" s="104"/>
      <c r="E112" s="103"/>
      <c r="F112" s="81">
        <f t="shared" si="14"/>
        <v>31</v>
      </c>
      <c r="G112" s="117"/>
      <c r="H112" s="105"/>
      <c r="I112" s="105"/>
      <c r="J112" s="105"/>
      <c r="K112" s="105"/>
      <c r="L112" s="105"/>
      <c r="M112" s="105"/>
      <c r="N112" s="105"/>
      <c r="O112" s="105"/>
      <c r="P112" s="105"/>
      <c r="Q112" s="105"/>
      <c r="R112" s="105"/>
      <c r="S112" s="65">
        <f t="shared" si="15"/>
        <v>0</v>
      </c>
      <c r="T112" s="118"/>
      <c r="U112" s="110"/>
      <c r="V112" s="119"/>
      <c r="W112" s="120"/>
      <c r="X112" s="120"/>
      <c r="Y112" s="120"/>
      <c r="Z112" s="120"/>
      <c r="AA112" s="120"/>
      <c r="AB112" s="107"/>
      <c r="AC112" s="70">
        <f t="shared" si="16"/>
        <v>0</v>
      </c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72">
        <f t="shared" si="17"/>
        <v>0</v>
      </c>
      <c r="AT112" s="70">
        <f t="shared" si="18"/>
        <v>0</v>
      </c>
      <c r="AU112" s="70">
        <f t="shared" si="19"/>
        <v>0</v>
      </c>
      <c r="AV112" s="122"/>
      <c r="AW112" s="108"/>
      <c r="AX112" s="108"/>
      <c r="AY112" s="108"/>
      <c r="AZ112" s="108"/>
      <c r="BA112" s="70">
        <f t="shared" si="20"/>
        <v>0</v>
      </c>
      <c r="BB112" s="76"/>
      <c r="BC112" s="121"/>
      <c r="BD112" s="55" t="str">
        <f t="shared" si="21"/>
        <v>正确</v>
      </c>
    </row>
    <row r="113" s="1" customFormat="1" ht="33" customHeight="1" spans="1:56">
      <c r="A113" s="78">
        <f t="shared" si="13"/>
        <v>109</v>
      </c>
      <c r="B113" s="103"/>
      <c r="C113" s="116"/>
      <c r="D113" s="104"/>
      <c r="E113" s="103"/>
      <c r="F113" s="81">
        <f t="shared" si="14"/>
        <v>31</v>
      </c>
      <c r="G113" s="117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65">
        <f t="shared" si="15"/>
        <v>0</v>
      </c>
      <c r="T113" s="118"/>
      <c r="U113" s="110"/>
      <c r="V113" s="119"/>
      <c r="W113" s="120"/>
      <c r="X113" s="120"/>
      <c r="Y113" s="120"/>
      <c r="Z113" s="120"/>
      <c r="AA113" s="120"/>
      <c r="AB113" s="107"/>
      <c r="AC113" s="70">
        <f t="shared" si="16"/>
        <v>0</v>
      </c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72">
        <f t="shared" si="17"/>
        <v>0</v>
      </c>
      <c r="AT113" s="70">
        <f t="shared" si="18"/>
        <v>0</v>
      </c>
      <c r="AU113" s="70">
        <f t="shared" si="19"/>
        <v>0</v>
      </c>
      <c r="AV113" s="122"/>
      <c r="AW113" s="108"/>
      <c r="AX113" s="108"/>
      <c r="AY113" s="108"/>
      <c r="AZ113" s="108"/>
      <c r="BA113" s="70">
        <f t="shared" si="20"/>
        <v>0</v>
      </c>
      <c r="BB113" s="76"/>
      <c r="BC113" s="121"/>
      <c r="BD113" s="55" t="str">
        <f t="shared" si="21"/>
        <v>正确</v>
      </c>
    </row>
    <row r="114" s="1" customFormat="1" ht="33" customHeight="1" spans="1:56">
      <c r="A114" s="78">
        <f t="shared" si="13"/>
        <v>110</v>
      </c>
      <c r="B114" s="103"/>
      <c r="C114" s="116"/>
      <c r="D114" s="104"/>
      <c r="E114" s="103"/>
      <c r="F114" s="81">
        <f t="shared" si="14"/>
        <v>31</v>
      </c>
      <c r="G114" s="117"/>
      <c r="H114" s="105"/>
      <c r="I114" s="105"/>
      <c r="J114" s="105"/>
      <c r="K114" s="105"/>
      <c r="L114" s="105"/>
      <c r="M114" s="105"/>
      <c r="N114" s="105"/>
      <c r="O114" s="105"/>
      <c r="P114" s="105"/>
      <c r="Q114" s="105"/>
      <c r="R114" s="105"/>
      <c r="S114" s="65">
        <f t="shared" si="15"/>
        <v>0</v>
      </c>
      <c r="T114" s="118"/>
      <c r="U114" s="110"/>
      <c r="V114" s="119"/>
      <c r="W114" s="120"/>
      <c r="X114" s="120"/>
      <c r="Y114" s="120"/>
      <c r="Z114" s="120"/>
      <c r="AA114" s="120"/>
      <c r="AB114" s="107"/>
      <c r="AC114" s="70">
        <f t="shared" si="16"/>
        <v>0</v>
      </c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72">
        <f t="shared" si="17"/>
        <v>0</v>
      </c>
      <c r="AT114" s="70">
        <f t="shared" si="18"/>
        <v>0</v>
      </c>
      <c r="AU114" s="70">
        <f t="shared" si="19"/>
        <v>0</v>
      </c>
      <c r="AV114" s="122"/>
      <c r="AW114" s="108"/>
      <c r="AX114" s="108"/>
      <c r="AY114" s="108"/>
      <c r="AZ114" s="108"/>
      <c r="BA114" s="70">
        <f t="shared" si="20"/>
        <v>0</v>
      </c>
      <c r="BB114" s="76"/>
      <c r="BC114" s="121"/>
      <c r="BD114" s="55" t="str">
        <f t="shared" si="21"/>
        <v>正确</v>
      </c>
    </row>
    <row r="115" s="1" customFormat="1" ht="33" customHeight="1" spans="1:56">
      <c r="A115" s="78">
        <f t="shared" si="13"/>
        <v>111</v>
      </c>
      <c r="B115" s="103"/>
      <c r="C115" s="116"/>
      <c r="D115" s="104"/>
      <c r="E115" s="103"/>
      <c r="F115" s="81">
        <f t="shared" si="14"/>
        <v>31</v>
      </c>
      <c r="G115" s="117"/>
      <c r="H115" s="105"/>
      <c r="I115" s="105"/>
      <c r="J115" s="105"/>
      <c r="K115" s="105"/>
      <c r="L115" s="105"/>
      <c r="M115" s="105"/>
      <c r="N115" s="105"/>
      <c r="O115" s="105"/>
      <c r="P115" s="105"/>
      <c r="Q115" s="105"/>
      <c r="R115" s="105"/>
      <c r="S115" s="65">
        <f t="shared" si="15"/>
        <v>0</v>
      </c>
      <c r="T115" s="118"/>
      <c r="U115" s="110"/>
      <c r="V115" s="119"/>
      <c r="W115" s="120"/>
      <c r="X115" s="120"/>
      <c r="Y115" s="120"/>
      <c r="Z115" s="120"/>
      <c r="AA115" s="120"/>
      <c r="AB115" s="107"/>
      <c r="AC115" s="70">
        <f t="shared" si="16"/>
        <v>0</v>
      </c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72">
        <f t="shared" si="17"/>
        <v>0</v>
      </c>
      <c r="AT115" s="70">
        <f t="shared" si="18"/>
        <v>0</v>
      </c>
      <c r="AU115" s="70">
        <f t="shared" si="19"/>
        <v>0</v>
      </c>
      <c r="AV115" s="122"/>
      <c r="AW115" s="108"/>
      <c r="AX115" s="108"/>
      <c r="AY115" s="108"/>
      <c r="AZ115" s="108"/>
      <c r="BA115" s="70">
        <f t="shared" si="20"/>
        <v>0</v>
      </c>
      <c r="BB115" s="76"/>
      <c r="BC115" s="121"/>
      <c r="BD115" s="55" t="str">
        <f t="shared" si="21"/>
        <v>正确</v>
      </c>
    </row>
    <row r="116" s="1" customFormat="1" ht="33" customHeight="1" spans="1:56">
      <c r="A116" s="78">
        <f t="shared" si="13"/>
        <v>112</v>
      </c>
      <c r="B116" s="103"/>
      <c r="C116" s="116"/>
      <c r="D116" s="104"/>
      <c r="E116" s="103"/>
      <c r="F116" s="81">
        <f t="shared" si="14"/>
        <v>31</v>
      </c>
      <c r="G116" s="117"/>
      <c r="H116" s="105"/>
      <c r="I116" s="105"/>
      <c r="J116" s="105"/>
      <c r="K116" s="105"/>
      <c r="L116" s="105"/>
      <c r="M116" s="105"/>
      <c r="N116" s="105"/>
      <c r="O116" s="105"/>
      <c r="P116" s="105"/>
      <c r="Q116" s="105"/>
      <c r="R116" s="105"/>
      <c r="S116" s="65">
        <f t="shared" si="15"/>
        <v>0</v>
      </c>
      <c r="T116" s="118"/>
      <c r="U116" s="110"/>
      <c r="V116" s="119"/>
      <c r="W116" s="120"/>
      <c r="X116" s="120"/>
      <c r="Y116" s="120"/>
      <c r="Z116" s="120"/>
      <c r="AA116" s="120"/>
      <c r="AB116" s="107"/>
      <c r="AC116" s="70">
        <f t="shared" si="16"/>
        <v>0</v>
      </c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72">
        <f t="shared" si="17"/>
        <v>0</v>
      </c>
      <c r="AT116" s="70">
        <f t="shared" si="18"/>
        <v>0</v>
      </c>
      <c r="AU116" s="70">
        <f t="shared" si="19"/>
        <v>0</v>
      </c>
      <c r="AV116" s="122"/>
      <c r="AW116" s="108"/>
      <c r="AX116" s="108"/>
      <c r="AY116" s="108"/>
      <c r="AZ116" s="108"/>
      <c r="BA116" s="70">
        <f t="shared" si="20"/>
        <v>0</v>
      </c>
      <c r="BB116" s="76"/>
      <c r="BC116" s="121"/>
      <c r="BD116" s="55" t="str">
        <f t="shared" si="21"/>
        <v>正确</v>
      </c>
    </row>
    <row r="117" s="1" customFormat="1" ht="33" customHeight="1" spans="1:56">
      <c r="A117" s="78">
        <f t="shared" si="13"/>
        <v>113</v>
      </c>
      <c r="B117" s="103"/>
      <c r="C117" s="116"/>
      <c r="D117" s="104"/>
      <c r="E117" s="103"/>
      <c r="F117" s="81">
        <f t="shared" si="14"/>
        <v>31</v>
      </c>
      <c r="G117" s="117"/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65">
        <f t="shared" si="15"/>
        <v>0</v>
      </c>
      <c r="T117" s="118"/>
      <c r="U117" s="110"/>
      <c r="V117" s="119"/>
      <c r="W117" s="120"/>
      <c r="X117" s="120"/>
      <c r="Y117" s="120"/>
      <c r="Z117" s="120"/>
      <c r="AA117" s="120"/>
      <c r="AB117" s="107"/>
      <c r="AC117" s="70">
        <f t="shared" si="16"/>
        <v>0</v>
      </c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72">
        <f t="shared" si="17"/>
        <v>0</v>
      </c>
      <c r="AT117" s="70">
        <f t="shared" si="18"/>
        <v>0</v>
      </c>
      <c r="AU117" s="70">
        <f t="shared" si="19"/>
        <v>0</v>
      </c>
      <c r="AV117" s="122"/>
      <c r="AW117" s="108"/>
      <c r="AX117" s="108"/>
      <c r="AY117" s="108"/>
      <c r="AZ117" s="108"/>
      <c r="BA117" s="70">
        <f t="shared" si="20"/>
        <v>0</v>
      </c>
      <c r="BB117" s="76"/>
      <c r="BC117" s="121"/>
      <c r="BD117" s="55" t="str">
        <f t="shared" si="21"/>
        <v>正确</v>
      </c>
    </row>
    <row r="118" s="1" customFormat="1" ht="33" customHeight="1" spans="1:56">
      <c r="A118" s="78">
        <f t="shared" si="13"/>
        <v>114</v>
      </c>
      <c r="B118" s="103"/>
      <c r="C118" s="116"/>
      <c r="D118" s="104"/>
      <c r="E118" s="103"/>
      <c r="F118" s="81">
        <f t="shared" si="14"/>
        <v>31</v>
      </c>
      <c r="G118" s="117"/>
      <c r="H118" s="105"/>
      <c r="I118" s="105"/>
      <c r="J118" s="105"/>
      <c r="K118" s="105"/>
      <c r="L118" s="105"/>
      <c r="M118" s="105"/>
      <c r="N118" s="105"/>
      <c r="O118" s="105"/>
      <c r="P118" s="105"/>
      <c r="Q118" s="105"/>
      <c r="R118" s="105"/>
      <c r="S118" s="65">
        <f t="shared" si="15"/>
        <v>0</v>
      </c>
      <c r="T118" s="118"/>
      <c r="U118" s="110"/>
      <c r="V118" s="119"/>
      <c r="W118" s="120"/>
      <c r="X118" s="120"/>
      <c r="Y118" s="120"/>
      <c r="Z118" s="120"/>
      <c r="AA118" s="120"/>
      <c r="AB118" s="107"/>
      <c r="AC118" s="70">
        <f t="shared" si="16"/>
        <v>0</v>
      </c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72">
        <f t="shared" si="17"/>
        <v>0</v>
      </c>
      <c r="AT118" s="70">
        <f t="shared" si="18"/>
        <v>0</v>
      </c>
      <c r="AU118" s="70">
        <f t="shared" si="19"/>
        <v>0</v>
      </c>
      <c r="AV118" s="122"/>
      <c r="AW118" s="108"/>
      <c r="AX118" s="108"/>
      <c r="AY118" s="108"/>
      <c r="AZ118" s="108"/>
      <c r="BA118" s="70">
        <f t="shared" si="20"/>
        <v>0</v>
      </c>
      <c r="BB118" s="76"/>
      <c r="BC118" s="121"/>
      <c r="BD118" s="55" t="str">
        <f t="shared" si="21"/>
        <v>正确</v>
      </c>
    </row>
    <row r="119" s="1" customFormat="1" ht="33" customHeight="1" spans="1:56">
      <c r="A119" s="78">
        <f t="shared" si="13"/>
        <v>115</v>
      </c>
      <c r="B119" s="103"/>
      <c r="C119" s="116"/>
      <c r="D119" s="104"/>
      <c r="E119" s="103"/>
      <c r="F119" s="81">
        <f t="shared" si="14"/>
        <v>31</v>
      </c>
      <c r="G119" s="117"/>
      <c r="H119" s="105"/>
      <c r="I119" s="105"/>
      <c r="J119" s="105"/>
      <c r="K119" s="105"/>
      <c r="L119" s="105"/>
      <c r="M119" s="105"/>
      <c r="N119" s="105"/>
      <c r="O119" s="105"/>
      <c r="P119" s="105"/>
      <c r="Q119" s="105"/>
      <c r="R119" s="105"/>
      <c r="S119" s="65">
        <f t="shared" si="15"/>
        <v>0</v>
      </c>
      <c r="T119" s="118"/>
      <c r="U119" s="110"/>
      <c r="V119" s="119"/>
      <c r="W119" s="120"/>
      <c r="X119" s="120"/>
      <c r="Y119" s="120"/>
      <c r="Z119" s="120"/>
      <c r="AA119" s="120"/>
      <c r="AB119" s="107"/>
      <c r="AC119" s="70">
        <f t="shared" si="16"/>
        <v>0</v>
      </c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72">
        <f t="shared" si="17"/>
        <v>0</v>
      </c>
      <c r="AT119" s="70">
        <f t="shared" si="18"/>
        <v>0</v>
      </c>
      <c r="AU119" s="70">
        <f t="shared" si="19"/>
        <v>0</v>
      </c>
      <c r="AV119" s="122"/>
      <c r="AW119" s="108"/>
      <c r="AX119" s="108"/>
      <c r="AY119" s="108"/>
      <c r="AZ119" s="108"/>
      <c r="BA119" s="70">
        <f t="shared" si="20"/>
        <v>0</v>
      </c>
      <c r="BB119" s="76"/>
      <c r="BC119" s="121"/>
      <c r="BD119" s="55" t="str">
        <f t="shared" si="21"/>
        <v>正确</v>
      </c>
    </row>
    <row r="120" s="1" customFormat="1" ht="33" customHeight="1" spans="1:56">
      <c r="A120" s="78">
        <f t="shared" si="13"/>
        <v>116</v>
      </c>
      <c r="B120" s="103"/>
      <c r="C120" s="116"/>
      <c r="D120" s="104"/>
      <c r="E120" s="103"/>
      <c r="F120" s="81">
        <f t="shared" si="14"/>
        <v>31</v>
      </c>
      <c r="G120" s="117"/>
      <c r="H120" s="105"/>
      <c r="I120" s="105"/>
      <c r="J120" s="105"/>
      <c r="K120" s="105"/>
      <c r="L120" s="105"/>
      <c r="M120" s="105"/>
      <c r="N120" s="105"/>
      <c r="O120" s="105"/>
      <c r="P120" s="105"/>
      <c r="Q120" s="105"/>
      <c r="R120" s="105"/>
      <c r="S120" s="65">
        <f t="shared" si="15"/>
        <v>0</v>
      </c>
      <c r="T120" s="118"/>
      <c r="U120" s="110"/>
      <c r="V120" s="119"/>
      <c r="W120" s="120"/>
      <c r="X120" s="120"/>
      <c r="Y120" s="120"/>
      <c r="Z120" s="120"/>
      <c r="AA120" s="120"/>
      <c r="AB120" s="107"/>
      <c r="AC120" s="70">
        <f t="shared" si="16"/>
        <v>0</v>
      </c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72">
        <f t="shared" si="17"/>
        <v>0</v>
      </c>
      <c r="AT120" s="70">
        <f t="shared" si="18"/>
        <v>0</v>
      </c>
      <c r="AU120" s="70">
        <f t="shared" si="19"/>
        <v>0</v>
      </c>
      <c r="AV120" s="122"/>
      <c r="AW120" s="108"/>
      <c r="AX120" s="108"/>
      <c r="AY120" s="108"/>
      <c r="AZ120" s="108"/>
      <c r="BA120" s="70">
        <f t="shared" si="20"/>
        <v>0</v>
      </c>
      <c r="BB120" s="76"/>
      <c r="BC120" s="121"/>
      <c r="BD120" s="55" t="str">
        <f t="shared" si="21"/>
        <v>正确</v>
      </c>
    </row>
    <row r="121" s="1" customFormat="1" ht="33" customHeight="1" spans="1:56">
      <c r="A121" s="78">
        <f t="shared" si="13"/>
        <v>117</v>
      </c>
      <c r="B121" s="103"/>
      <c r="C121" s="116"/>
      <c r="D121" s="104"/>
      <c r="E121" s="103"/>
      <c r="F121" s="81">
        <f t="shared" si="14"/>
        <v>31</v>
      </c>
      <c r="G121" s="117"/>
      <c r="H121" s="105"/>
      <c r="I121" s="105"/>
      <c r="J121" s="105"/>
      <c r="K121" s="105"/>
      <c r="L121" s="105"/>
      <c r="M121" s="105"/>
      <c r="N121" s="105"/>
      <c r="O121" s="105"/>
      <c r="P121" s="105"/>
      <c r="Q121" s="105"/>
      <c r="R121" s="105"/>
      <c r="S121" s="65">
        <f t="shared" si="15"/>
        <v>0</v>
      </c>
      <c r="T121" s="118"/>
      <c r="U121" s="110"/>
      <c r="V121" s="119"/>
      <c r="W121" s="120"/>
      <c r="X121" s="120"/>
      <c r="Y121" s="120"/>
      <c r="Z121" s="120"/>
      <c r="AA121" s="120"/>
      <c r="AB121" s="107"/>
      <c r="AC121" s="70">
        <f t="shared" si="16"/>
        <v>0</v>
      </c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72">
        <f t="shared" si="17"/>
        <v>0</v>
      </c>
      <c r="AT121" s="70">
        <f t="shared" si="18"/>
        <v>0</v>
      </c>
      <c r="AU121" s="70">
        <f t="shared" si="19"/>
        <v>0</v>
      </c>
      <c r="AV121" s="122"/>
      <c r="AW121" s="108"/>
      <c r="AX121" s="108"/>
      <c r="AY121" s="108"/>
      <c r="AZ121" s="108"/>
      <c r="BA121" s="70">
        <f t="shared" si="20"/>
        <v>0</v>
      </c>
      <c r="BB121" s="76"/>
      <c r="BC121" s="121"/>
      <c r="BD121" s="55" t="str">
        <f t="shared" si="21"/>
        <v>正确</v>
      </c>
    </row>
    <row r="122" s="1" customFormat="1" ht="33" customHeight="1" spans="1:56">
      <c r="A122" s="78">
        <f t="shared" si="13"/>
        <v>118</v>
      </c>
      <c r="B122" s="103"/>
      <c r="C122" s="116"/>
      <c r="D122" s="104"/>
      <c r="E122" s="103"/>
      <c r="F122" s="81">
        <f t="shared" si="14"/>
        <v>31</v>
      </c>
      <c r="G122" s="117"/>
      <c r="H122" s="105"/>
      <c r="I122" s="105"/>
      <c r="J122" s="105"/>
      <c r="K122" s="105"/>
      <c r="L122" s="105"/>
      <c r="M122" s="105"/>
      <c r="N122" s="105"/>
      <c r="O122" s="105"/>
      <c r="P122" s="105"/>
      <c r="Q122" s="105"/>
      <c r="R122" s="105"/>
      <c r="S122" s="65">
        <f t="shared" si="15"/>
        <v>0</v>
      </c>
      <c r="T122" s="118"/>
      <c r="U122" s="110"/>
      <c r="V122" s="119"/>
      <c r="W122" s="120"/>
      <c r="X122" s="120"/>
      <c r="Y122" s="120"/>
      <c r="Z122" s="120"/>
      <c r="AA122" s="120"/>
      <c r="AB122" s="107"/>
      <c r="AC122" s="70">
        <f t="shared" si="16"/>
        <v>0</v>
      </c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72">
        <f t="shared" si="17"/>
        <v>0</v>
      </c>
      <c r="AT122" s="70">
        <f t="shared" si="18"/>
        <v>0</v>
      </c>
      <c r="AU122" s="70">
        <f t="shared" si="19"/>
        <v>0</v>
      </c>
      <c r="AV122" s="122"/>
      <c r="AW122" s="108"/>
      <c r="AX122" s="108"/>
      <c r="AY122" s="108"/>
      <c r="AZ122" s="108"/>
      <c r="BA122" s="70">
        <f t="shared" si="20"/>
        <v>0</v>
      </c>
      <c r="BB122" s="76"/>
      <c r="BC122" s="121"/>
      <c r="BD122" s="55" t="str">
        <f t="shared" si="21"/>
        <v>正确</v>
      </c>
    </row>
    <row r="123" s="1" customFormat="1" ht="33" customHeight="1" spans="1:56">
      <c r="A123" s="78">
        <f t="shared" si="13"/>
        <v>119</v>
      </c>
      <c r="B123" s="103"/>
      <c r="C123" s="116"/>
      <c r="D123" s="104"/>
      <c r="E123" s="103"/>
      <c r="F123" s="81">
        <f t="shared" si="14"/>
        <v>31</v>
      </c>
      <c r="G123" s="117"/>
      <c r="H123" s="105"/>
      <c r="I123" s="105"/>
      <c r="J123" s="105"/>
      <c r="K123" s="105"/>
      <c r="L123" s="105"/>
      <c r="M123" s="105"/>
      <c r="N123" s="105"/>
      <c r="O123" s="105"/>
      <c r="P123" s="105"/>
      <c r="Q123" s="105"/>
      <c r="R123" s="105"/>
      <c r="S123" s="65">
        <f t="shared" si="15"/>
        <v>0</v>
      </c>
      <c r="T123" s="118"/>
      <c r="U123" s="110"/>
      <c r="V123" s="119"/>
      <c r="W123" s="120"/>
      <c r="X123" s="120"/>
      <c r="Y123" s="120"/>
      <c r="Z123" s="120"/>
      <c r="AA123" s="120"/>
      <c r="AB123" s="107"/>
      <c r="AC123" s="70">
        <f t="shared" si="16"/>
        <v>0</v>
      </c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72">
        <f t="shared" si="17"/>
        <v>0</v>
      </c>
      <c r="AT123" s="70">
        <f t="shared" si="18"/>
        <v>0</v>
      </c>
      <c r="AU123" s="70">
        <f t="shared" si="19"/>
        <v>0</v>
      </c>
      <c r="AV123" s="122"/>
      <c r="AW123" s="108"/>
      <c r="AX123" s="108"/>
      <c r="AY123" s="108"/>
      <c r="AZ123" s="108"/>
      <c r="BA123" s="70">
        <f t="shared" si="20"/>
        <v>0</v>
      </c>
      <c r="BB123" s="76"/>
      <c r="BC123" s="121"/>
      <c r="BD123" s="55" t="str">
        <f t="shared" si="21"/>
        <v>正确</v>
      </c>
    </row>
    <row r="124" s="1" customFormat="1" ht="33" customHeight="1" spans="1:56">
      <c r="A124" s="78">
        <f t="shared" si="13"/>
        <v>120</v>
      </c>
      <c r="B124" s="103"/>
      <c r="C124" s="116"/>
      <c r="D124" s="104"/>
      <c r="E124" s="103"/>
      <c r="F124" s="81">
        <f t="shared" si="14"/>
        <v>31</v>
      </c>
      <c r="G124" s="117"/>
      <c r="H124" s="105"/>
      <c r="I124" s="105"/>
      <c r="J124" s="105"/>
      <c r="K124" s="105"/>
      <c r="L124" s="105"/>
      <c r="M124" s="105"/>
      <c r="N124" s="105"/>
      <c r="O124" s="105"/>
      <c r="P124" s="105"/>
      <c r="Q124" s="105"/>
      <c r="R124" s="105"/>
      <c r="S124" s="65">
        <f t="shared" si="15"/>
        <v>0</v>
      </c>
      <c r="T124" s="118"/>
      <c r="U124" s="110"/>
      <c r="V124" s="119"/>
      <c r="W124" s="120"/>
      <c r="X124" s="120"/>
      <c r="Y124" s="120"/>
      <c r="Z124" s="120"/>
      <c r="AA124" s="120"/>
      <c r="AB124" s="107"/>
      <c r="AC124" s="70">
        <f t="shared" si="16"/>
        <v>0</v>
      </c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72">
        <f t="shared" si="17"/>
        <v>0</v>
      </c>
      <c r="AT124" s="70">
        <f t="shared" si="18"/>
        <v>0</v>
      </c>
      <c r="AU124" s="70">
        <f t="shared" si="19"/>
        <v>0</v>
      </c>
      <c r="AV124" s="122"/>
      <c r="AW124" s="108"/>
      <c r="AX124" s="108"/>
      <c r="AY124" s="108"/>
      <c r="AZ124" s="108"/>
      <c r="BA124" s="70">
        <f t="shared" si="20"/>
        <v>0</v>
      </c>
      <c r="BB124" s="76"/>
      <c r="BC124" s="121"/>
      <c r="BD124" s="55" t="str">
        <f t="shared" si="21"/>
        <v>正确</v>
      </c>
    </row>
    <row r="125" s="1" customFormat="1" ht="33" customHeight="1" spans="1:56">
      <c r="A125" s="78">
        <f t="shared" si="13"/>
        <v>121</v>
      </c>
      <c r="B125" s="103"/>
      <c r="C125" s="116"/>
      <c r="D125" s="104"/>
      <c r="E125" s="103"/>
      <c r="F125" s="81">
        <f t="shared" si="14"/>
        <v>31</v>
      </c>
      <c r="G125" s="117"/>
      <c r="H125" s="105"/>
      <c r="I125" s="105"/>
      <c r="J125" s="105"/>
      <c r="K125" s="105"/>
      <c r="L125" s="105"/>
      <c r="M125" s="105"/>
      <c r="N125" s="105"/>
      <c r="O125" s="105"/>
      <c r="P125" s="105"/>
      <c r="Q125" s="105"/>
      <c r="R125" s="105"/>
      <c r="S125" s="65">
        <f t="shared" si="15"/>
        <v>0</v>
      </c>
      <c r="T125" s="118"/>
      <c r="U125" s="110"/>
      <c r="V125" s="119"/>
      <c r="W125" s="120"/>
      <c r="X125" s="120"/>
      <c r="Y125" s="120"/>
      <c r="Z125" s="120"/>
      <c r="AA125" s="120"/>
      <c r="AB125" s="107"/>
      <c r="AC125" s="70">
        <f t="shared" si="16"/>
        <v>0</v>
      </c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72">
        <f t="shared" si="17"/>
        <v>0</v>
      </c>
      <c r="AT125" s="70">
        <f t="shared" si="18"/>
        <v>0</v>
      </c>
      <c r="AU125" s="70">
        <f t="shared" si="19"/>
        <v>0</v>
      </c>
      <c r="AV125" s="122"/>
      <c r="AW125" s="108"/>
      <c r="AX125" s="108"/>
      <c r="AY125" s="108"/>
      <c r="AZ125" s="108"/>
      <c r="BA125" s="70">
        <f t="shared" si="20"/>
        <v>0</v>
      </c>
      <c r="BB125" s="76"/>
      <c r="BC125" s="121"/>
      <c r="BD125" s="55" t="str">
        <f t="shared" si="21"/>
        <v>正确</v>
      </c>
    </row>
    <row r="126" s="1" customFormat="1" ht="33" customHeight="1" spans="1:56">
      <c r="A126" s="78">
        <f t="shared" si="13"/>
        <v>122</v>
      </c>
      <c r="B126" s="103"/>
      <c r="C126" s="116"/>
      <c r="D126" s="104"/>
      <c r="E126" s="103"/>
      <c r="F126" s="81">
        <f t="shared" si="14"/>
        <v>31</v>
      </c>
      <c r="G126" s="117"/>
      <c r="H126" s="105"/>
      <c r="I126" s="105"/>
      <c r="J126" s="105"/>
      <c r="K126" s="105"/>
      <c r="L126" s="105"/>
      <c r="M126" s="105"/>
      <c r="N126" s="105"/>
      <c r="O126" s="105"/>
      <c r="P126" s="105"/>
      <c r="Q126" s="105"/>
      <c r="R126" s="105"/>
      <c r="S126" s="65">
        <f t="shared" si="15"/>
        <v>0</v>
      </c>
      <c r="T126" s="118"/>
      <c r="U126" s="110"/>
      <c r="V126" s="119"/>
      <c r="W126" s="120"/>
      <c r="X126" s="120"/>
      <c r="Y126" s="120"/>
      <c r="Z126" s="120"/>
      <c r="AA126" s="120"/>
      <c r="AB126" s="107"/>
      <c r="AC126" s="70">
        <f t="shared" si="16"/>
        <v>0</v>
      </c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72">
        <f t="shared" si="17"/>
        <v>0</v>
      </c>
      <c r="AT126" s="70">
        <f t="shared" si="18"/>
        <v>0</v>
      </c>
      <c r="AU126" s="70">
        <f t="shared" si="19"/>
        <v>0</v>
      </c>
      <c r="AV126" s="122"/>
      <c r="AW126" s="108"/>
      <c r="AX126" s="108"/>
      <c r="AY126" s="108"/>
      <c r="AZ126" s="108"/>
      <c r="BA126" s="70">
        <f t="shared" si="20"/>
        <v>0</v>
      </c>
      <c r="BB126" s="76"/>
      <c r="BC126" s="121"/>
      <c r="BD126" s="55" t="str">
        <f t="shared" si="21"/>
        <v>正确</v>
      </c>
    </row>
    <row r="127" s="1" customFormat="1" ht="33" customHeight="1" spans="1:56">
      <c r="A127" s="78">
        <f t="shared" si="13"/>
        <v>123</v>
      </c>
      <c r="B127" s="103"/>
      <c r="C127" s="116"/>
      <c r="D127" s="104"/>
      <c r="E127" s="103"/>
      <c r="F127" s="81">
        <f t="shared" si="14"/>
        <v>31</v>
      </c>
      <c r="G127" s="117"/>
      <c r="H127" s="105"/>
      <c r="I127" s="105"/>
      <c r="J127" s="105"/>
      <c r="K127" s="105"/>
      <c r="L127" s="105"/>
      <c r="M127" s="105"/>
      <c r="N127" s="105"/>
      <c r="O127" s="105"/>
      <c r="P127" s="105"/>
      <c r="Q127" s="105"/>
      <c r="R127" s="105"/>
      <c r="S127" s="65">
        <f t="shared" si="15"/>
        <v>0</v>
      </c>
      <c r="T127" s="118"/>
      <c r="U127" s="110"/>
      <c r="V127" s="119"/>
      <c r="W127" s="120"/>
      <c r="X127" s="120"/>
      <c r="Y127" s="120"/>
      <c r="Z127" s="120"/>
      <c r="AA127" s="120"/>
      <c r="AB127" s="107"/>
      <c r="AC127" s="70">
        <f t="shared" si="16"/>
        <v>0</v>
      </c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72">
        <f t="shared" si="17"/>
        <v>0</v>
      </c>
      <c r="AT127" s="70">
        <f t="shared" si="18"/>
        <v>0</v>
      </c>
      <c r="AU127" s="70">
        <f t="shared" si="19"/>
        <v>0</v>
      </c>
      <c r="AV127" s="122"/>
      <c r="AW127" s="108"/>
      <c r="AX127" s="108"/>
      <c r="AY127" s="108"/>
      <c r="AZ127" s="108"/>
      <c r="BA127" s="70">
        <f t="shared" si="20"/>
        <v>0</v>
      </c>
      <c r="BB127" s="76"/>
      <c r="BC127" s="121"/>
      <c r="BD127" s="55" t="str">
        <f t="shared" si="21"/>
        <v>正确</v>
      </c>
    </row>
    <row r="128" s="1" customFormat="1" ht="33" customHeight="1" spans="1:56">
      <c r="A128" s="78">
        <f t="shared" si="13"/>
        <v>124</v>
      </c>
      <c r="B128" s="103"/>
      <c r="C128" s="116"/>
      <c r="D128" s="104"/>
      <c r="E128" s="103"/>
      <c r="F128" s="81">
        <f t="shared" si="14"/>
        <v>31</v>
      </c>
      <c r="G128" s="117"/>
      <c r="H128" s="105"/>
      <c r="I128" s="105"/>
      <c r="J128" s="105"/>
      <c r="K128" s="105"/>
      <c r="L128" s="105"/>
      <c r="M128" s="105"/>
      <c r="N128" s="105"/>
      <c r="O128" s="105"/>
      <c r="P128" s="105"/>
      <c r="Q128" s="105"/>
      <c r="R128" s="105"/>
      <c r="S128" s="65">
        <f t="shared" si="15"/>
        <v>0</v>
      </c>
      <c r="T128" s="118"/>
      <c r="U128" s="110"/>
      <c r="V128" s="119"/>
      <c r="W128" s="120"/>
      <c r="X128" s="120"/>
      <c r="Y128" s="120"/>
      <c r="Z128" s="120"/>
      <c r="AA128" s="120"/>
      <c r="AB128" s="107"/>
      <c r="AC128" s="70">
        <f t="shared" si="16"/>
        <v>0</v>
      </c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72">
        <f t="shared" si="17"/>
        <v>0</v>
      </c>
      <c r="AT128" s="70">
        <f t="shared" si="18"/>
        <v>0</v>
      </c>
      <c r="AU128" s="70">
        <f t="shared" si="19"/>
        <v>0</v>
      </c>
      <c r="AV128" s="122"/>
      <c r="AW128" s="108"/>
      <c r="AX128" s="108"/>
      <c r="AY128" s="108"/>
      <c r="AZ128" s="108"/>
      <c r="BA128" s="70">
        <f t="shared" si="20"/>
        <v>0</v>
      </c>
      <c r="BB128" s="76"/>
      <c r="BC128" s="121"/>
      <c r="BD128" s="55" t="str">
        <f t="shared" si="21"/>
        <v>正确</v>
      </c>
    </row>
    <row r="129" s="1" customFormat="1" ht="33" customHeight="1" spans="1:56">
      <c r="A129" s="78">
        <f t="shared" si="13"/>
        <v>125</v>
      </c>
      <c r="B129" s="103"/>
      <c r="C129" s="116"/>
      <c r="D129" s="104"/>
      <c r="E129" s="103"/>
      <c r="F129" s="81">
        <f t="shared" si="14"/>
        <v>31</v>
      </c>
      <c r="G129" s="117"/>
      <c r="H129" s="105"/>
      <c r="I129" s="105"/>
      <c r="J129" s="105"/>
      <c r="K129" s="105"/>
      <c r="L129" s="105"/>
      <c r="M129" s="105"/>
      <c r="N129" s="105"/>
      <c r="O129" s="105"/>
      <c r="P129" s="105"/>
      <c r="Q129" s="105"/>
      <c r="R129" s="105"/>
      <c r="S129" s="65">
        <f t="shared" si="15"/>
        <v>0</v>
      </c>
      <c r="T129" s="118"/>
      <c r="U129" s="110"/>
      <c r="V129" s="119"/>
      <c r="W129" s="120"/>
      <c r="X129" s="120"/>
      <c r="Y129" s="120"/>
      <c r="Z129" s="120"/>
      <c r="AA129" s="120"/>
      <c r="AB129" s="107"/>
      <c r="AC129" s="70">
        <f t="shared" si="16"/>
        <v>0</v>
      </c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72">
        <f t="shared" si="17"/>
        <v>0</v>
      </c>
      <c r="AT129" s="70">
        <f t="shared" si="18"/>
        <v>0</v>
      </c>
      <c r="AU129" s="70">
        <f t="shared" si="19"/>
        <v>0</v>
      </c>
      <c r="AV129" s="122"/>
      <c r="AW129" s="108"/>
      <c r="AX129" s="108"/>
      <c r="AY129" s="108"/>
      <c r="AZ129" s="108"/>
      <c r="BA129" s="70">
        <f t="shared" si="20"/>
        <v>0</v>
      </c>
      <c r="BB129" s="76"/>
      <c r="BC129" s="121"/>
      <c r="BD129" s="55" t="str">
        <f t="shared" si="21"/>
        <v>正确</v>
      </c>
    </row>
    <row r="130" s="1" customFormat="1" ht="33" customHeight="1" spans="1:56">
      <c r="A130" s="78">
        <f t="shared" si="13"/>
        <v>126</v>
      </c>
      <c r="B130" s="103"/>
      <c r="C130" s="116"/>
      <c r="D130" s="104"/>
      <c r="E130" s="103"/>
      <c r="F130" s="81">
        <f t="shared" si="14"/>
        <v>31</v>
      </c>
      <c r="G130" s="117"/>
      <c r="H130" s="105"/>
      <c r="I130" s="105"/>
      <c r="J130" s="105"/>
      <c r="K130" s="105"/>
      <c r="L130" s="105"/>
      <c r="M130" s="105"/>
      <c r="N130" s="105"/>
      <c r="O130" s="105"/>
      <c r="P130" s="105"/>
      <c r="Q130" s="105"/>
      <c r="R130" s="105"/>
      <c r="S130" s="65">
        <f t="shared" si="15"/>
        <v>0</v>
      </c>
      <c r="T130" s="118"/>
      <c r="U130" s="110"/>
      <c r="V130" s="119"/>
      <c r="W130" s="120"/>
      <c r="X130" s="120"/>
      <c r="Y130" s="120"/>
      <c r="Z130" s="120"/>
      <c r="AA130" s="120"/>
      <c r="AB130" s="107"/>
      <c r="AC130" s="70">
        <f t="shared" si="16"/>
        <v>0</v>
      </c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72">
        <f t="shared" si="17"/>
        <v>0</v>
      </c>
      <c r="AT130" s="70">
        <f t="shared" si="18"/>
        <v>0</v>
      </c>
      <c r="AU130" s="70">
        <f t="shared" si="19"/>
        <v>0</v>
      </c>
      <c r="AV130" s="122"/>
      <c r="AW130" s="108"/>
      <c r="AX130" s="108"/>
      <c r="AY130" s="108"/>
      <c r="AZ130" s="108"/>
      <c r="BA130" s="70">
        <f t="shared" si="20"/>
        <v>0</v>
      </c>
      <c r="BB130" s="76"/>
      <c r="BC130" s="121"/>
      <c r="BD130" s="55" t="str">
        <f t="shared" si="21"/>
        <v>正确</v>
      </c>
    </row>
    <row r="131" s="1" customFormat="1" ht="33" customHeight="1" spans="1:56">
      <c r="A131" s="78">
        <f t="shared" si="13"/>
        <v>127</v>
      </c>
      <c r="B131" s="103"/>
      <c r="C131" s="116"/>
      <c r="D131" s="104"/>
      <c r="E131" s="103"/>
      <c r="F131" s="81">
        <f t="shared" si="14"/>
        <v>31</v>
      </c>
      <c r="G131" s="117"/>
      <c r="H131" s="105"/>
      <c r="I131" s="105"/>
      <c r="J131" s="105"/>
      <c r="K131" s="105"/>
      <c r="L131" s="105"/>
      <c r="M131" s="105"/>
      <c r="N131" s="105"/>
      <c r="O131" s="105"/>
      <c r="P131" s="105"/>
      <c r="Q131" s="105"/>
      <c r="R131" s="105"/>
      <c r="S131" s="65">
        <f t="shared" si="15"/>
        <v>0</v>
      </c>
      <c r="T131" s="118"/>
      <c r="U131" s="110"/>
      <c r="V131" s="119"/>
      <c r="W131" s="120"/>
      <c r="X131" s="120"/>
      <c r="Y131" s="120"/>
      <c r="Z131" s="120"/>
      <c r="AA131" s="120"/>
      <c r="AB131" s="107"/>
      <c r="AC131" s="70">
        <f t="shared" si="16"/>
        <v>0</v>
      </c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72">
        <f t="shared" si="17"/>
        <v>0</v>
      </c>
      <c r="AT131" s="70">
        <f t="shared" si="18"/>
        <v>0</v>
      </c>
      <c r="AU131" s="70">
        <f t="shared" si="19"/>
        <v>0</v>
      </c>
      <c r="AV131" s="122"/>
      <c r="AW131" s="108"/>
      <c r="AX131" s="108"/>
      <c r="AY131" s="108"/>
      <c r="AZ131" s="108"/>
      <c r="BA131" s="70">
        <f t="shared" si="20"/>
        <v>0</v>
      </c>
      <c r="BB131" s="76"/>
      <c r="BC131" s="121"/>
      <c r="BD131" s="55" t="str">
        <f t="shared" si="21"/>
        <v>正确</v>
      </c>
    </row>
    <row r="132" s="1" customFormat="1" ht="33" customHeight="1" spans="1:56">
      <c r="A132" s="78">
        <f t="shared" si="13"/>
        <v>128</v>
      </c>
      <c r="B132" s="103"/>
      <c r="C132" s="116"/>
      <c r="D132" s="104"/>
      <c r="E132" s="103"/>
      <c r="F132" s="81">
        <f t="shared" si="14"/>
        <v>31</v>
      </c>
      <c r="G132" s="117"/>
      <c r="H132" s="105"/>
      <c r="I132" s="105"/>
      <c r="J132" s="105"/>
      <c r="K132" s="105"/>
      <c r="L132" s="105"/>
      <c r="M132" s="105"/>
      <c r="N132" s="105"/>
      <c r="O132" s="105"/>
      <c r="P132" s="105"/>
      <c r="Q132" s="105"/>
      <c r="R132" s="105"/>
      <c r="S132" s="65">
        <f t="shared" si="15"/>
        <v>0</v>
      </c>
      <c r="T132" s="118"/>
      <c r="U132" s="110"/>
      <c r="V132" s="119"/>
      <c r="W132" s="120"/>
      <c r="X132" s="120"/>
      <c r="Y132" s="120"/>
      <c r="Z132" s="120"/>
      <c r="AA132" s="120"/>
      <c r="AB132" s="107"/>
      <c r="AC132" s="70">
        <f t="shared" si="16"/>
        <v>0</v>
      </c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72">
        <f t="shared" si="17"/>
        <v>0</v>
      </c>
      <c r="AT132" s="70">
        <f t="shared" si="18"/>
        <v>0</v>
      </c>
      <c r="AU132" s="70">
        <f t="shared" si="19"/>
        <v>0</v>
      </c>
      <c r="AV132" s="122"/>
      <c r="AW132" s="108"/>
      <c r="AX132" s="108"/>
      <c r="AY132" s="108"/>
      <c r="AZ132" s="108"/>
      <c r="BA132" s="70">
        <f t="shared" si="20"/>
        <v>0</v>
      </c>
      <c r="BB132" s="76"/>
      <c r="BC132" s="121"/>
      <c r="BD132" s="55" t="str">
        <f t="shared" si="21"/>
        <v>正确</v>
      </c>
    </row>
    <row r="133" s="1" customFormat="1" ht="33" customHeight="1" spans="1:56">
      <c r="A133" s="78">
        <f t="shared" ref="A133:A164" si="22">ROW()-4</f>
        <v>129</v>
      </c>
      <c r="B133" s="103"/>
      <c r="C133" s="116"/>
      <c r="D133" s="104"/>
      <c r="E133" s="103"/>
      <c r="F133" s="81">
        <f t="shared" ref="F133:F164" si="23">IF($C$2-D133+1&lt;$E$2,$C$2-D133+1,$E$2)</f>
        <v>31</v>
      </c>
      <c r="G133" s="117"/>
      <c r="H133" s="105"/>
      <c r="I133" s="105"/>
      <c r="J133" s="105"/>
      <c r="K133" s="105"/>
      <c r="L133" s="105"/>
      <c r="M133" s="105"/>
      <c r="N133" s="105"/>
      <c r="O133" s="105"/>
      <c r="P133" s="105"/>
      <c r="Q133" s="105"/>
      <c r="R133" s="105"/>
      <c r="S133" s="65">
        <f t="shared" ref="S133:S164" si="24">P133+Q133-R133</f>
        <v>0</v>
      </c>
      <c r="T133" s="118"/>
      <c r="U133" s="110"/>
      <c r="V133" s="119"/>
      <c r="W133" s="120"/>
      <c r="X133" s="120"/>
      <c r="Y133" s="120"/>
      <c r="Z133" s="120"/>
      <c r="AA133" s="120"/>
      <c r="AB133" s="107"/>
      <c r="AC133" s="70">
        <f t="shared" ref="AC133:AC164" si="25">IF(G133="是",30,0)</f>
        <v>0</v>
      </c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72">
        <f t="shared" ref="AS133:AS164" si="26">IFERROR(U133/$E$2*2*H133+I133*2,0)</f>
        <v>0</v>
      </c>
      <c r="AT133" s="70">
        <f t="shared" ref="AT133:AT164" si="27">IFERROR(U133/$E$2*(J133+K133*0.2+L133+M133*0.5),0)</f>
        <v>0</v>
      </c>
      <c r="AU133" s="70">
        <f t="shared" ref="AU133:AU164" si="28">ROUND(SUM(V133:AP133)-SUM(AQ133:AT133),2)</f>
        <v>0</v>
      </c>
      <c r="AV133" s="122"/>
      <c r="AW133" s="108"/>
      <c r="AX133" s="108"/>
      <c r="AY133" s="108"/>
      <c r="AZ133" s="108"/>
      <c r="BA133" s="70">
        <f t="shared" ref="BA133:BA164" si="29">ROUND(AU133-SUM(AV133:AZ133),2)</f>
        <v>0</v>
      </c>
      <c r="BB133" s="76"/>
      <c r="BC133" s="121"/>
      <c r="BD133" s="55" t="str">
        <f t="shared" ref="BD133:BD164" si="30">IF(U133-SUM(V133:AB133)=0,"正确","错误")</f>
        <v>正确</v>
      </c>
    </row>
    <row r="134" s="1" customFormat="1" ht="33" customHeight="1" spans="1:56">
      <c r="A134" s="78">
        <f t="shared" si="22"/>
        <v>130</v>
      </c>
      <c r="B134" s="103"/>
      <c r="C134" s="116"/>
      <c r="D134" s="104"/>
      <c r="E134" s="103"/>
      <c r="F134" s="81">
        <f t="shared" si="23"/>
        <v>31</v>
      </c>
      <c r="G134" s="117"/>
      <c r="H134" s="105"/>
      <c r="I134" s="105"/>
      <c r="J134" s="105"/>
      <c r="K134" s="105"/>
      <c r="L134" s="105"/>
      <c r="M134" s="105"/>
      <c r="N134" s="105"/>
      <c r="O134" s="105"/>
      <c r="P134" s="105"/>
      <c r="Q134" s="105"/>
      <c r="R134" s="105"/>
      <c r="S134" s="65">
        <f t="shared" si="24"/>
        <v>0</v>
      </c>
      <c r="T134" s="118"/>
      <c r="U134" s="110"/>
      <c r="V134" s="119"/>
      <c r="W134" s="120"/>
      <c r="X134" s="120"/>
      <c r="Y134" s="120"/>
      <c r="Z134" s="120"/>
      <c r="AA134" s="120"/>
      <c r="AB134" s="107"/>
      <c r="AC134" s="70">
        <f t="shared" si="25"/>
        <v>0</v>
      </c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72">
        <f t="shared" si="26"/>
        <v>0</v>
      </c>
      <c r="AT134" s="70">
        <f t="shared" si="27"/>
        <v>0</v>
      </c>
      <c r="AU134" s="70">
        <f t="shared" si="28"/>
        <v>0</v>
      </c>
      <c r="AV134" s="122"/>
      <c r="AW134" s="108"/>
      <c r="AX134" s="108"/>
      <c r="AY134" s="108"/>
      <c r="AZ134" s="108"/>
      <c r="BA134" s="70">
        <f t="shared" si="29"/>
        <v>0</v>
      </c>
      <c r="BB134" s="76"/>
      <c r="BC134" s="121"/>
      <c r="BD134" s="55" t="str">
        <f t="shared" si="30"/>
        <v>正确</v>
      </c>
    </row>
    <row r="135" s="1" customFormat="1" ht="33" customHeight="1" spans="1:56">
      <c r="A135" s="78">
        <f t="shared" si="22"/>
        <v>131</v>
      </c>
      <c r="B135" s="103"/>
      <c r="C135" s="116"/>
      <c r="D135" s="104"/>
      <c r="E135" s="103"/>
      <c r="F135" s="81">
        <f t="shared" si="23"/>
        <v>31</v>
      </c>
      <c r="G135" s="117"/>
      <c r="H135" s="105"/>
      <c r="I135" s="105"/>
      <c r="J135" s="105"/>
      <c r="K135" s="105"/>
      <c r="L135" s="105"/>
      <c r="M135" s="105"/>
      <c r="N135" s="105"/>
      <c r="O135" s="105"/>
      <c r="P135" s="105"/>
      <c r="Q135" s="105"/>
      <c r="R135" s="105"/>
      <c r="S135" s="65">
        <f t="shared" si="24"/>
        <v>0</v>
      </c>
      <c r="T135" s="118"/>
      <c r="U135" s="110"/>
      <c r="V135" s="119"/>
      <c r="W135" s="120"/>
      <c r="X135" s="120"/>
      <c r="Y135" s="120"/>
      <c r="Z135" s="120"/>
      <c r="AA135" s="120"/>
      <c r="AB135" s="107"/>
      <c r="AC135" s="70">
        <f t="shared" si="25"/>
        <v>0</v>
      </c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72">
        <f t="shared" si="26"/>
        <v>0</v>
      </c>
      <c r="AT135" s="70">
        <f t="shared" si="27"/>
        <v>0</v>
      </c>
      <c r="AU135" s="70">
        <f t="shared" si="28"/>
        <v>0</v>
      </c>
      <c r="AV135" s="122"/>
      <c r="AW135" s="108"/>
      <c r="AX135" s="108"/>
      <c r="AY135" s="108"/>
      <c r="AZ135" s="108"/>
      <c r="BA135" s="70">
        <f t="shared" si="29"/>
        <v>0</v>
      </c>
      <c r="BB135" s="76"/>
      <c r="BC135" s="121"/>
      <c r="BD135" s="55" t="str">
        <f t="shared" si="30"/>
        <v>正确</v>
      </c>
    </row>
    <row r="136" s="1" customFormat="1" ht="33" customHeight="1" spans="1:56">
      <c r="A136" s="78">
        <f t="shared" si="22"/>
        <v>132</v>
      </c>
      <c r="B136" s="103"/>
      <c r="C136" s="116"/>
      <c r="D136" s="104"/>
      <c r="E136" s="103"/>
      <c r="F136" s="81">
        <f t="shared" si="23"/>
        <v>31</v>
      </c>
      <c r="G136" s="117"/>
      <c r="H136" s="105"/>
      <c r="I136" s="105"/>
      <c r="J136" s="105"/>
      <c r="K136" s="105"/>
      <c r="L136" s="105"/>
      <c r="M136" s="105"/>
      <c r="N136" s="105"/>
      <c r="O136" s="105"/>
      <c r="P136" s="105"/>
      <c r="Q136" s="105"/>
      <c r="R136" s="105"/>
      <c r="S136" s="65">
        <f t="shared" si="24"/>
        <v>0</v>
      </c>
      <c r="T136" s="118"/>
      <c r="U136" s="110"/>
      <c r="V136" s="119"/>
      <c r="W136" s="120"/>
      <c r="X136" s="120"/>
      <c r="Y136" s="120"/>
      <c r="Z136" s="120"/>
      <c r="AA136" s="120"/>
      <c r="AB136" s="107"/>
      <c r="AC136" s="70">
        <f t="shared" si="25"/>
        <v>0</v>
      </c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72">
        <f t="shared" si="26"/>
        <v>0</v>
      </c>
      <c r="AT136" s="70">
        <f t="shared" si="27"/>
        <v>0</v>
      </c>
      <c r="AU136" s="70">
        <f t="shared" si="28"/>
        <v>0</v>
      </c>
      <c r="AV136" s="122"/>
      <c r="AW136" s="108"/>
      <c r="AX136" s="108"/>
      <c r="AY136" s="108"/>
      <c r="AZ136" s="108"/>
      <c r="BA136" s="70">
        <f t="shared" si="29"/>
        <v>0</v>
      </c>
      <c r="BB136" s="76"/>
      <c r="BC136" s="121"/>
      <c r="BD136" s="55" t="str">
        <f t="shared" si="30"/>
        <v>正确</v>
      </c>
    </row>
    <row r="137" s="1" customFormat="1" ht="33" customHeight="1" spans="1:56">
      <c r="A137" s="78">
        <f t="shared" si="22"/>
        <v>133</v>
      </c>
      <c r="B137" s="103"/>
      <c r="C137" s="116"/>
      <c r="D137" s="104"/>
      <c r="E137" s="103"/>
      <c r="F137" s="81">
        <f t="shared" si="23"/>
        <v>31</v>
      </c>
      <c r="G137" s="117"/>
      <c r="H137" s="105"/>
      <c r="I137" s="105"/>
      <c r="J137" s="105"/>
      <c r="K137" s="105"/>
      <c r="L137" s="105"/>
      <c r="M137" s="105"/>
      <c r="N137" s="105"/>
      <c r="O137" s="105"/>
      <c r="P137" s="105"/>
      <c r="Q137" s="105"/>
      <c r="R137" s="105"/>
      <c r="S137" s="65">
        <f t="shared" si="24"/>
        <v>0</v>
      </c>
      <c r="T137" s="118"/>
      <c r="U137" s="110"/>
      <c r="V137" s="119"/>
      <c r="W137" s="120"/>
      <c r="X137" s="120"/>
      <c r="Y137" s="120"/>
      <c r="Z137" s="120"/>
      <c r="AA137" s="120"/>
      <c r="AB137" s="107"/>
      <c r="AC137" s="70">
        <f t="shared" si="25"/>
        <v>0</v>
      </c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72">
        <f t="shared" si="26"/>
        <v>0</v>
      </c>
      <c r="AT137" s="70">
        <f t="shared" si="27"/>
        <v>0</v>
      </c>
      <c r="AU137" s="70">
        <f t="shared" si="28"/>
        <v>0</v>
      </c>
      <c r="AV137" s="122"/>
      <c r="AW137" s="108"/>
      <c r="AX137" s="108"/>
      <c r="AY137" s="108"/>
      <c r="AZ137" s="108"/>
      <c r="BA137" s="70">
        <f t="shared" si="29"/>
        <v>0</v>
      </c>
      <c r="BB137" s="76"/>
      <c r="BC137" s="121"/>
      <c r="BD137" s="55" t="str">
        <f t="shared" si="30"/>
        <v>正确</v>
      </c>
    </row>
    <row r="138" s="1" customFormat="1" ht="33" customHeight="1" spans="1:56">
      <c r="A138" s="78">
        <f t="shared" si="22"/>
        <v>134</v>
      </c>
      <c r="B138" s="103"/>
      <c r="C138" s="116"/>
      <c r="D138" s="104"/>
      <c r="E138" s="103"/>
      <c r="F138" s="81">
        <f t="shared" si="23"/>
        <v>31</v>
      </c>
      <c r="G138" s="117"/>
      <c r="H138" s="105"/>
      <c r="I138" s="105"/>
      <c r="J138" s="105"/>
      <c r="K138" s="105"/>
      <c r="L138" s="105"/>
      <c r="M138" s="105"/>
      <c r="N138" s="105"/>
      <c r="O138" s="105"/>
      <c r="P138" s="105"/>
      <c r="Q138" s="105"/>
      <c r="R138" s="105"/>
      <c r="S138" s="65">
        <f t="shared" si="24"/>
        <v>0</v>
      </c>
      <c r="T138" s="118"/>
      <c r="U138" s="110"/>
      <c r="V138" s="119"/>
      <c r="W138" s="120"/>
      <c r="X138" s="120"/>
      <c r="Y138" s="120"/>
      <c r="Z138" s="120"/>
      <c r="AA138" s="120"/>
      <c r="AB138" s="107"/>
      <c r="AC138" s="70">
        <f t="shared" si="25"/>
        <v>0</v>
      </c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72">
        <f t="shared" si="26"/>
        <v>0</v>
      </c>
      <c r="AT138" s="70">
        <f t="shared" si="27"/>
        <v>0</v>
      </c>
      <c r="AU138" s="70">
        <f t="shared" si="28"/>
        <v>0</v>
      </c>
      <c r="AV138" s="122"/>
      <c r="AW138" s="108"/>
      <c r="AX138" s="108"/>
      <c r="AY138" s="108"/>
      <c r="AZ138" s="108"/>
      <c r="BA138" s="70">
        <f t="shared" si="29"/>
        <v>0</v>
      </c>
      <c r="BB138" s="76"/>
      <c r="BC138" s="121"/>
      <c r="BD138" s="55" t="str">
        <f t="shared" si="30"/>
        <v>正确</v>
      </c>
    </row>
    <row r="139" s="1" customFormat="1" ht="33" customHeight="1" spans="1:56">
      <c r="A139" s="78">
        <f t="shared" si="22"/>
        <v>135</v>
      </c>
      <c r="B139" s="103"/>
      <c r="C139" s="116"/>
      <c r="D139" s="104"/>
      <c r="E139" s="103"/>
      <c r="F139" s="81">
        <f t="shared" si="23"/>
        <v>31</v>
      </c>
      <c r="G139" s="117"/>
      <c r="H139" s="105"/>
      <c r="I139" s="105"/>
      <c r="J139" s="105"/>
      <c r="K139" s="105"/>
      <c r="L139" s="105"/>
      <c r="M139" s="105"/>
      <c r="N139" s="105"/>
      <c r="O139" s="105"/>
      <c r="P139" s="105"/>
      <c r="Q139" s="105"/>
      <c r="R139" s="105"/>
      <c r="S139" s="65">
        <f t="shared" si="24"/>
        <v>0</v>
      </c>
      <c r="T139" s="118"/>
      <c r="U139" s="110"/>
      <c r="V139" s="119"/>
      <c r="W139" s="120"/>
      <c r="X139" s="120"/>
      <c r="Y139" s="120"/>
      <c r="Z139" s="120"/>
      <c r="AA139" s="120"/>
      <c r="AB139" s="107"/>
      <c r="AC139" s="70">
        <f t="shared" si="25"/>
        <v>0</v>
      </c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07"/>
      <c r="AO139" s="107"/>
      <c r="AP139" s="107"/>
      <c r="AQ139" s="107"/>
      <c r="AR139" s="107"/>
      <c r="AS139" s="72">
        <f t="shared" si="26"/>
        <v>0</v>
      </c>
      <c r="AT139" s="70">
        <f t="shared" si="27"/>
        <v>0</v>
      </c>
      <c r="AU139" s="70">
        <f t="shared" si="28"/>
        <v>0</v>
      </c>
      <c r="AV139" s="122"/>
      <c r="AW139" s="108"/>
      <c r="AX139" s="108"/>
      <c r="AY139" s="108"/>
      <c r="AZ139" s="108"/>
      <c r="BA139" s="70">
        <f t="shared" si="29"/>
        <v>0</v>
      </c>
      <c r="BB139" s="76"/>
      <c r="BC139" s="121"/>
      <c r="BD139" s="55" t="str">
        <f t="shared" si="30"/>
        <v>正确</v>
      </c>
    </row>
    <row r="140" s="1" customFormat="1" ht="33" customHeight="1" spans="1:56">
      <c r="A140" s="78">
        <f t="shared" si="22"/>
        <v>136</v>
      </c>
      <c r="B140" s="103"/>
      <c r="C140" s="116"/>
      <c r="D140" s="104"/>
      <c r="E140" s="103"/>
      <c r="F140" s="81">
        <f t="shared" si="23"/>
        <v>31</v>
      </c>
      <c r="G140" s="117"/>
      <c r="H140" s="105"/>
      <c r="I140" s="105"/>
      <c r="J140" s="105"/>
      <c r="K140" s="105"/>
      <c r="L140" s="105"/>
      <c r="M140" s="105"/>
      <c r="N140" s="105"/>
      <c r="O140" s="105"/>
      <c r="P140" s="105"/>
      <c r="Q140" s="105"/>
      <c r="R140" s="105"/>
      <c r="S140" s="65">
        <f t="shared" si="24"/>
        <v>0</v>
      </c>
      <c r="T140" s="118"/>
      <c r="U140" s="110"/>
      <c r="V140" s="119"/>
      <c r="W140" s="120"/>
      <c r="X140" s="120"/>
      <c r="Y140" s="120"/>
      <c r="Z140" s="120"/>
      <c r="AA140" s="120"/>
      <c r="AB140" s="107"/>
      <c r="AC140" s="70">
        <f t="shared" si="25"/>
        <v>0</v>
      </c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7"/>
      <c r="AN140" s="107"/>
      <c r="AO140" s="107"/>
      <c r="AP140" s="107"/>
      <c r="AQ140" s="107"/>
      <c r="AR140" s="107"/>
      <c r="AS140" s="72">
        <f t="shared" si="26"/>
        <v>0</v>
      </c>
      <c r="AT140" s="70">
        <f t="shared" si="27"/>
        <v>0</v>
      </c>
      <c r="AU140" s="70">
        <f t="shared" si="28"/>
        <v>0</v>
      </c>
      <c r="AV140" s="122"/>
      <c r="AW140" s="108"/>
      <c r="AX140" s="108"/>
      <c r="AY140" s="108"/>
      <c r="AZ140" s="108"/>
      <c r="BA140" s="70">
        <f t="shared" si="29"/>
        <v>0</v>
      </c>
      <c r="BB140" s="76"/>
      <c r="BC140" s="121"/>
      <c r="BD140" s="55" t="str">
        <f t="shared" si="30"/>
        <v>正确</v>
      </c>
    </row>
    <row r="141" s="1" customFormat="1" ht="33" customHeight="1" spans="1:56">
      <c r="A141" s="78">
        <f t="shared" si="22"/>
        <v>137</v>
      </c>
      <c r="B141" s="103"/>
      <c r="C141" s="116"/>
      <c r="D141" s="104"/>
      <c r="E141" s="103"/>
      <c r="F141" s="81">
        <f t="shared" si="23"/>
        <v>31</v>
      </c>
      <c r="G141" s="117"/>
      <c r="H141" s="105"/>
      <c r="I141" s="105"/>
      <c r="J141" s="105"/>
      <c r="K141" s="105"/>
      <c r="L141" s="105"/>
      <c r="M141" s="105"/>
      <c r="N141" s="105"/>
      <c r="O141" s="105"/>
      <c r="P141" s="105"/>
      <c r="Q141" s="105"/>
      <c r="R141" s="105"/>
      <c r="S141" s="65">
        <f t="shared" si="24"/>
        <v>0</v>
      </c>
      <c r="T141" s="118"/>
      <c r="U141" s="110"/>
      <c r="V141" s="119"/>
      <c r="W141" s="120"/>
      <c r="X141" s="120"/>
      <c r="Y141" s="120"/>
      <c r="Z141" s="120"/>
      <c r="AA141" s="120"/>
      <c r="AB141" s="107"/>
      <c r="AC141" s="70">
        <f t="shared" si="25"/>
        <v>0</v>
      </c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7"/>
      <c r="AN141" s="107"/>
      <c r="AO141" s="107"/>
      <c r="AP141" s="107"/>
      <c r="AQ141" s="107"/>
      <c r="AR141" s="107"/>
      <c r="AS141" s="72">
        <f t="shared" si="26"/>
        <v>0</v>
      </c>
      <c r="AT141" s="70">
        <f t="shared" si="27"/>
        <v>0</v>
      </c>
      <c r="AU141" s="70">
        <f t="shared" si="28"/>
        <v>0</v>
      </c>
      <c r="AV141" s="122"/>
      <c r="AW141" s="108"/>
      <c r="AX141" s="108"/>
      <c r="AY141" s="108"/>
      <c r="AZ141" s="108"/>
      <c r="BA141" s="70">
        <f t="shared" si="29"/>
        <v>0</v>
      </c>
      <c r="BB141" s="76"/>
      <c r="BC141" s="121"/>
      <c r="BD141" s="55" t="str">
        <f t="shared" si="30"/>
        <v>正确</v>
      </c>
    </row>
    <row r="142" s="1" customFormat="1" ht="33" customHeight="1" spans="1:56">
      <c r="A142" s="78">
        <f t="shared" si="22"/>
        <v>138</v>
      </c>
      <c r="B142" s="103"/>
      <c r="C142" s="116"/>
      <c r="D142" s="104"/>
      <c r="E142" s="103"/>
      <c r="F142" s="81">
        <f t="shared" si="23"/>
        <v>31</v>
      </c>
      <c r="G142" s="117"/>
      <c r="H142" s="105"/>
      <c r="I142" s="105"/>
      <c r="J142" s="105"/>
      <c r="K142" s="105"/>
      <c r="L142" s="105"/>
      <c r="M142" s="105"/>
      <c r="N142" s="105"/>
      <c r="O142" s="105"/>
      <c r="P142" s="105"/>
      <c r="Q142" s="105"/>
      <c r="R142" s="105"/>
      <c r="S142" s="65">
        <f t="shared" si="24"/>
        <v>0</v>
      </c>
      <c r="T142" s="118"/>
      <c r="U142" s="110"/>
      <c r="V142" s="119"/>
      <c r="W142" s="120"/>
      <c r="X142" s="120"/>
      <c r="Y142" s="120"/>
      <c r="Z142" s="120"/>
      <c r="AA142" s="120"/>
      <c r="AB142" s="107"/>
      <c r="AC142" s="70">
        <f t="shared" si="25"/>
        <v>0</v>
      </c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7"/>
      <c r="AN142" s="107"/>
      <c r="AO142" s="107"/>
      <c r="AP142" s="107"/>
      <c r="AQ142" s="107"/>
      <c r="AR142" s="107"/>
      <c r="AS142" s="72">
        <f t="shared" si="26"/>
        <v>0</v>
      </c>
      <c r="AT142" s="70">
        <f t="shared" si="27"/>
        <v>0</v>
      </c>
      <c r="AU142" s="70">
        <f t="shared" si="28"/>
        <v>0</v>
      </c>
      <c r="AV142" s="122"/>
      <c r="AW142" s="108"/>
      <c r="AX142" s="108"/>
      <c r="AY142" s="108"/>
      <c r="AZ142" s="108"/>
      <c r="BA142" s="70">
        <f t="shared" si="29"/>
        <v>0</v>
      </c>
      <c r="BB142" s="76"/>
      <c r="BC142" s="121"/>
      <c r="BD142" s="55" t="str">
        <f t="shared" si="30"/>
        <v>正确</v>
      </c>
    </row>
    <row r="143" s="1" customFormat="1" ht="33" customHeight="1" spans="1:56">
      <c r="A143" s="78">
        <f t="shared" si="22"/>
        <v>139</v>
      </c>
      <c r="B143" s="103"/>
      <c r="C143" s="116"/>
      <c r="D143" s="104"/>
      <c r="E143" s="103"/>
      <c r="F143" s="81">
        <f t="shared" si="23"/>
        <v>31</v>
      </c>
      <c r="G143" s="117"/>
      <c r="H143" s="105"/>
      <c r="I143" s="105"/>
      <c r="J143" s="105"/>
      <c r="K143" s="105"/>
      <c r="L143" s="105"/>
      <c r="M143" s="105"/>
      <c r="N143" s="105"/>
      <c r="O143" s="105"/>
      <c r="P143" s="105"/>
      <c r="Q143" s="105"/>
      <c r="R143" s="105"/>
      <c r="S143" s="65">
        <f t="shared" si="24"/>
        <v>0</v>
      </c>
      <c r="T143" s="118"/>
      <c r="U143" s="110"/>
      <c r="V143" s="119"/>
      <c r="W143" s="120"/>
      <c r="X143" s="120"/>
      <c r="Y143" s="120"/>
      <c r="Z143" s="120"/>
      <c r="AA143" s="120"/>
      <c r="AB143" s="107"/>
      <c r="AC143" s="70">
        <f t="shared" si="25"/>
        <v>0</v>
      </c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7"/>
      <c r="AN143" s="107"/>
      <c r="AO143" s="107"/>
      <c r="AP143" s="107"/>
      <c r="AQ143" s="107"/>
      <c r="AR143" s="107"/>
      <c r="AS143" s="72">
        <f t="shared" si="26"/>
        <v>0</v>
      </c>
      <c r="AT143" s="70">
        <f t="shared" si="27"/>
        <v>0</v>
      </c>
      <c r="AU143" s="70">
        <f t="shared" si="28"/>
        <v>0</v>
      </c>
      <c r="AV143" s="122"/>
      <c r="AW143" s="108"/>
      <c r="AX143" s="108"/>
      <c r="AY143" s="108"/>
      <c r="AZ143" s="108"/>
      <c r="BA143" s="70">
        <f t="shared" si="29"/>
        <v>0</v>
      </c>
      <c r="BB143" s="76"/>
      <c r="BC143" s="121"/>
      <c r="BD143" s="55" t="str">
        <f t="shared" si="30"/>
        <v>正确</v>
      </c>
    </row>
    <row r="144" s="1" customFormat="1" ht="33" customHeight="1" spans="1:56">
      <c r="A144" s="78">
        <f t="shared" si="22"/>
        <v>140</v>
      </c>
      <c r="B144" s="103"/>
      <c r="C144" s="116"/>
      <c r="D144" s="104"/>
      <c r="E144" s="103"/>
      <c r="F144" s="81">
        <f t="shared" si="23"/>
        <v>31</v>
      </c>
      <c r="G144" s="117"/>
      <c r="H144" s="105"/>
      <c r="I144" s="105"/>
      <c r="J144" s="105"/>
      <c r="K144" s="105"/>
      <c r="L144" s="105"/>
      <c r="M144" s="105"/>
      <c r="N144" s="105"/>
      <c r="O144" s="105"/>
      <c r="P144" s="105"/>
      <c r="Q144" s="105"/>
      <c r="R144" s="105"/>
      <c r="S144" s="65">
        <f t="shared" si="24"/>
        <v>0</v>
      </c>
      <c r="T144" s="118"/>
      <c r="U144" s="110"/>
      <c r="V144" s="119"/>
      <c r="W144" s="120"/>
      <c r="X144" s="120"/>
      <c r="Y144" s="120"/>
      <c r="Z144" s="120"/>
      <c r="AA144" s="120"/>
      <c r="AB144" s="107"/>
      <c r="AC144" s="70">
        <f t="shared" si="25"/>
        <v>0</v>
      </c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07"/>
      <c r="AO144" s="107"/>
      <c r="AP144" s="107"/>
      <c r="AQ144" s="107"/>
      <c r="AR144" s="107"/>
      <c r="AS144" s="72">
        <f t="shared" si="26"/>
        <v>0</v>
      </c>
      <c r="AT144" s="70">
        <f t="shared" si="27"/>
        <v>0</v>
      </c>
      <c r="AU144" s="70">
        <f t="shared" si="28"/>
        <v>0</v>
      </c>
      <c r="AV144" s="122"/>
      <c r="AW144" s="108"/>
      <c r="AX144" s="108"/>
      <c r="AY144" s="108"/>
      <c r="AZ144" s="108"/>
      <c r="BA144" s="70">
        <f t="shared" si="29"/>
        <v>0</v>
      </c>
      <c r="BB144" s="76"/>
      <c r="BC144" s="121"/>
      <c r="BD144" s="55" t="str">
        <f t="shared" si="30"/>
        <v>正确</v>
      </c>
    </row>
    <row r="145" s="1" customFormat="1" ht="33" customHeight="1" spans="1:56">
      <c r="A145" s="78">
        <f t="shared" si="22"/>
        <v>141</v>
      </c>
      <c r="B145" s="103"/>
      <c r="C145" s="116"/>
      <c r="D145" s="104"/>
      <c r="E145" s="103"/>
      <c r="F145" s="81">
        <f t="shared" si="23"/>
        <v>31</v>
      </c>
      <c r="G145" s="117"/>
      <c r="H145" s="105"/>
      <c r="I145" s="105"/>
      <c r="J145" s="105"/>
      <c r="K145" s="105"/>
      <c r="L145" s="105"/>
      <c r="M145" s="105"/>
      <c r="N145" s="105"/>
      <c r="O145" s="105"/>
      <c r="P145" s="105"/>
      <c r="Q145" s="105"/>
      <c r="R145" s="105"/>
      <c r="S145" s="65">
        <f t="shared" si="24"/>
        <v>0</v>
      </c>
      <c r="T145" s="118"/>
      <c r="U145" s="110"/>
      <c r="V145" s="119"/>
      <c r="W145" s="120"/>
      <c r="X145" s="120"/>
      <c r="Y145" s="120"/>
      <c r="Z145" s="120"/>
      <c r="AA145" s="120"/>
      <c r="AB145" s="107"/>
      <c r="AC145" s="70">
        <f t="shared" si="25"/>
        <v>0</v>
      </c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07"/>
      <c r="AO145" s="107"/>
      <c r="AP145" s="107"/>
      <c r="AQ145" s="107"/>
      <c r="AR145" s="107"/>
      <c r="AS145" s="72">
        <f t="shared" si="26"/>
        <v>0</v>
      </c>
      <c r="AT145" s="70">
        <f t="shared" si="27"/>
        <v>0</v>
      </c>
      <c r="AU145" s="70">
        <f t="shared" si="28"/>
        <v>0</v>
      </c>
      <c r="AV145" s="122"/>
      <c r="AW145" s="108"/>
      <c r="AX145" s="108"/>
      <c r="AY145" s="108"/>
      <c r="AZ145" s="108"/>
      <c r="BA145" s="70">
        <f t="shared" si="29"/>
        <v>0</v>
      </c>
      <c r="BB145" s="76"/>
      <c r="BC145" s="121"/>
      <c r="BD145" s="55" t="str">
        <f t="shared" si="30"/>
        <v>正确</v>
      </c>
    </row>
    <row r="146" s="1" customFormat="1" ht="33" customHeight="1" spans="1:56">
      <c r="A146" s="78">
        <f t="shared" si="22"/>
        <v>142</v>
      </c>
      <c r="B146" s="103"/>
      <c r="C146" s="116"/>
      <c r="D146" s="104"/>
      <c r="E146" s="103"/>
      <c r="F146" s="81">
        <f t="shared" si="23"/>
        <v>31</v>
      </c>
      <c r="G146" s="117"/>
      <c r="H146" s="105"/>
      <c r="I146" s="105"/>
      <c r="J146" s="105"/>
      <c r="K146" s="105"/>
      <c r="L146" s="105"/>
      <c r="M146" s="105"/>
      <c r="N146" s="105"/>
      <c r="O146" s="105"/>
      <c r="P146" s="105"/>
      <c r="Q146" s="105"/>
      <c r="R146" s="105"/>
      <c r="S146" s="65">
        <f t="shared" si="24"/>
        <v>0</v>
      </c>
      <c r="T146" s="118"/>
      <c r="U146" s="110"/>
      <c r="V146" s="119"/>
      <c r="W146" s="120"/>
      <c r="X146" s="120"/>
      <c r="Y146" s="120"/>
      <c r="Z146" s="120"/>
      <c r="AA146" s="120"/>
      <c r="AB146" s="107"/>
      <c r="AC146" s="70">
        <f t="shared" si="25"/>
        <v>0</v>
      </c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07"/>
      <c r="AO146" s="107"/>
      <c r="AP146" s="107"/>
      <c r="AQ146" s="107"/>
      <c r="AR146" s="107"/>
      <c r="AS146" s="72">
        <f t="shared" si="26"/>
        <v>0</v>
      </c>
      <c r="AT146" s="70">
        <f t="shared" si="27"/>
        <v>0</v>
      </c>
      <c r="AU146" s="70">
        <f t="shared" si="28"/>
        <v>0</v>
      </c>
      <c r="AV146" s="122"/>
      <c r="AW146" s="108"/>
      <c r="AX146" s="108"/>
      <c r="AY146" s="108"/>
      <c r="AZ146" s="108"/>
      <c r="BA146" s="70">
        <f t="shared" si="29"/>
        <v>0</v>
      </c>
      <c r="BB146" s="76"/>
      <c r="BC146" s="121"/>
      <c r="BD146" s="55" t="str">
        <f t="shared" si="30"/>
        <v>正确</v>
      </c>
    </row>
    <row r="147" s="1" customFormat="1" ht="33" customHeight="1" spans="1:56">
      <c r="A147" s="78">
        <f t="shared" si="22"/>
        <v>143</v>
      </c>
      <c r="B147" s="103"/>
      <c r="C147" s="116"/>
      <c r="D147" s="104"/>
      <c r="E147" s="103"/>
      <c r="F147" s="81">
        <f t="shared" si="23"/>
        <v>31</v>
      </c>
      <c r="G147" s="117"/>
      <c r="H147" s="105"/>
      <c r="I147" s="105"/>
      <c r="J147" s="105"/>
      <c r="K147" s="105"/>
      <c r="L147" s="105"/>
      <c r="M147" s="105"/>
      <c r="N147" s="105"/>
      <c r="O147" s="105"/>
      <c r="P147" s="105"/>
      <c r="Q147" s="105"/>
      <c r="R147" s="105"/>
      <c r="S147" s="65">
        <f t="shared" si="24"/>
        <v>0</v>
      </c>
      <c r="T147" s="118"/>
      <c r="U147" s="110"/>
      <c r="V147" s="119"/>
      <c r="W147" s="120"/>
      <c r="X147" s="120"/>
      <c r="Y147" s="120"/>
      <c r="Z147" s="120"/>
      <c r="AA147" s="120"/>
      <c r="AB147" s="107"/>
      <c r="AC147" s="70">
        <f t="shared" si="25"/>
        <v>0</v>
      </c>
      <c r="AD147" s="107"/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07"/>
      <c r="AO147" s="107"/>
      <c r="AP147" s="107"/>
      <c r="AQ147" s="107"/>
      <c r="AR147" s="107"/>
      <c r="AS147" s="72">
        <f t="shared" si="26"/>
        <v>0</v>
      </c>
      <c r="AT147" s="70">
        <f t="shared" si="27"/>
        <v>0</v>
      </c>
      <c r="AU147" s="70">
        <f t="shared" si="28"/>
        <v>0</v>
      </c>
      <c r="AV147" s="122"/>
      <c r="AW147" s="108"/>
      <c r="AX147" s="108"/>
      <c r="AY147" s="108"/>
      <c r="AZ147" s="108"/>
      <c r="BA147" s="70">
        <f t="shared" si="29"/>
        <v>0</v>
      </c>
      <c r="BB147" s="76"/>
      <c r="BC147" s="121"/>
      <c r="BD147" s="55" t="str">
        <f t="shared" si="30"/>
        <v>正确</v>
      </c>
    </row>
    <row r="148" s="1" customFormat="1" ht="33" customHeight="1" spans="1:56">
      <c r="A148" s="78">
        <f t="shared" si="22"/>
        <v>144</v>
      </c>
      <c r="B148" s="103"/>
      <c r="C148" s="116"/>
      <c r="D148" s="104"/>
      <c r="E148" s="103"/>
      <c r="F148" s="81">
        <f t="shared" si="23"/>
        <v>31</v>
      </c>
      <c r="G148" s="117"/>
      <c r="H148" s="105"/>
      <c r="I148" s="105"/>
      <c r="J148" s="105"/>
      <c r="K148" s="105"/>
      <c r="L148" s="105"/>
      <c r="M148" s="105"/>
      <c r="N148" s="105"/>
      <c r="O148" s="105"/>
      <c r="P148" s="105"/>
      <c r="Q148" s="105"/>
      <c r="R148" s="105"/>
      <c r="S148" s="65">
        <f t="shared" si="24"/>
        <v>0</v>
      </c>
      <c r="T148" s="118"/>
      <c r="U148" s="110"/>
      <c r="V148" s="119"/>
      <c r="W148" s="120"/>
      <c r="X148" s="120"/>
      <c r="Y148" s="120"/>
      <c r="Z148" s="120"/>
      <c r="AA148" s="120"/>
      <c r="AB148" s="107"/>
      <c r="AC148" s="70">
        <f t="shared" si="25"/>
        <v>0</v>
      </c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07"/>
      <c r="AO148" s="107"/>
      <c r="AP148" s="107"/>
      <c r="AQ148" s="107"/>
      <c r="AR148" s="107"/>
      <c r="AS148" s="72">
        <f t="shared" si="26"/>
        <v>0</v>
      </c>
      <c r="AT148" s="70">
        <f t="shared" si="27"/>
        <v>0</v>
      </c>
      <c r="AU148" s="70">
        <f t="shared" si="28"/>
        <v>0</v>
      </c>
      <c r="AV148" s="122"/>
      <c r="AW148" s="108"/>
      <c r="AX148" s="108"/>
      <c r="AY148" s="108"/>
      <c r="AZ148" s="108"/>
      <c r="BA148" s="70">
        <f t="shared" si="29"/>
        <v>0</v>
      </c>
      <c r="BB148" s="76"/>
      <c r="BC148" s="121"/>
      <c r="BD148" s="55" t="str">
        <f t="shared" si="30"/>
        <v>正确</v>
      </c>
    </row>
    <row r="149" s="1" customFormat="1" ht="33" customHeight="1" spans="1:56">
      <c r="A149" s="78">
        <f t="shared" si="22"/>
        <v>145</v>
      </c>
      <c r="B149" s="103"/>
      <c r="C149" s="116"/>
      <c r="D149" s="104"/>
      <c r="E149" s="103"/>
      <c r="F149" s="81">
        <f t="shared" si="23"/>
        <v>31</v>
      </c>
      <c r="G149" s="117"/>
      <c r="H149" s="105"/>
      <c r="I149" s="105"/>
      <c r="J149" s="105"/>
      <c r="K149" s="105"/>
      <c r="L149" s="105"/>
      <c r="M149" s="105"/>
      <c r="N149" s="105"/>
      <c r="O149" s="105"/>
      <c r="P149" s="105"/>
      <c r="Q149" s="105"/>
      <c r="R149" s="105"/>
      <c r="S149" s="65">
        <f t="shared" si="24"/>
        <v>0</v>
      </c>
      <c r="T149" s="118"/>
      <c r="U149" s="110"/>
      <c r="V149" s="119"/>
      <c r="W149" s="120"/>
      <c r="X149" s="120"/>
      <c r="Y149" s="120"/>
      <c r="Z149" s="120"/>
      <c r="AA149" s="120"/>
      <c r="AB149" s="107"/>
      <c r="AC149" s="70">
        <f t="shared" si="25"/>
        <v>0</v>
      </c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07"/>
      <c r="AO149" s="107"/>
      <c r="AP149" s="107"/>
      <c r="AQ149" s="107"/>
      <c r="AR149" s="107"/>
      <c r="AS149" s="72">
        <f t="shared" si="26"/>
        <v>0</v>
      </c>
      <c r="AT149" s="70">
        <f t="shared" si="27"/>
        <v>0</v>
      </c>
      <c r="AU149" s="70">
        <f t="shared" si="28"/>
        <v>0</v>
      </c>
      <c r="AV149" s="122"/>
      <c r="AW149" s="108"/>
      <c r="AX149" s="108"/>
      <c r="AY149" s="108"/>
      <c r="AZ149" s="108"/>
      <c r="BA149" s="70">
        <f t="shared" si="29"/>
        <v>0</v>
      </c>
      <c r="BB149" s="76"/>
      <c r="BC149" s="121"/>
      <c r="BD149" s="55" t="str">
        <f t="shared" si="30"/>
        <v>正确</v>
      </c>
    </row>
    <row r="150" s="1" customFormat="1" ht="33" customHeight="1" spans="1:56">
      <c r="A150" s="78">
        <f t="shared" si="22"/>
        <v>146</v>
      </c>
      <c r="B150" s="103"/>
      <c r="C150" s="116"/>
      <c r="D150" s="104"/>
      <c r="E150" s="103"/>
      <c r="F150" s="81">
        <f t="shared" si="23"/>
        <v>31</v>
      </c>
      <c r="G150" s="117"/>
      <c r="H150" s="105"/>
      <c r="I150" s="105"/>
      <c r="J150" s="105"/>
      <c r="K150" s="105"/>
      <c r="L150" s="105"/>
      <c r="M150" s="105"/>
      <c r="N150" s="105"/>
      <c r="O150" s="105"/>
      <c r="P150" s="105"/>
      <c r="Q150" s="105"/>
      <c r="R150" s="105"/>
      <c r="S150" s="65">
        <f t="shared" si="24"/>
        <v>0</v>
      </c>
      <c r="T150" s="118"/>
      <c r="U150" s="110"/>
      <c r="V150" s="119"/>
      <c r="W150" s="120"/>
      <c r="X150" s="120"/>
      <c r="Y150" s="120"/>
      <c r="Z150" s="120"/>
      <c r="AA150" s="120"/>
      <c r="AB150" s="107"/>
      <c r="AC150" s="70">
        <f t="shared" si="25"/>
        <v>0</v>
      </c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07"/>
      <c r="AO150" s="107"/>
      <c r="AP150" s="107"/>
      <c r="AQ150" s="107"/>
      <c r="AR150" s="107"/>
      <c r="AS150" s="72">
        <f t="shared" si="26"/>
        <v>0</v>
      </c>
      <c r="AT150" s="70">
        <f t="shared" si="27"/>
        <v>0</v>
      </c>
      <c r="AU150" s="70">
        <f t="shared" si="28"/>
        <v>0</v>
      </c>
      <c r="AV150" s="122"/>
      <c r="AW150" s="108"/>
      <c r="AX150" s="108"/>
      <c r="AY150" s="108"/>
      <c r="AZ150" s="108"/>
      <c r="BA150" s="70">
        <f t="shared" si="29"/>
        <v>0</v>
      </c>
      <c r="BB150" s="76"/>
      <c r="BC150" s="121"/>
      <c r="BD150" s="55" t="str">
        <f t="shared" si="30"/>
        <v>正确</v>
      </c>
    </row>
    <row r="151" s="1" customFormat="1" ht="33" customHeight="1" spans="1:56">
      <c r="A151" s="78">
        <f t="shared" si="22"/>
        <v>147</v>
      </c>
      <c r="B151" s="103"/>
      <c r="C151" s="116"/>
      <c r="D151" s="104"/>
      <c r="E151" s="103"/>
      <c r="F151" s="81">
        <f t="shared" si="23"/>
        <v>31</v>
      </c>
      <c r="G151" s="117"/>
      <c r="H151" s="105"/>
      <c r="I151" s="105"/>
      <c r="J151" s="105"/>
      <c r="K151" s="105"/>
      <c r="L151" s="105"/>
      <c r="M151" s="105"/>
      <c r="N151" s="105"/>
      <c r="O151" s="105"/>
      <c r="P151" s="105"/>
      <c r="Q151" s="105"/>
      <c r="R151" s="105"/>
      <c r="S151" s="65">
        <f t="shared" si="24"/>
        <v>0</v>
      </c>
      <c r="T151" s="118"/>
      <c r="U151" s="110"/>
      <c r="V151" s="119"/>
      <c r="W151" s="120"/>
      <c r="X151" s="120"/>
      <c r="Y151" s="120"/>
      <c r="Z151" s="120"/>
      <c r="AA151" s="120"/>
      <c r="AB151" s="107"/>
      <c r="AC151" s="70">
        <f t="shared" si="25"/>
        <v>0</v>
      </c>
      <c r="AD151" s="107"/>
      <c r="AE151" s="107"/>
      <c r="AF151" s="107"/>
      <c r="AG151" s="107"/>
      <c r="AH151" s="107"/>
      <c r="AI151" s="107"/>
      <c r="AJ151" s="107"/>
      <c r="AK151" s="107"/>
      <c r="AL151" s="107"/>
      <c r="AM151" s="107"/>
      <c r="AN151" s="107"/>
      <c r="AO151" s="107"/>
      <c r="AP151" s="107"/>
      <c r="AQ151" s="107"/>
      <c r="AR151" s="107"/>
      <c r="AS151" s="72">
        <f t="shared" si="26"/>
        <v>0</v>
      </c>
      <c r="AT151" s="70">
        <f t="shared" si="27"/>
        <v>0</v>
      </c>
      <c r="AU151" s="70">
        <f t="shared" si="28"/>
        <v>0</v>
      </c>
      <c r="AV151" s="122"/>
      <c r="AW151" s="108"/>
      <c r="AX151" s="108"/>
      <c r="AY151" s="108"/>
      <c r="AZ151" s="108"/>
      <c r="BA151" s="70">
        <f t="shared" si="29"/>
        <v>0</v>
      </c>
      <c r="BB151" s="76"/>
      <c r="BC151" s="121"/>
      <c r="BD151" s="55" t="str">
        <f t="shared" si="30"/>
        <v>正确</v>
      </c>
    </row>
    <row r="152" s="1" customFormat="1" ht="33" customHeight="1" spans="1:56">
      <c r="A152" s="78">
        <f t="shared" si="22"/>
        <v>148</v>
      </c>
      <c r="B152" s="103"/>
      <c r="C152" s="116"/>
      <c r="D152" s="104"/>
      <c r="E152" s="103"/>
      <c r="F152" s="81">
        <f t="shared" si="23"/>
        <v>31</v>
      </c>
      <c r="G152" s="117"/>
      <c r="H152" s="105"/>
      <c r="I152" s="105"/>
      <c r="J152" s="105"/>
      <c r="K152" s="105"/>
      <c r="L152" s="105"/>
      <c r="M152" s="105"/>
      <c r="N152" s="105"/>
      <c r="O152" s="105"/>
      <c r="P152" s="105"/>
      <c r="Q152" s="105"/>
      <c r="R152" s="105"/>
      <c r="S152" s="65">
        <f t="shared" si="24"/>
        <v>0</v>
      </c>
      <c r="T152" s="118"/>
      <c r="U152" s="110"/>
      <c r="V152" s="119"/>
      <c r="W152" s="120"/>
      <c r="X152" s="120"/>
      <c r="Y152" s="120"/>
      <c r="Z152" s="120"/>
      <c r="AA152" s="120"/>
      <c r="AB152" s="107"/>
      <c r="AC152" s="70">
        <f t="shared" si="25"/>
        <v>0</v>
      </c>
      <c r="AD152" s="107"/>
      <c r="AE152" s="107"/>
      <c r="AF152" s="107"/>
      <c r="AG152" s="107"/>
      <c r="AH152" s="107"/>
      <c r="AI152" s="107"/>
      <c r="AJ152" s="107"/>
      <c r="AK152" s="107"/>
      <c r="AL152" s="107"/>
      <c r="AM152" s="107"/>
      <c r="AN152" s="107"/>
      <c r="AO152" s="107"/>
      <c r="AP152" s="107"/>
      <c r="AQ152" s="107"/>
      <c r="AR152" s="107"/>
      <c r="AS152" s="72">
        <f t="shared" si="26"/>
        <v>0</v>
      </c>
      <c r="AT152" s="70">
        <f t="shared" si="27"/>
        <v>0</v>
      </c>
      <c r="AU152" s="70">
        <f t="shared" si="28"/>
        <v>0</v>
      </c>
      <c r="AV152" s="122"/>
      <c r="AW152" s="108"/>
      <c r="AX152" s="108"/>
      <c r="AY152" s="108"/>
      <c r="AZ152" s="108"/>
      <c r="BA152" s="70">
        <f t="shared" si="29"/>
        <v>0</v>
      </c>
      <c r="BB152" s="76"/>
      <c r="BC152" s="121"/>
      <c r="BD152" s="55" t="str">
        <f t="shared" si="30"/>
        <v>正确</v>
      </c>
    </row>
    <row r="153" s="1" customFormat="1" ht="33" customHeight="1" spans="1:56">
      <c r="A153" s="78">
        <f t="shared" si="22"/>
        <v>149</v>
      </c>
      <c r="B153" s="103"/>
      <c r="C153" s="116"/>
      <c r="D153" s="104"/>
      <c r="E153" s="103"/>
      <c r="F153" s="81">
        <f t="shared" si="23"/>
        <v>31</v>
      </c>
      <c r="G153" s="117"/>
      <c r="H153" s="105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65">
        <f t="shared" si="24"/>
        <v>0</v>
      </c>
      <c r="T153" s="118"/>
      <c r="U153" s="110"/>
      <c r="V153" s="119"/>
      <c r="W153" s="120"/>
      <c r="X153" s="120"/>
      <c r="Y153" s="120"/>
      <c r="Z153" s="120"/>
      <c r="AA153" s="120"/>
      <c r="AB153" s="107"/>
      <c r="AC153" s="70">
        <f t="shared" si="25"/>
        <v>0</v>
      </c>
      <c r="AD153" s="107"/>
      <c r="AE153" s="107"/>
      <c r="AF153" s="107"/>
      <c r="AG153" s="107"/>
      <c r="AH153" s="107"/>
      <c r="AI153" s="107"/>
      <c r="AJ153" s="107"/>
      <c r="AK153" s="107"/>
      <c r="AL153" s="107"/>
      <c r="AM153" s="107"/>
      <c r="AN153" s="107"/>
      <c r="AO153" s="107"/>
      <c r="AP153" s="107"/>
      <c r="AQ153" s="107"/>
      <c r="AR153" s="107"/>
      <c r="AS153" s="72">
        <f t="shared" si="26"/>
        <v>0</v>
      </c>
      <c r="AT153" s="70">
        <f t="shared" si="27"/>
        <v>0</v>
      </c>
      <c r="AU153" s="70">
        <f t="shared" si="28"/>
        <v>0</v>
      </c>
      <c r="AV153" s="122"/>
      <c r="AW153" s="108"/>
      <c r="AX153" s="108"/>
      <c r="AY153" s="108"/>
      <c r="AZ153" s="108"/>
      <c r="BA153" s="70">
        <f t="shared" si="29"/>
        <v>0</v>
      </c>
      <c r="BB153" s="76"/>
      <c r="BC153" s="121"/>
      <c r="BD153" s="55" t="str">
        <f t="shared" si="30"/>
        <v>正确</v>
      </c>
    </row>
    <row r="154" s="1" customFormat="1" ht="33" customHeight="1" spans="1:56">
      <c r="A154" s="78">
        <f t="shared" si="22"/>
        <v>150</v>
      </c>
      <c r="B154" s="103"/>
      <c r="C154" s="116"/>
      <c r="D154" s="104"/>
      <c r="E154" s="103"/>
      <c r="F154" s="81">
        <f t="shared" si="23"/>
        <v>31</v>
      </c>
      <c r="G154" s="117"/>
      <c r="H154" s="105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65">
        <f t="shared" si="24"/>
        <v>0</v>
      </c>
      <c r="T154" s="118"/>
      <c r="U154" s="110"/>
      <c r="V154" s="119"/>
      <c r="W154" s="120"/>
      <c r="X154" s="120"/>
      <c r="Y154" s="120"/>
      <c r="Z154" s="120"/>
      <c r="AA154" s="120"/>
      <c r="AB154" s="107"/>
      <c r="AC154" s="70">
        <f t="shared" si="25"/>
        <v>0</v>
      </c>
      <c r="AD154" s="107"/>
      <c r="AE154" s="107"/>
      <c r="AF154" s="107"/>
      <c r="AG154" s="107"/>
      <c r="AH154" s="107"/>
      <c r="AI154" s="107"/>
      <c r="AJ154" s="107"/>
      <c r="AK154" s="107"/>
      <c r="AL154" s="107"/>
      <c r="AM154" s="107"/>
      <c r="AN154" s="107"/>
      <c r="AO154" s="107"/>
      <c r="AP154" s="107"/>
      <c r="AQ154" s="107"/>
      <c r="AR154" s="107"/>
      <c r="AS154" s="72">
        <f t="shared" si="26"/>
        <v>0</v>
      </c>
      <c r="AT154" s="70">
        <f t="shared" si="27"/>
        <v>0</v>
      </c>
      <c r="AU154" s="70">
        <f t="shared" si="28"/>
        <v>0</v>
      </c>
      <c r="AV154" s="122"/>
      <c r="AW154" s="108"/>
      <c r="AX154" s="108"/>
      <c r="AY154" s="108"/>
      <c r="AZ154" s="108"/>
      <c r="BA154" s="70">
        <f t="shared" si="29"/>
        <v>0</v>
      </c>
      <c r="BB154" s="76"/>
      <c r="BC154" s="121"/>
      <c r="BD154" s="55" t="str">
        <f t="shared" si="30"/>
        <v>正确</v>
      </c>
    </row>
    <row r="155" s="1" customFormat="1" ht="33" customHeight="1" spans="1:56">
      <c r="A155" s="78">
        <f t="shared" si="22"/>
        <v>151</v>
      </c>
      <c r="B155" s="103"/>
      <c r="C155" s="116"/>
      <c r="D155" s="104"/>
      <c r="E155" s="103"/>
      <c r="F155" s="81">
        <f t="shared" si="23"/>
        <v>31</v>
      </c>
      <c r="G155" s="117"/>
      <c r="H155" s="105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65">
        <f t="shared" si="24"/>
        <v>0</v>
      </c>
      <c r="T155" s="118"/>
      <c r="U155" s="110"/>
      <c r="V155" s="119"/>
      <c r="W155" s="120"/>
      <c r="X155" s="120"/>
      <c r="Y155" s="120"/>
      <c r="Z155" s="120"/>
      <c r="AA155" s="120"/>
      <c r="AB155" s="107"/>
      <c r="AC155" s="70">
        <f t="shared" si="25"/>
        <v>0</v>
      </c>
      <c r="AD155" s="107"/>
      <c r="AE155" s="107"/>
      <c r="AF155" s="107"/>
      <c r="AG155" s="107"/>
      <c r="AH155" s="107"/>
      <c r="AI155" s="107"/>
      <c r="AJ155" s="107"/>
      <c r="AK155" s="107"/>
      <c r="AL155" s="107"/>
      <c r="AM155" s="107"/>
      <c r="AN155" s="107"/>
      <c r="AO155" s="107"/>
      <c r="AP155" s="107"/>
      <c r="AQ155" s="107"/>
      <c r="AR155" s="107"/>
      <c r="AS155" s="72">
        <f t="shared" si="26"/>
        <v>0</v>
      </c>
      <c r="AT155" s="70">
        <f t="shared" si="27"/>
        <v>0</v>
      </c>
      <c r="AU155" s="70">
        <f t="shared" si="28"/>
        <v>0</v>
      </c>
      <c r="AV155" s="122"/>
      <c r="AW155" s="108"/>
      <c r="AX155" s="108"/>
      <c r="AY155" s="108"/>
      <c r="AZ155" s="108"/>
      <c r="BA155" s="70">
        <f t="shared" si="29"/>
        <v>0</v>
      </c>
      <c r="BB155" s="76"/>
      <c r="BC155" s="121"/>
      <c r="BD155" s="55" t="str">
        <f t="shared" si="30"/>
        <v>正确</v>
      </c>
    </row>
    <row r="156" s="1" customFormat="1" ht="33" customHeight="1" spans="1:56">
      <c r="A156" s="78">
        <f t="shared" si="22"/>
        <v>152</v>
      </c>
      <c r="B156" s="103"/>
      <c r="C156" s="116"/>
      <c r="D156" s="104"/>
      <c r="E156" s="103"/>
      <c r="F156" s="81">
        <f t="shared" si="23"/>
        <v>31</v>
      </c>
      <c r="G156" s="117"/>
      <c r="H156" s="105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S156" s="65">
        <f t="shared" si="24"/>
        <v>0</v>
      </c>
      <c r="T156" s="118"/>
      <c r="U156" s="110"/>
      <c r="V156" s="119"/>
      <c r="W156" s="120"/>
      <c r="X156" s="120"/>
      <c r="Y156" s="120"/>
      <c r="Z156" s="120"/>
      <c r="AA156" s="120"/>
      <c r="AB156" s="107"/>
      <c r="AC156" s="70">
        <f t="shared" si="25"/>
        <v>0</v>
      </c>
      <c r="AD156" s="107"/>
      <c r="AE156" s="107"/>
      <c r="AF156" s="107"/>
      <c r="AG156" s="107"/>
      <c r="AH156" s="107"/>
      <c r="AI156" s="107"/>
      <c r="AJ156" s="107"/>
      <c r="AK156" s="107"/>
      <c r="AL156" s="107"/>
      <c r="AM156" s="107"/>
      <c r="AN156" s="107"/>
      <c r="AO156" s="107"/>
      <c r="AP156" s="107"/>
      <c r="AQ156" s="107"/>
      <c r="AR156" s="107"/>
      <c r="AS156" s="72">
        <f t="shared" si="26"/>
        <v>0</v>
      </c>
      <c r="AT156" s="70">
        <f t="shared" si="27"/>
        <v>0</v>
      </c>
      <c r="AU156" s="70">
        <f t="shared" si="28"/>
        <v>0</v>
      </c>
      <c r="AV156" s="122"/>
      <c r="AW156" s="108"/>
      <c r="AX156" s="108"/>
      <c r="AY156" s="108"/>
      <c r="AZ156" s="108"/>
      <c r="BA156" s="70">
        <f t="shared" si="29"/>
        <v>0</v>
      </c>
      <c r="BB156" s="76"/>
      <c r="BC156" s="121"/>
      <c r="BD156" s="55" t="str">
        <f t="shared" si="30"/>
        <v>正确</v>
      </c>
    </row>
    <row r="157" s="1" customFormat="1" ht="33" customHeight="1" spans="1:56">
      <c r="A157" s="78">
        <f t="shared" si="22"/>
        <v>153</v>
      </c>
      <c r="B157" s="103"/>
      <c r="C157" s="116"/>
      <c r="D157" s="104"/>
      <c r="E157" s="103"/>
      <c r="F157" s="81">
        <f t="shared" si="23"/>
        <v>31</v>
      </c>
      <c r="G157" s="117"/>
      <c r="H157" s="105"/>
      <c r="I157" s="105"/>
      <c r="J157" s="105"/>
      <c r="K157" s="105"/>
      <c r="L157" s="105"/>
      <c r="M157" s="105"/>
      <c r="N157" s="105"/>
      <c r="O157" s="105"/>
      <c r="P157" s="105"/>
      <c r="Q157" s="105"/>
      <c r="R157" s="105"/>
      <c r="S157" s="65">
        <f t="shared" si="24"/>
        <v>0</v>
      </c>
      <c r="T157" s="118"/>
      <c r="U157" s="110"/>
      <c r="V157" s="119"/>
      <c r="W157" s="120"/>
      <c r="X157" s="120"/>
      <c r="Y157" s="120"/>
      <c r="Z157" s="120"/>
      <c r="AA157" s="120"/>
      <c r="AB157" s="107"/>
      <c r="AC157" s="70">
        <f t="shared" si="25"/>
        <v>0</v>
      </c>
      <c r="AD157" s="107"/>
      <c r="AE157" s="107"/>
      <c r="AF157" s="107"/>
      <c r="AG157" s="107"/>
      <c r="AH157" s="107"/>
      <c r="AI157" s="107"/>
      <c r="AJ157" s="107"/>
      <c r="AK157" s="107"/>
      <c r="AL157" s="107"/>
      <c r="AM157" s="107"/>
      <c r="AN157" s="107"/>
      <c r="AO157" s="107"/>
      <c r="AP157" s="107"/>
      <c r="AQ157" s="107"/>
      <c r="AR157" s="107"/>
      <c r="AS157" s="72">
        <f t="shared" si="26"/>
        <v>0</v>
      </c>
      <c r="AT157" s="70">
        <f t="shared" si="27"/>
        <v>0</v>
      </c>
      <c r="AU157" s="70">
        <f t="shared" si="28"/>
        <v>0</v>
      </c>
      <c r="AV157" s="122"/>
      <c r="AW157" s="108"/>
      <c r="AX157" s="108"/>
      <c r="AY157" s="108"/>
      <c r="AZ157" s="108"/>
      <c r="BA157" s="70">
        <f t="shared" si="29"/>
        <v>0</v>
      </c>
      <c r="BB157" s="76"/>
      <c r="BC157" s="121"/>
      <c r="BD157" s="55" t="str">
        <f t="shared" si="30"/>
        <v>正确</v>
      </c>
    </row>
    <row r="158" s="1" customFormat="1" ht="33" customHeight="1" spans="1:56">
      <c r="A158" s="78">
        <f t="shared" si="22"/>
        <v>154</v>
      </c>
      <c r="B158" s="103"/>
      <c r="C158" s="116"/>
      <c r="D158" s="104"/>
      <c r="E158" s="103"/>
      <c r="F158" s="81">
        <f t="shared" si="23"/>
        <v>31</v>
      </c>
      <c r="G158" s="117"/>
      <c r="H158" s="105"/>
      <c r="I158" s="105"/>
      <c r="J158" s="105"/>
      <c r="K158" s="105"/>
      <c r="L158" s="105"/>
      <c r="M158" s="105"/>
      <c r="N158" s="105"/>
      <c r="O158" s="105"/>
      <c r="P158" s="105"/>
      <c r="Q158" s="105"/>
      <c r="R158" s="105"/>
      <c r="S158" s="65">
        <f t="shared" si="24"/>
        <v>0</v>
      </c>
      <c r="T158" s="118"/>
      <c r="U158" s="110"/>
      <c r="V158" s="119"/>
      <c r="W158" s="120"/>
      <c r="X158" s="120"/>
      <c r="Y158" s="120"/>
      <c r="Z158" s="120"/>
      <c r="AA158" s="120"/>
      <c r="AB158" s="107"/>
      <c r="AC158" s="70">
        <f t="shared" si="25"/>
        <v>0</v>
      </c>
      <c r="AD158" s="107"/>
      <c r="AE158" s="107"/>
      <c r="AF158" s="107"/>
      <c r="AG158" s="107"/>
      <c r="AH158" s="107"/>
      <c r="AI158" s="107"/>
      <c r="AJ158" s="107"/>
      <c r="AK158" s="107"/>
      <c r="AL158" s="107"/>
      <c r="AM158" s="107"/>
      <c r="AN158" s="107"/>
      <c r="AO158" s="107"/>
      <c r="AP158" s="107"/>
      <c r="AQ158" s="107"/>
      <c r="AR158" s="107"/>
      <c r="AS158" s="72">
        <f t="shared" si="26"/>
        <v>0</v>
      </c>
      <c r="AT158" s="70">
        <f t="shared" si="27"/>
        <v>0</v>
      </c>
      <c r="AU158" s="70">
        <f t="shared" si="28"/>
        <v>0</v>
      </c>
      <c r="AV158" s="122"/>
      <c r="AW158" s="108"/>
      <c r="AX158" s="108"/>
      <c r="AY158" s="108"/>
      <c r="AZ158" s="108"/>
      <c r="BA158" s="70">
        <f t="shared" si="29"/>
        <v>0</v>
      </c>
      <c r="BB158" s="76"/>
      <c r="BC158" s="121"/>
      <c r="BD158" s="55" t="str">
        <f t="shared" si="30"/>
        <v>正确</v>
      </c>
    </row>
    <row r="159" s="1" customFormat="1" ht="33" customHeight="1" spans="1:56">
      <c r="A159" s="78">
        <f t="shared" si="22"/>
        <v>155</v>
      </c>
      <c r="B159" s="103"/>
      <c r="C159" s="116"/>
      <c r="D159" s="104"/>
      <c r="E159" s="103"/>
      <c r="F159" s="81">
        <f t="shared" si="23"/>
        <v>31</v>
      </c>
      <c r="G159" s="117"/>
      <c r="H159" s="105"/>
      <c r="I159" s="105"/>
      <c r="J159" s="105"/>
      <c r="K159" s="105"/>
      <c r="L159" s="105"/>
      <c r="M159" s="105"/>
      <c r="N159" s="105"/>
      <c r="O159" s="105"/>
      <c r="P159" s="105"/>
      <c r="Q159" s="105"/>
      <c r="R159" s="105"/>
      <c r="S159" s="65">
        <f t="shared" si="24"/>
        <v>0</v>
      </c>
      <c r="T159" s="118"/>
      <c r="U159" s="110"/>
      <c r="V159" s="119"/>
      <c r="W159" s="120"/>
      <c r="X159" s="120"/>
      <c r="Y159" s="120"/>
      <c r="Z159" s="120"/>
      <c r="AA159" s="120"/>
      <c r="AB159" s="107"/>
      <c r="AC159" s="70">
        <f t="shared" si="25"/>
        <v>0</v>
      </c>
      <c r="AD159" s="107"/>
      <c r="AE159" s="107"/>
      <c r="AF159" s="107"/>
      <c r="AG159" s="107"/>
      <c r="AH159" s="107"/>
      <c r="AI159" s="107"/>
      <c r="AJ159" s="107"/>
      <c r="AK159" s="107"/>
      <c r="AL159" s="107"/>
      <c r="AM159" s="107"/>
      <c r="AN159" s="107"/>
      <c r="AO159" s="107"/>
      <c r="AP159" s="107"/>
      <c r="AQ159" s="107"/>
      <c r="AR159" s="107"/>
      <c r="AS159" s="72">
        <f t="shared" si="26"/>
        <v>0</v>
      </c>
      <c r="AT159" s="70">
        <f t="shared" si="27"/>
        <v>0</v>
      </c>
      <c r="AU159" s="70">
        <f t="shared" si="28"/>
        <v>0</v>
      </c>
      <c r="AV159" s="122"/>
      <c r="AW159" s="108"/>
      <c r="AX159" s="108"/>
      <c r="AY159" s="108"/>
      <c r="AZ159" s="108"/>
      <c r="BA159" s="70">
        <f t="shared" si="29"/>
        <v>0</v>
      </c>
      <c r="BB159" s="76"/>
      <c r="BC159" s="121"/>
      <c r="BD159" s="55" t="str">
        <f t="shared" si="30"/>
        <v>正确</v>
      </c>
    </row>
    <row r="160" s="1" customFormat="1" ht="33" customHeight="1" spans="1:56">
      <c r="A160" s="78">
        <f t="shared" si="22"/>
        <v>156</v>
      </c>
      <c r="B160" s="103"/>
      <c r="C160" s="116"/>
      <c r="D160" s="104"/>
      <c r="E160" s="103"/>
      <c r="F160" s="81">
        <f t="shared" si="23"/>
        <v>31</v>
      </c>
      <c r="G160" s="117"/>
      <c r="H160" s="105"/>
      <c r="I160" s="105"/>
      <c r="J160" s="105"/>
      <c r="K160" s="105"/>
      <c r="L160" s="105"/>
      <c r="M160" s="105"/>
      <c r="N160" s="105"/>
      <c r="O160" s="105"/>
      <c r="P160" s="105"/>
      <c r="Q160" s="105"/>
      <c r="R160" s="105"/>
      <c r="S160" s="65">
        <f t="shared" si="24"/>
        <v>0</v>
      </c>
      <c r="T160" s="118"/>
      <c r="U160" s="110"/>
      <c r="V160" s="119"/>
      <c r="W160" s="120"/>
      <c r="X160" s="120"/>
      <c r="Y160" s="120"/>
      <c r="Z160" s="120"/>
      <c r="AA160" s="120"/>
      <c r="AB160" s="107"/>
      <c r="AC160" s="70">
        <f t="shared" si="25"/>
        <v>0</v>
      </c>
      <c r="AD160" s="107"/>
      <c r="AE160" s="107"/>
      <c r="AF160" s="107"/>
      <c r="AG160" s="107"/>
      <c r="AH160" s="107"/>
      <c r="AI160" s="107"/>
      <c r="AJ160" s="107"/>
      <c r="AK160" s="107"/>
      <c r="AL160" s="107"/>
      <c r="AM160" s="107"/>
      <c r="AN160" s="107"/>
      <c r="AO160" s="107"/>
      <c r="AP160" s="107"/>
      <c r="AQ160" s="107"/>
      <c r="AR160" s="107"/>
      <c r="AS160" s="72">
        <f t="shared" si="26"/>
        <v>0</v>
      </c>
      <c r="AT160" s="70">
        <f t="shared" si="27"/>
        <v>0</v>
      </c>
      <c r="AU160" s="70">
        <f t="shared" si="28"/>
        <v>0</v>
      </c>
      <c r="AV160" s="122"/>
      <c r="AW160" s="108"/>
      <c r="AX160" s="108"/>
      <c r="AY160" s="108"/>
      <c r="AZ160" s="108"/>
      <c r="BA160" s="70">
        <f t="shared" si="29"/>
        <v>0</v>
      </c>
      <c r="BB160" s="76"/>
      <c r="BC160" s="121"/>
      <c r="BD160" s="55" t="str">
        <f t="shared" si="30"/>
        <v>正确</v>
      </c>
    </row>
    <row r="161" s="1" customFormat="1" ht="33" customHeight="1" spans="1:56">
      <c r="A161" s="78">
        <f t="shared" si="22"/>
        <v>157</v>
      </c>
      <c r="B161" s="103"/>
      <c r="C161" s="116"/>
      <c r="D161" s="104"/>
      <c r="E161" s="103"/>
      <c r="F161" s="81">
        <f t="shared" si="23"/>
        <v>31</v>
      </c>
      <c r="G161" s="117"/>
      <c r="H161" s="105"/>
      <c r="I161" s="105"/>
      <c r="J161" s="105"/>
      <c r="K161" s="105"/>
      <c r="L161" s="105"/>
      <c r="M161" s="105"/>
      <c r="N161" s="105"/>
      <c r="O161" s="105"/>
      <c r="P161" s="105"/>
      <c r="Q161" s="105"/>
      <c r="R161" s="105"/>
      <c r="S161" s="65">
        <f t="shared" si="24"/>
        <v>0</v>
      </c>
      <c r="T161" s="118"/>
      <c r="U161" s="110"/>
      <c r="V161" s="119"/>
      <c r="W161" s="120"/>
      <c r="X161" s="120"/>
      <c r="Y161" s="120"/>
      <c r="Z161" s="120"/>
      <c r="AA161" s="120"/>
      <c r="AB161" s="107"/>
      <c r="AC161" s="70">
        <f t="shared" si="25"/>
        <v>0</v>
      </c>
      <c r="AD161" s="107"/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07"/>
      <c r="AO161" s="107"/>
      <c r="AP161" s="107"/>
      <c r="AQ161" s="107"/>
      <c r="AR161" s="107"/>
      <c r="AS161" s="72">
        <f t="shared" si="26"/>
        <v>0</v>
      </c>
      <c r="AT161" s="70">
        <f t="shared" si="27"/>
        <v>0</v>
      </c>
      <c r="AU161" s="70">
        <f t="shared" si="28"/>
        <v>0</v>
      </c>
      <c r="AV161" s="122"/>
      <c r="AW161" s="108"/>
      <c r="AX161" s="108"/>
      <c r="AY161" s="108"/>
      <c r="AZ161" s="108"/>
      <c r="BA161" s="70">
        <f t="shared" si="29"/>
        <v>0</v>
      </c>
      <c r="BB161" s="76"/>
      <c r="BC161" s="121"/>
      <c r="BD161" s="55" t="str">
        <f t="shared" si="30"/>
        <v>正确</v>
      </c>
    </row>
    <row r="162" s="1" customFormat="1" ht="33" customHeight="1" spans="1:56">
      <c r="A162" s="78">
        <f t="shared" si="22"/>
        <v>158</v>
      </c>
      <c r="B162" s="103"/>
      <c r="C162" s="116"/>
      <c r="D162" s="104"/>
      <c r="E162" s="103"/>
      <c r="F162" s="81">
        <f t="shared" si="23"/>
        <v>31</v>
      </c>
      <c r="G162" s="117"/>
      <c r="H162" s="105"/>
      <c r="I162" s="105"/>
      <c r="J162" s="105"/>
      <c r="K162" s="105"/>
      <c r="L162" s="105"/>
      <c r="M162" s="105"/>
      <c r="N162" s="105"/>
      <c r="O162" s="105"/>
      <c r="P162" s="105"/>
      <c r="Q162" s="105"/>
      <c r="R162" s="105"/>
      <c r="S162" s="65">
        <f t="shared" si="24"/>
        <v>0</v>
      </c>
      <c r="T162" s="118"/>
      <c r="U162" s="110"/>
      <c r="V162" s="119"/>
      <c r="W162" s="120"/>
      <c r="X162" s="120"/>
      <c r="Y162" s="120"/>
      <c r="Z162" s="120"/>
      <c r="AA162" s="120"/>
      <c r="AB162" s="107"/>
      <c r="AC162" s="70">
        <f t="shared" si="25"/>
        <v>0</v>
      </c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07"/>
      <c r="AO162" s="107"/>
      <c r="AP162" s="107"/>
      <c r="AQ162" s="107"/>
      <c r="AR162" s="107"/>
      <c r="AS162" s="72">
        <f t="shared" si="26"/>
        <v>0</v>
      </c>
      <c r="AT162" s="70">
        <f t="shared" si="27"/>
        <v>0</v>
      </c>
      <c r="AU162" s="70">
        <f t="shared" si="28"/>
        <v>0</v>
      </c>
      <c r="AV162" s="122"/>
      <c r="AW162" s="108"/>
      <c r="AX162" s="108"/>
      <c r="AY162" s="108"/>
      <c r="AZ162" s="108"/>
      <c r="BA162" s="70">
        <f t="shared" si="29"/>
        <v>0</v>
      </c>
      <c r="BB162" s="76"/>
      <c r="BC162" s="121"/>
      <c r="BD162" s="55" t="str">
        <f t="shared" si="30"/>
        <v>正确</v>
      </c>
    </row>
    <row r="163" s="1" customFormat="1" ht="33" customHeight="1" spans="1:56">
      <c r="A163" s="78">
        <f t="shared" si="22"/>
        <v>159</v>
      </c>
      <c r="B163" s="103"/>
      <c r="C163" s="116"/>
      <c r="D163" s="104"/>
      <c r="E163" s="103"/>
      <c r="F163" s="81">
        <f t="shared" si="23"/>
        <v>31</v>
      </c>
      <c r="G163" s="117"/>
      <c r="H163" s="105"/>
      <c r="I163" s="105"/>
      <c r="J163" s="105"/>
      <c r="K163" s="105"/>
      <c r="L163" s="105"/>
      <c r="M163" s="105"/>
      <c r="N163" s="105"/>
      <c r="O163" s="105"/>
      <c r="P163" s="105"/>
      <c r="Q163" s="105"/>
      <c r="R163" s="105"/>
      <c r="S163" s="65">
        <f t="shared" si="24"/>
        <v>0</v>
      </c>
      <c r="T163" s="118"/>
      <c r="U163" s="110"/>
      <c r="V163" s="119"/>
      <c r="W163" s="120"/>
      <c r="X163" s="120"/>
      <c r="Y163" s="120"/>
      <c r="Z163" s="120"/>
      <c r="AA163" s="120"/>
      <c r="AB163" s="107"/>
      <c r="AC163" s="70">
        <f t="shared" si="25"/>
        <v>0</v>
      </c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07"/>
      <c r="AO163" s="107"/>
      <c r="AP163" s="107"/>
      <c r="AQ163" s="107"/>
      <c r="AR163" s="107"/>
      <c r="AS163" s="72">
        <f t="shared" si="26"/>
        <v>0</v>
      </c>
      <c r="AT163" s="70">
        <f t="shared" si="27"/>
        <v>0</v>
      </c>
      <c r="AU163" s="70">
        <f t="shared" si="28"/>
        <v>0</v>
      </c>
      <c r="AV163" s="122"/>
      <c r="AW163" s="108"/>
      <c r="AX163" s="108"/>
      <c r="AY163" s="108"/>
      <c r="AZ163" s="108"/>
      <c r="BA163" s="70">
        <f t="shared" si="29"/>
        <v>0</v>
      </c>
      <c r="BB163" s="76"/>
      <c r="BC163" s="121"/>
      <c r="BD163" s="55" t="str">
        <f t="shared" si="30"/>
        <v>正确</v>
      </c>
    </row>
    <row r="164" s="1" customFormat="1" ht="33" customHeight="1" spans="1:56">
      <c r="A164" s="78">
        <f t="shared" si="22"/>
        <v>160</v>
      </c>
      <c r="B164" s="103"/>
      <c r="C164" s="116"/>
      <c r="D164" s="104"/>
      <c r="E164" s="103"/>
      <c r="F164" s="81">
        <f t="shared" si="23"/>
        <v>31</v>
      </c>
      <c r="G164" s="117"/>
      <c r="H164" s="105"/>
      <c r="I164" s="105"/>
      <c r="J164" s="105"/>
      <c r="K164" s="105"/>
      <c r="L164" s="105"/>
      <c r="M164" s="105"/>
      <c r="N164" s="105"/>
      <c r="O164" s="105"/>
      <c r="P164" s="105"/>
      <c r="Q164" s="105"/>
      <c r="R164" s="105"/>
      <c r="S164" s="65">
        <f t="shared" si="24"/>
        <v>0</v>
      </c>
      <c r="T164" s="118"/>
      <c r="U164" s="110"/>
      <c r="V164" s="119"/>
      <c r="W164" s="120"/>
      <c r="X164" s="120"/>
      <c r="Y164" s="120"/>
      <c r="Z164" s="120"/>
      <c r="AA164" s="120"/>
      <c r="AB164" s="107"/>
      <c r="AC164" s="70">
        <f t="shared" si="25"/>
        <v>0</v>
      </c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07"/>
      <c r="AO164" s="107"/>
      <c r="AP164" s="107"/>
      <c r="AQ164" s="107"/>
      <c r="AR164" s="107"/>
      <c r="AS164" s="72">
        <f t="shared" si="26"/>
        <v>0</v>
      </c>
      <c r="AT164" s="70">
        <f t="shared" si="27"/>
        <v>0</v>
      </c>
      <c r="AU164" s="70">
        <f t="shared" si="28"/>
        <v>0</v>
      </c>
      <c r="AV164" s="122"/>
      <c r="AW164" s="108"/>
      <c r="AX164" s="108"/>
      <c r="AY164" s="108"/>
      <c r="AZ164" s="108"/>
      <c r="BA164" s="70">
        <f t="shared" si="29"/>
        <v>0</v>
      </c>
      <c r="BB164" s="76"/>
      <c r="BC164" s="121"/>
      <c r="BD164" s="55" t="str">
        <f t="shared" si="30"/>
        <v>正确</v>
      </c>
    </row>
  </sheetData>
  <sheetProtection algorithmName="SHA-512" hashValue="FOC+dq6n9GCXKDYeLdHQWFbY4ztx6OYB40lCeExJSybWltEgP0f7lOayqNrVXJEVrFjqKwv/M6Wx8Z47suHrtQ==" saltValue="26rfNOirT190cBF9gfFmIA==" spinCount="100000" sheet="1" formatCells="0" formatRows="0" deleteRows="0" autoFilter="0" objects="1"/>
  <autoFilter xmlns:etc="http://www.wps.cn/officeDocument/2017/etCustomData" ref="A4:BD164" etc:filterBottomFollowUsedRange="0">
    <extLst/>
  </autoFilter>
  <mergeCells count="2">
    <mergeCell ref="A1:BB1"/>
    <mergeCell ref="A4:E4"/>
  </mergeCells>
  <conditionalFormatting sqref="B6">
    <cfRule type="duplicateValues" dxfId="0" priority="24"/>
  </conditionalFormatting>
  <conditionalFormatting sqref="C23">
    <cfRule type="duplicateValues" dxfId="0" priority="21"/>
  </conditionalFormatting>
  <conditionalFormatting sqref="B35">
    <cfRule type="duplicateValues" dxfId="0" priority="22"/>
  </conditionalFormatting>
  <conditionalFormatting sqref="E46">
    <cfRule type="duplicateValues" dxfId="0" priority="18"/>
  </conditionalFormatting>
  <conditionalFormatting sqref="E47">
    <cfRule type="duplicateValues" dxfId="0" priority="17"/>
  </conditionalFormatting>
  <conditionalFormatting sqref="E48">
    <cfRule type="duplicateValues" dxfId="0" priority="16"/>
  </conditionalFormatting>
  <conditionalFormatting sqref="E49">
    <cfRule type="duplicateValues" dxfId="0" priority="15"/>
  </conditionalFormatting>
  <conditionalFormatting sqref="C50">
    <cfRule type="duplicateValues" dxfId="0" priority="20"/>
  </conditionalFormatting>
  <conditionalFormatting sqref="E50">
    <cfRule type="duplicateValues" dxfId="0" priority="14"/>
  </conditionalFormatting>
  <conditionalFormatting sqref="E51">
    <cfRule type="duplicateValues" dxfId="0" priority="13"/>
  </conditionalFormatting>
  <conditionalFormatting sqref="E52">
    <cfRule type="duplicateValues" dxfId="0" priority="11"/>
  </conditionalFormatting>
  <conditionalFormatting sqref="E53">
    <cfRule type="duplicateValues" dxfId="0" priority="10"/>
  </conditionalFormatting>
  <conditionalFormatting sqref="E54">
    <cfRule type="duplicateValues" dxfId="0" priority="6"/>
  </conditionalFormatting>
  <conditionalFormatting sqref="E55">
    <cfRule type="duplicateValues" dxfId="0" priority="5"/>
  </conditionalFormatting>
  <conditionalFormatting sqref="E56">
    <cfRule type="duplicateValues" dxfId="0" priority="4"/>
  </conditionalFormatting>
  <conditionalFormatting sqref="E57">
    <cfRule type="duplicateValues" dxfId="0" priority="3"/>
  </conditionalFormatting>
  <conditionalFormatting sqref="E58">
    <cfRule type="duplicateValues" dxfId="0" priority="2"/>
  </conditionalFormatting>
  <conditionalFormatting sqref="E60">
    <cfRule type="duplicateValues" dxfId="0" priority="1"/>
  </conditionalFormatting>
  <conditionalFormatting sqref="B5:B57">
    <cfRule type="duplicateValues" dxfId="0" priority="9"/>
  </conditionalFormatting>
  <conditionalFormatting sqref="B6:B34">
    <cfRule type="duplicateValues" dxfId="0" priority="23"/>
  </conditionalFormatting>
  <conditionalFormatting sqref="B7:B20">
    <cfRule type="duplicateValues" dxfId="0" priority="25"/>
  </conditionalFormatting>
  <conditionalFormatting sqref="B36:B50">
    <cfRule type="duplicateValues" dxfId="0" priority="27"/>
  </conditionalFormatting>
  <conditionalFormatting sqref="B51:B55">
    <cfRule type="duplicateValues" dxfId="0" priority="28"/>
  </conditionalFormatting>
  <conditionalFormatting sqref="B56:B57">
    <cfRule type="duplicateValues" dxfId="0" priority="29"/>
  </conditionalFormatting>
  <conditionalFormatting sqref="B59:B61">
    <cfRule type="duplicateValues" dxfId="0" priority="8"/>
  </conditionalFormatting>
  <conditionalFormatting sqref="B63:B164">
    <cfRule type="duplicateValues" dxfId="0" priority="60"/>
  </conditionalFormatting>
  <conditionalFormatting sqref="C53:C55">
    <cfRule type="duplicateValues" dxfId="0" priority="19"/>
  </conditionalFormatting>
  <conditionalFormatting sqref="C60:C61">
    <cfRule type="duplicateValues" dxfId="0" priority="7"/>
  </conditionalFormatting>
  <conditionalFormatting sqref="C63:C164">
    <cfRule type="duplicateValues" dxfId="0" priority="59"/>
  </conditionalFormatting>
  <conditionalFormatting sqref="C41 C48:C49">
    <cfRule type="duplicateValues" dxfId="0" priority="26"/>
  </conditionalFormatting>
  <conditionalFormatting sqref="B58 B62">
    <cfRule type="duplicateValues" dxfId="0" priority="30"/>
  </conditionalFormatting>
  <conditionalFormatting sqref="E59 E61">
    <cfRule type="duplicateValues" dxfId="0" priority="12"/>
  </conditionalFormatting>
  <dataValidations count="1">
    <dataValidation type="list" allowBlank="1" showInputMessage="1" showErrorMessage="1" sqref="G1 G5:G1048576">
      <formula1>"是,否"</formula1>
    </dataValidation>
  </dataValidations>
  <pageMargins left="0.75" right="0.75" top="0.275" bottom="0.156944444444444" header="0.5" footer="0.156944444444444"/>
  <pageSetup paperSize="9" scale="19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  <rangeList sheetStid="4" master="" otherUserPermission="visible"/>
  <rangeList sheetStid="5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管理人员</vt:lpstr>
      <vt:lpstr>南区</vt:lpstr>
      <vt:lpstr>中区</vt:lpstr>
      <vt:lpstr>新北区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南欢</cp:lastModifiedBy>
  <dcterms:created xsi:type="dcterms:W3CDTF">2025-04-27T05:13:00Z</dcterms:created>
  <dcterms:modified xsi:type="dcterms:W3CDTF">2026-02-02T01:53:30Z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7F64543031724526A9B584A389982E0F_13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